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0" yWindow="660" windowWidth="14595" windowHeight="8760"/>
  </bookViews>
  <sheets>
    <sheet name="Gaibandha" sheetId="6" r:id="rId1"/>
  </sheets>
  <definedNames>
    <definedName name="_xlnm._FilterDatabase" localSheetId="0" hidden="1">Gaibandha!$B$7:$B$238</definedName>
    <definedName name="_xlnm.Print_Area" localSheetId="0">Gaibandha!$A$1:$S$250</definedName>
    <definedName name="_xlnm.Print_Titles" localSheetId="0">Gaibandha!$5:$6</definedName>
  </definedNames>
  <calcPr calcId="124519"/>
</workbook>
</file>

<file path=xl/calcChain.xml><?xml version="1.0" encoding="utf-8"?>
<calcChain xmlns="http://schemas.openxmlformats.org/spreadsheetml/2006/main">
  <c r="M198" i="6"/>
  <c r="L198"/>
  <c r="Q198" s="1"/>
  <c r="K198"/>
  <c r="G198"/>
  <c r="C198"/>
  <c r="A198"/>
  <c r="V197"/>
  <c r="U197"/>
  <c r="R197"/>
  <c r="P197"/>
  <c r="J197"/>
  <c r="V196"/>
  <c r="U196"/>
  <c r="R196"/>
  <c r="P196"/>
  <c r="J196"/>
  <c r="V195"/>
  <c r="U195"/>
  <c r="R195"/>
  <c r="P195"/>
  <c r="J195"/>
  <c r="V194"/>
  <c r="U194"/>
  <c r="R194"/>
  <c r="P194"/>
  <c r="J194"/>
  <c r="V193"/>
  <c r="U193"/>
  <c r="R193"/>
  <c r="P193"/>
  <c r="J193"/>
  <c r="V192"/>
  <c r="U192"/>
  <c r="R192"/>
  <c r="P192"/>
  <c r="J192"/>
  <c r="V191"/>
  <c r="U191"/>
  <c r="R191"/>
  <c r="P191"/>
  <c r="J191"/>
  <c r="V190"/>
  <c r="U190"/>
  <c r="R190"/>
  <c r="P190"/>
  <c r="J190"/>
  <c r="V189"/>
  <c r="U189"/>
  <c r="R189"/>
  <c r="P189"/>
  <c r="J189"/>
  <c r="V188"/>
  <c r="U188"/>
  <c r="R188"/>
  <c r="P188"/>
  <c r="J188"/>
  <c r="V187"/>
  <c r="U187"/>
  <c r="R187"/>
  <c r="P187"/>
  <c r="J187"/>
  <c r="V186"/>
  <c r="U186"/>
  <c r="R186"/>
  <c r="P186"/>
  <c r="J186"/>
  <c r="V185"/>
  <c r="U185"/>
  <c r="R185"/>
  <c r="P185"/>
  <c r="J185"/>
  <c r="V184"/>
  <c r="U184"/>
  <c r="R184"/>
  <c r="P184"/>
  <c r="J184"/>
  <c r="V183"/>
  <c r="U183"/>
  <c r="R183"/>
  <c r="P183"/>
  <c r="J183"/>
  <c r="U182"/>
  <c r="J182"/>
  <c r="U181"/>
  <c r="J181"/>
  <c r="U180"/>
  <c r="J180"/>
  <c r="U179"/>
  <c r="J179"/>
  <c r="U178"/>
  <c r="J178"/>
  <c r="U177"/>
  <c r="J177"/>
  <c r="U176"/>
  <c r="J176"/>
  <c r="U175"/>
  <c r="J175"/>
  <c r="U174"/>
  <c r="J174"/>
  <c r="U173"/>
  <c r="J173"/>
  <c r="U172"/>
  <c r="J172"/>
  <c r="U171"/>
  <c r="J171"/>
  <c r="U170"/>
  <c r="J170"/>
  <c r="U169"/>
  <c r="J169"/>
  <c r="U168"/>
  <c r="J168"/>
  <c r="O198" l="1"/>
  <c r="J198"/>
  <c r="M166"/>
  <c r="O166" s="1"/>
  <c r="L166"/>
  <c r="Q166" s="1"/>
  <c r="K166"/>
  <c r="G166"/>
  <c r="C166"/>
  <c r="A166"/>
  <c r="V165"/>
  <c r="U165"/>
  <c r="R165"/>
  <c r="P165"/>
  <c r="J165"/>
  <c r="V164"/>
  <c r="U164"/>
  <c r="R164"/>
  <c r="P164"/>
  <c r="J164"/>
  <c r="V163"/>
  <c r="U163"/>
  <c r="R163"/>
  <c r="P163"/>
  <c r="J163"/>
  <c r="V162"/>
  <c r="U162"/>
  <c r="R162"/>
  <c r="P162"/>
  <c r="J162"/>
  <c r="V161"/>
  <c r="U161"/>
  <c r="R161"/>
  <c r="P161"/>
  <c r="J161"/>
  <c r="V160"/>
  <c r="U160"/>
  <c r="R160"/>
  <c r="P160"/>
  <c r="J160"/>
  <c r="V159"/>
  <c r="U159"/>
  <c r="R159"/>
  <c r="P159"/>
  <c r="J159"/>
  <c r="V158"/>
  <c r="U158"/>
  <c r="R158"/>
  <c r="P158"/>
  <c r="J158"/>
  <c r="V157"/>
  <c r="U157"/>
  <c r="R157"/>
  <c r="P157"/>
  <c r="J157"/>
  <c r="V156"/>
  <c r="U156"/>
  <c r="R156"/>
  <c r="P156"/>
  <c r="J156"/>
  <c r="V155"/>
  <c r="U155"/>
  <c r="R155"/>
  <c r="P155"/>
  <c r="J155"/>
  <c r="V154"/>
  <c r="U154"/>
  <c r="R154"/>
  <c r="P154"/>
  <c r="J154"/>
  <c r="V153"/>
  <c r="U153"/>
  <c r="R153"/>
  <c r="P153"/>
  <c r="J153"/>
  <c r="V152"/>
  <c r="U152"/>
  <c r="R152"/>
  <c r="P152"/>
  <c r="J152"/>
  <c r="V151"/>
  <c r="U151"/>
  <c r="R151"/>
  <c r="P151"/>
  <c r="J151"/>
  <c r="V150"/>
  <c r="U150"/>
  <c r="R150"/>
  <c r="P150"/>
  <c r="J150"/>
  <c r="V149"/>
  <c r="U149"/>
  <c r="R149"/>
  <c r="P149"/>
  <c r="J149"/>
  <c r="V148"/>
  <c r="U148"/>
  <c r="R148"/>
  <c r="P148"/>
  <c r="J148"/>
  <c r="V147"/>
  <c r="U147"/>
  <c r="R147"/>
  <c r="P147"/>
  <c r="J147"/>
  <c r="U146"/>
  <c r="J146"/>
  <c r="U145"/>
  <c r="J145"/>
  <c r="U144"/>
  <c r="J144"/>
  <c r="U143"/>
  <c r="J143"/>
  <c r="U142"/>
  <c r="J142"/>
  <c r="U141"/>
  <c r="J141"/>
  <c r="U140"/>
  <c r="J140"/>
  <c r="U139"/>
  <c r="J139"/>
  <c r="U138"/>
  <c r="J138"/>
  <c r="U137"/>
  <c r="J137"/>
  <c r="U136"/>
  <c r="J136"/>
  <c r="J166" l="1"/>
  <c r="M134"/>
  <c r="L134"/>
  <c r="Q134" s="1"/>
  <c r="K134"/>
  <c r="G134"/>
  <c r="C134"/>
  <c r="A134"/>
  <c r="V133"/>
  <c r="U133"/>
  <c r="R133"/>
  <c r="P133"/>
  <c r="J133"/>
  <c r="V132"/>
  <c r="U132"/>
  <c r="R132"/>
  <c r="P132"/>
  <c r="J132"/>
  <c r="V131"/>
  <c r="U131"/>
  <c r="R131"/>
  <c r="P131"/>
  <c r="J131"/>
  <c r="V130"/>
  <c r="U130"/>
  <c r="R130"/>
  <c r="P130"/>
  <c r="J130"/>
  <c r="V129"/>
  <c r="U129"/>
  <c r="R129"/>
  <c r="P129"/>
  <c r="J129"/>
  <c r="V128"/>
  <c r="U128"/>
  <c r="R128"/>
  <c r="P128"/>
  <c r="J128"/>
  <c r="V127"/>
  <c r="U127"/>
  <c r="R127"/>
  <c r="P127"/>
  <c r="J127"/>
  <c r="V126"/>
  <c r="U126"/>
  <c r="R126"/>
  <c r="P126"/>
  <c r="J126"/>
  <c r="V125"/>
  <c r="U125"/>
  <c r="R125"/>
  <c r="P125"/>
  <c r="J125"/>
  <c r="V124"/>
  <c r="U124"/>
  <c r="R124"/>
  <c r="P124"/>
  <c r="J124"/>
  <c r="V123"/>
  <c r="U123"/>
  <c r="R123"/>
  <c r="P123"/>
  <c r="J123"/>
  <c r="V122"/>
  <c r="U122"/>
  <c r="R122"/>
  <c r="P122"/>
  <c r="J122"/>
  <c r="V121"/>
  <c r="U121"/>
  <c r="R121"/>
  <c r="P121"/>
  <c r="J121"/>
  <c r="V120"/>
  <c r="U120"/>
  <c r="R120"/>
  <c r="P120"/>
  <c r="J120"/>
  <c r="V119"/>
  <c r="U119"/>
  <c r="R119"/>
  <c r="P119"/>
  <c r="J119"/>
  <c r="V118"/>
  <c r="U118"/>
  <c r="R118"/>
  <c r="P118"/>
  <c r="J118"/>
  <c r="V117"/>
  <c r="U117"/>
  <c r="R117"/>
  <c r="P117"/>
  <c r="J117"/>
  <c r="V116"/>
  <c r="U116"/>
  <c r="R116"/>
  <c r="P116"/>
  <c r="J116"/>
  <c r="V115"/>
  <c r="U115"/>
  <c r="R115"/>
  <c r="P115"/>
  <c r="J115"/>
  <c r="U114"/>
  <c r="J114"/>
  <c r="U113"/>
  <c r="J113"/>
  <c r="U112"/>
  <c r="J112"/>
  <c r="U111"/>
  <c r="J111"/>
  <c r="U110"/>
  <c r="J110"/>
  <c r="U109"/>
  <c r="J109"/>
  <c r="U108"/>
  <c r="J108"/>
  <c r="U107"/>
  <c r="J107"/>
  <c r="U106"/>
  <c r="J106"/>
  <c r="U105"/>
  <c r="J105"/>
  <c r="U104"/>
  <c r="J104"/>
  <c r="O134" l="1"/>
  <c r="J134"/>
  <c r="M70"/>
  <c r="L70"/>
  <c r="Q70" s="1"/>
  <c r="K70"/>
  <c r="G70"/>
  <c r="C70"/>
  <c r="A70"/>
  <c r="V69"/>
  <c r="U69"/>
  <c r="R69"/>
  <c r="P69"/>
  <c r="J69"/>
  <c r="V68"/>
  <c r="U68"/>
  <c r="R68"/>
  <c r="P68"/>
  <c r="J68"/>
  <c r="U67"/>
  <c r="J67"/>
  <c r="U66"/>
  <c r="J66"/>
  <c r="U65"/>
  <c r="J65"/>
  <c r="U64"/>
  <c r="J64"/>
  <c r="U63"/>
  <c r="J63"/>
  <c r="U62"/>
  <c r="J62"/>
  <c r="U61"/>
  <c r="J61"/>
  <c r="U60"/>
  <c r="J60"/>
  <c r="U59"/>
  <c r="J59"/>
  <c r="U58"/>
  <c r="J58"/>
  <c r="U57"/>
  <c r="J57"/>
  <c r="U56"/>
  <c r="J56"/>
  <c r="U55"/>
  <c r="J55"/>
  <c r="U54"/>
  <c r="J54"/>
  <c r="U53"/>
  <c r="J53"/>
  <c r="U52"/>
  <c r="J52"/>
  <c r="U51"/>
  <c r="J51"/>
  <c r="U50"/>
  <c r="J50"/>
  <c r="U49"/>
  <c r="J49"/>
  <c r="U48"/>
  <c r="J48"/>
  <c r="U47"/>
  <c r="J47"/>
  <c r="U46"/>
  <c r="J46"/>
  <c r="U45"/>
  <c r="J45"/>
  <c r="U44"/>
  <c r="J44"/>
  <c r="U43"/>
  <c r="J43"/>
  <c r="U42"/>
  <c r="J42"/>
  <c r="U41"/>
  <c r="J41"/>
  <c r="U40"/>
  <c r="J40"/>
  <c r="O70" l="1"/>
  <c r="J70"/>
  <c r="L236"/>
  <c r="M236"/>
  <c r="K236"/>
  <c r="G236"/>
  <c r="C236"/>
  <c r="A236"/>
  <c r="V235"/>
  <c r="U235"/>
  <c r="R235"/>
  <c r="P235"/>
  <c r="J235"/>
  <c r="U234"/>
  <c r="J234"/>
  <c r="U233"/>
  <c r="J233"/>
  <c r="U232"/>
  <c r="J232"/>
  <c r="M102"/>
  <c r="L102"/>
  <c r="K102"/>
  <c r="G102"/>
  <c r="C102"/>
  <c r="A102"/>
  <c r="V101"/>
  <c r="U101"/>
  <c r="R101"/>
  <c r="P101"/>
  <c r="J101"/>
  <c r="V100"/>
  <c r="U100"/>
  <c r="R100"/>
  <c r="P100"/>
  <c r="J100"/>
  <c r="V99"/>
  <c r="U99"/>
  <c r="R99"/>
  <c r="P99"/>
  <c r="J99"/>
  <c r="V98"/>
  <c r="U98"/>
  <c r="R98"/>
  <c r="P98"/>
  <c r="J98"/>
  <c r="V97"/>
  <c r="U97"/>
  <c r="R97"/>
  <c r="P97"/>
  <c r="J97"/>
  <c r="V96"/>
  <c r="U96"/>
  <c r="R96"/>
  <c r="P96"/>
  <c r="J96"/>
  <c r="V95"/>
  <c r="U95"/>
  <c r="R95"/>
  <c r="P95"/>
  <c r="J95"/>
  <c r="V94"/>
  <c r="U94"/>
  <c r="R94"/>
  <c r="P94"/>
  <c r="J94"/>
  <c r="V93"/>
  <c r="U93"/>
  <c r="R93"/>
  <c r="P93"/>
  <c r="J93"/>
  <c r="V92"/>
  <c r="U92"/>
  <c r="R92"/>
  <c r="P92"/>
  <c r="J92"/>
  <c r="V91"/>
  <c r="U91"/>
  <c r="R91"/>
  <c r="P91"/>
  <c r="J91"/>
  <c r="V90"/>
  <c r="U90"/>
  <c r="R90"/>
  <c r="P90"/>
  <c r="J90"/>
  <c r="V89"/>
  <c r="U89"/>
  <c r="R89"/>
  <c r="P89"/>
  <c r="J89"/>
  <c r="V88"/>
  <c r="U88"/>
  <c r="R88"/>
  <c r="P88"/>
  <c r="J88"/>
  <c r="V87"/>
  <c r="U87"/>
  <c r="R87"/>
  <c r="P87"/>
  <c r="J87"/>
  <c r="V86"/>
  <c r="U86"/>
  <c r="R86"/>
  <c r="P86"/>
  <c r="J86"/>
  <c r="V85"/>
  <c r="U85"/>
  <c r="R85"/>
  <c r="P85"/>
  <c r="J85"/>
  <c r="V84"/>
  <c r="U84"/>
  <c r="R84"/>
  <c r="P84"/>
  <c r="J84"/>
  <c r="V83"/>
  <c r="U83"/>
  <c r="R83"/>
  <c r="P83"/>
  <c r="J83"/>
  <c r="U82"/>
  <c r="J82"/>
  <c r="U81"/>
  <c r="J81"/>
  <c r="U80"/>
  <c r="J80"/>
  <c r="U79"/>
  <c r="J79"/>
  <c r="U78"/>
  <c r="J78"/>
  <c r="U77"/>
  <c r="J77"/>
  <c r="U76"/>
  <c r="J76"/>
  <c r="U75"/>
  <c r="J75"/>
  <c r="U74"/>
  <c r="J74"/>
  <c r="U73"/>
  <c r="J73"/>
  <c r="U72"/>
  <c r="J72"/>
  <c r="J236" l="1"/>
  <c r="Q236"/>
  <c r="O236"/>
  <c r="Q102"/>
  <c r="O102"/>
  <c r="J102"/>
  <c r="M230"/>
  <c r="L230"/>
  <c r="Q230" s="1"/>
  <c r="K230"/>
  <c r="G230"/>
  <c r="C230"/>
  <c r="A230"/>
  <c r="V229"/>
  <c r="U229"/>
  <c r="R229"/>
  <c r="P229"/>
  <c r="J229"/>
  <c r="U228"/>
  <c r="J228"/>
  <c r="V227"/>
  <c r="U227"/>
  <c r="R227"/>
  <c r="P227"/>
  <c r="J227"/>
  <c r="V226"/>
  <c r="U226"/>
  <c r="R226"/>
  <c r="P226"/>
  <c r="J226"/>
  <c r="V225"/>
  <c r="U225"/>
  <c r="R225"/>
  <c r="P225"/>
  <c r="J225"/>
  <c r="V224"/>
  <c r="U224"/>
  <c r="R224"/>
  <c r="P224"/>
  <c r="J224"/>
  <c r="V223"/>
  <c r="U223"/>
  <c r="R223"/>
  <c r="P223"/>
  <c r="J223"/>
  <c r="V222"/>
  <c r="U222"/>
  <c r="R222"/>
  <c r="P222"/>
  <c r="J222"/>
  <c r="V221"/>
  <c r="U221"/>
  <c r="R221"/>
  <c r="P221"/>
  <c r="J221"/>
  <c r="V220"/>
  <c r="U220"/>
  <c r="R220"/>
  <c r="P220"/>
  <c r="J220"/>
  <c r="V219"/>
  <c r="U219"/>
  <c r="R219"/>
  <c r="P219"/>
  <c r="J219"/>
  <c r="V218"/>
  <c r="U218"/>
  <c r="R218"/>
  <c r="P218"/>
  <c r="J218"/>
  <c r="U217"/>
  <c r="J217"/>
  <c r="U216"/>
  <c r="J216"/>
  <c r="U215"/>
  <c r="J215"/>
  <c r="U214"/>
  <c r="J214"/>
  <c r="U213"/>
  <c r="J213"/>
  <c r="U212"/>
  <c r="J212"/>
  <c r="U211"/>
  <c r="J211"/>
  <c r="U210"/>
  <c r="J210"/>
  <c r="U209"/>
  <c r="J209"/>
  <c r="U208"/>
  <c r="J208"/>
  <c r="U207"/>
  <c r="J207"/>
  <c r="U206"/>
  <c r="J206"/>
  <c r="U205"/>
  <c r="J205"/>
  <c r="U204"/>
  <c r="J204"/>
  <c r="U203"/>
  <c r="J203"/>
  <c r="U202"/>
  <c r="J202"/>
  <c r="U201"/>
  <c r="J201"/>
  <c r="U200"/>
  <c r="J200"/>
  <c r="S243"/>
  <c r="M38"/>
  <c r="L38"/>
  <c r="Q38" s="1"/>
  <c r="K38"/>
  <c r="G38"/>
  <c r="C38"/>
  <c r="O38" l="1"/>
  <c r="G238"/>
  <c r="K238"/>
  <c r="L238"/>
  <c r="Q238" s="1"/>
  <c r="C238"/>
  <c r="M238"/>
  <c r="J230"/>
  <c r="O230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O238" l="1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U37" l="1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J31" l="1"/>
  <c r="J30"/>
  <c r="J29"/>
  <c r="J28"/>
  <c r="J27"/>
  <c r="A38"/>
  <c r="A238" s="1"/>
  <c r="S3"/>
  <c r="J37"/>
  <c r="J36"/>
  <c r="J35"/>
  <c r="J34"/>
  <c r="J33"/>
  <c r="J32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V233" l="1"/>
  <c r="R233"/>
  <c r="P233"/>
  <c r="V212"/>
  <c r="R212"/>
  <c r="P212"/>
  <c r="V61"/>
  <c r="P61"/>
  <c r="R61"/>
  <c r="V53"/>
  <c r="P53"/>
  <c r="R53"/>
  <c r="V182"/>
  <c r="R182"/>
  <c r="P182"/>
  <c r="V67"/>
  <c r="R67"/>
  <c r="P67"/>
  <c r="V62"/>
  <c r="R62"/>
  <c r="P62"/>
  <c r="V59"/>
  <c r="R59"/>
  <c r="P59"/>
  <c r="V58"/>
  <c r="P58"/>
  <c r="R58"/>
  <c r="V57"/>
  <c r="P57"/>
  <c r="R57"/>
  <c r="V56"/>
  <c r="P56"/>
  <c r="R56"/>
  <c r="V55"/>
  <c r="P55"/>
  <c r="R55"/>
  <c r="V54"/>
  <c r="P54"/>
  <c r="R54"/>
  <c r="V52"/>
  <c r="R52"/>
  <c r="P52"/>
  <c r="V60"/>
  <c r="P60"/>
  <c r="R60"/>
  <c r="R51"/>
  <c r="V51"/>
  <c r="P51"/>
  <c r="P19"/>
  <c r="R19"/>
  <c r="V19"/>
  <c r="V66"/>
  <c r="P63"/>
  <c r="R65"/>
  <c r="R66"/>
  <c r="V65"/>
  <c r="P64"/>
  <c r="R63"/>
  <c r="P65"/>
  <c r="R64"/>
  <c r="P66"/>
  <c r="V63"/>
  <c r="V64"/>
  <c r="R181"/>
  <c r="P181"/>
  <c r="V180"/>
  <c r="P179"/>
  <c r="V181"/>
  <c r="P180"/>
  <c r="R179"/>
  <c r="R180"/>
  <c r="V179"/>
  <c r="V214"/>
  <c r="R217"/>
  <c r="V215"/>
  <c r="P214"/>
  <c r="R213"/>
  <c r="V211"/>
  <c r="R216"/>
  <c r="V216"/>
  <c r="P215"/>
  <c r="R214"/>
  <c r="P211"/>
  <c r="P217"/>
  <c r="V217"/>
  <c r="P216"/>
  <c r="R215"/>
  <c r="V213"/>
  <c r="R211"/>
  <c r="P213"/>
  <c r="V232"/>
  <c r="P232"/>
  <c r="R232"/>
  <c r="R176"/>
  <c r="R172"/>
  <c r="V170"/>
  <c r="P169"/>
  <c r="P171"/>
  <c r="V177"/>
  <c r="P176"/>
  <c r="R175"/>
  <c r="V173"/>
  <c r="P172"/>
  <c r="R171"/>
  <c r="V169"/>
  <c r="P168"/>
  <c r="V176"/>
  <c r="P175"/>
  <c r="V168"/>
  <c r="R178"/>
  <c r="V172"/>
  <c r="R170"/>
  <c r="P178"/>
  <c r="R177"/>
  <c r="V175"/>
  <c r="P174"/>
  <c r="R173"/>
  <c r="V171"/>
  <c r="P170"/>
  <c r="R169"/>
  <c r="V178"/>
  <c r="P177"/>
  <c r="V174"/>
  <c r="P173"/>
  <c r="R168"/>
  <c r="R174"/>
  <c r="R144"/>
  <c r="R140"/>
  <c r="R136"/>
  <c r="V136"/>
  <c r="V145"/>
  <c r="P144"/>
  <c r="R143"/>
  <c r="V141"/>
  <c r="P140"/>
  <c r="R139"/>
  <c r="V137"/>
  <c r="P136"/>
  <c r="R146"/>
  <c r="V144"/>
  <c r="P143"/>
  <c r="R142"/>
  <c r="V140"/>
  <c r="P139"/>
  <c r="R138"/>
  <c r="P146"/>
  <c r="R145"/>
  <c r="V143"/>
  <c r="P142"/>
  <c r="R141"/>
  <c r="V139"/>
  <c r="P138"/>
  <c r="R137"/>
  <c r="V146"/>
  <c r="P145"/>
  <c r="V142"/>
  <c r="P141"/>
  <c r="V138"/>
  <c r="P137"/>
  <c r="V114"/>
  <c r="R112"/>
  <c r="R108"/>
  <c r="R104"/>
  <c r="P104"/>
  <c r="V113"/>
  <c r="P112"/>
  <c r="P108"/>
  <c r="R114"/>
  <c r="V112"/>
  <c r="P111"/>
  <c r="R110"/>
  <c r="V108"/>
  <c r="P107"/>
  <c r="R106"/>
  <c r="V104"/>
  <c r="V109"/>
  <c r="R107"/>
  <c r="P114"/>
  <c r="R113"/>
  <c r="V111"/>
  <c r="P110"/>
  <c r="R109"/>
  <c r="V107"/>
  <c r="P106"/>
  <c r="R105"/>
  <c r="P113"/>
  <c r="V110"/>
  <c r="P109"/>
  <c r="V106"/>
  <c r="P105"/>
  <c r="R111"/>
  <c r="V105"/>
  <c r="P49"/>
  <c r="R44"/>
  <c r="V42"/>
  <c r="R40"/>
  <c r="V40"/>
  <c r="V49"/>
  <c r="P48"/>
  <c r="R47"/>
  <c r="V45"/>
  <c r="P44"/>
  <c r="R43"/>
  <c r="V41"/>
  <c r="P40"/>
  <c r="R50"/>
  <c r="V48"/>
  <c r="P47"/>
  <c r="R46"/>
  <c r="V44"/>
  <c r="P43"/>
  <c r="R42"/>
  <c r="P50"/>
  <c r="R49"/>
  <c r="V47"/>
  <c r="P46"/>
  <c r="R45"/>
  <c r="V43"/>
  <c r="P42"/>
  <c r="R41"/>
  <c r="V50"/>
  <c r="R48"/>
  <c r="V46"/>
  <c r="P45"/>
  <c r="P41"/>
  <c r="V234"/>
  <c r="R234"/>
  <c r="P234"/>
  <c r="J38"/>
  <c r="J238" s="1"/>
  <c r="P81"/>
  <c r="V77"/>
  <c r="R75"/>
  <c r="R79"/>
  <c r="P72"/>
  <c r="R82"/>
  <c r="V80"/>
  <c r="P79"/>
  <c r="R78"/>
  <c r="V76"/>
  <c r="P75"/>
  <c r="R74"/>
  <c r="V72"/>
  <c r="V78"/>
  <c r="P77"/>
  <c r="V74"/>
  <c r="P73"/>
  <c r="P76"/>
  <c r="P82"/>
  <c r="R81"/>
  <c r="V79"/>
  <c r="P78"/>
  <c r="R77"/>
  <c r="V75"/>
  <c r="P74"/>
  <c r="R73"/>
  <c r="V82"/>
  <c r="R80"/>
  <c r="R76"/>
  <c r="R72"/>
  <c r="V81"/>
  <c r="P80"/>
  <c r="V73"/>
  <c r="R228"/>
  <c r="P228"/>
  <c r="V228"/>
  <c r="V210"/>
  <c r="P209"/>
  <c r="R208"/>
  <c r="V206"/>
  <c r="P205"/>
  <c r="R204"/>
  <c r="V202"/>
  <c r="P201"/>
  <c r="R200"/>
  <c r="V200"/>
  <c r="V209"/>
  <c r="P208"/>
  <c r="R207"/>
  <c r="V205"/>
  <c r="P204"/>
  <c r="R203"/>
  <c r="V201"/>
  <c r="P200"/>
  <c r="R206"/>
  <c r="P203"/>
  <c r="R210"/>
  <c r="V208"/>
  <c r="P207"/>
  <c r="V204"/>
  <c r="R202"/>
  <c r="P210"/>
  <c r="R209"/>
  <c r="V207"/>
  <c r="P206"/>
  <c r="R205"/>
  <c r="V203"/>
  <c r="P202"/>
  <c r="R201"/>
  <c r="P17"/>
  <c r="P13"/>
  <c r="P8"/>
  <c r="P16"/>
  <c r="P11"/>
  <c r="P15"/>
  <c r="P10"/>
  <c r="P18"/>
  <c r="P14"/>
  <c r="P9"/>
  <c r="R12"/>
  <c r="R15"/>
  <c r="R11"/>
  <c r="R14"/>
  <c r="R10"/>
  <c r="R18"/>
  <c r="R13"/>
  <c r="R9"/>
  <c r="R16"/>
  <c r="R8"/>
  <c r="R17"/>
  <c r="V15"/>
  <c r="V14"/>
  <c r="V17"/>
  <c r="V18"/>
  <c r="V16"/>
  <c r="V10"/>
  <c r="V8"/>
  <c r="V11"/>
  <c r="V9"/>
  <c r="V12"/>
  <c r="V13"/>
  <c r="P12"/>
  <c r="R240" l="1"/>
</calcChain>
</file>

<file path=xl/sharedStrings.xml><?xml version="1.0" encoding="utf-8"?>
<sst xmlns="http://schemas.openxmlformats.org/spreadsheetml/2006/main" count="462" uniqueCount="247">
  <si>
    <t>Contract Amount
(Taka)</t>
  </si>
  <si>
    <t xml:space="preserve">Date of Reporting: </t>
  </si>
  <si>
    <t>Sl.
No.</t>
  </si>
  <si>
    <t>Grand Total:</t>
  </si>
  <si>
    <t>Date:</t>
  </si>
  <si>
    <t>Fund Received:</t>
  </si>
  <si>
    <t>Fin. Pgr. (%)</t>
  </si>
  <si>
    <t>Comments if any:</t>
  </si>
  <si>
    <t>Cancelled Contract Amount (Tk.)</t>
  </si>
  <si>
    <t>Amount Paid
(Taka)</t>
  </si>
  <si>
    <t xml:space="preserve">District : </t>
  </si>
  <si>
    <t>Gross Estimated Cost
(Taka)</t>
  </si>
  <si>
    <t>Cash in Hand:</t>
  </si>
  <si>
    <t xml:space="preserve">Total: </t>
  </si>
  <si>
    <t>Tk.</t>
  </si>
  <si>
    <t>Tentative Carried Over Amount 
(Tk.)</t>
  </si>
  <si>
    <t>Start Chainage 
(m)</t>
  </si>
  <si>
    <t>End Chainage 
(m)</t>
  </si>
  <si>
    <t>Effective Length 
(m)</t>
  </si>
  <si>
    <t>Work Completion Date
(As per Contract)</t>
  </si>
  <si>
    <t>Road ID No.</t>
  </si>
  <si>
    <t>Road Name</t>
  </si>
  <si>
    <t>e-Tender ID No.
Package No.
(If any)</t>
  </si>
  <si>
    <t>Sch. Sl. No. Under Pack.</t>
  </si>
  <si>
    <t xml:space="preserve">Contract Delayed Status </t>
  </si>
  <si>
    <t>Work Start Date
(As per Contract)</t>
  </si>
  <si>
    <t>Phy. Progr.
(%)</t>
  </si>
  <si>
    <t>Elapse Day
(%)</t>
  </si>
  <si>
    <t>Stipulated Day</t>
  </si>
  <si>
    <t>Elapse Day</t>
  </si>
  <si>
    <t>Activity/
Remarks/
Date</t>
  </si>
  <si>
    <t>Not Contacted Amount</t>
  </si>
  <si>
    <t>Amount Required upto June (Tk.)</t>
  </si>
  <si>
    <t>Name of Contractor</t>
  </si>
  <si>
    <t>Category of Maintenance</t>
  </si>
  <si>
    <t>Over-Lay</t>
  </si>
  <si>
    <t>EM Road</t>
  </si>
  <si>
    <t>Re-Hab. Road</t>
  </si>
  <si>
    <t>Widening Road</t>
  </si>
  <si>
    <t>CO Road</t>
  </si>
  <si>
    <t>CO Structure</t>
  </si>
  <si>
    <t>Off-Pavement</t>
  </si>
  <si>
    <t>On-Pavement</t>
  </si>
  <si>
    <t>Structure Maintenance</t>
  </si>
  <si>
    <t>Re-Hab. Structure</t>
  </si>
  <si>
    <t>Widening Structure</t>
  </si>
  <si>
    <t>Re-Seal</t>
  </si>
  <si>
    <t>EM Structure</t>
  </si>
  <si>
    <t>Contract Status of Rural Road Maintenance (GoB Maintenance), FY: 2018-2019</t>
  </si>
  <si>
    <t>Sub-Total:</t>
  </si>
  <si>
    <t>District Office</t>
  </si>
  <si>
    <t>Remarks</t>
  </si>
  <si>
    <t>Upazila:</t>
  </si>
  <si>
    <t>Gaibandha</t>
  </si>
  <si>
    <t>1. Gaibandha Sadar</t>
  </si>
  <si>
    <t>2. Gobindaganj</t>
  </si>
  <si>
    <t>3. Fulchhari</t>
  </si>
  <si>
    <t>4. Palashbari</t>
  </si>
  <si>
    <t>5. Sadullapur</t>
  </si>
  <si>
    <t>6. Shaghata</t>
  </si>
  <si>
    <t>7. Sundarganj</t>
  </si>
  <si>
    <t>Shahar Bazar-Shahapara UP office Road</t>
  </si>
  <si>
    <t>Shahapara UP office-Mirpur Bazar Road</t>
  </si>
  <si>
    <t xml:space="preserve">Ramchandrapur U.P Office-Tindaha Bazar Road </t>
  </si>
  <si>
    <t xml:space="preserve">Kabirerpara-Kazdah Road </t>
  </si>
  <si>
    <t>Ramchandrapur-Radhakrisnowpur Road</t>
  </si>
  <si>
    <t>Mirpur Bazar-Majhipara Road</t>
  </si>
  <si>
    <t>Sadar Upazila H/Q-Thansinghpur Kachari Road</t>
  </si>
  <si>
    <t>Laxmipur-Kamarjani Road</t>
  </si>
  <si>
    <t xml:space="preserve">Laxmipur-Kamarjani Road </t>
  </si>
  <si>
    <t>Malaibari UP office to Nutun Bandar Bazar Road</t>
  </si>
  <si>
    <t xml:space="preserve">DC Road (Bottola) to Wapda Embankment Road </t>
  </si>
  <si>
    <t xml:space="preserve">Nurulganj Hat - Fakirer Hat  Road </t>
  </si>
  <si>
    <t xml:space="preserve">Shibpur U.P(at Baro Tikuri) - Chandpur (at R&amp;H) via Gheedangha hat Road </t>
  </si>
  <si>
    <t>Katabari UP-Bairagir Hat Road via Kathal bari Road</t>
  </si>
  <si>
    <t xml:space="preserve">Kamdia UP-Bindhara GC Road </t>
  </si>
  <si>
    <t xml:space="preserve">Mohimagonj UP Office (at Railway station)- Badiakhali Jumar bari GC (UZR) at Hapania up to Satitola ghat  (Gobindagonj part ) Road </t>
  </si>
  <si>
    <t xml:space="preserve">Shakahar-Daihara Road </t>
  </si>
  <si>
    <t xml:space="preserve">Talukkanupur UP at NHW Samaspara-Jamalpur hat Road </t>
  </si>
  <si>
    <t>NHW  Mugaltuli ( near Petrol pump)- Kamardah Road</t>
  </si>
  <si>
    <t>Gobindaganj-Gaibandha RHD at Shaghata bridge-Bonarpara GC (Up to Trimohani ghat) via Amtoli bazar Road</t>
  </si>
  <si>
    <t xml:space="preserve">Rajahar U.P (at Banaswar bazar) - Fulpukuria Bazar (at UZR Road) Road </t>
  </si>
  <si>
    <t xml:space="preserve">Kamardaha U.P (NHW)-Choyghoria bazar Road </t>
  </si>
  <si>
    <t>Salmara UP (at Raiway station) -Kochashahar Bazar Road</t>
  </si>
  <si>
    <t xml:space="preserve">Nakai UP (Paikor vita RHD) - Katakhili Balua hat via Jamalpur hat Road </t>
  </si>
  <si>
    <t>Brinchi-Uthabi Road (at Pera Borogram) Road</t>
  </si>
  <si>
    <t xml:space="preserve">Mohimagonj-Ziboinpur School via (H/O maznue Chairman) Road </t>
  </si>
  <si>
    <t xml:space="preserve">Kata-Birt Road at Peara-Panitola hat Road via Gopalpur Road </t>
  </si>
  <si>
    <t>R&amp;H at Howakhana-Futanir bazer Road</t>
  </si>
  <si>
    <t>R&amp;H at Chaprigonj-Ghoramara School Via Rousulpur Road</t>
  </si>
  <si>
    <t xml:space="preserve">R&amp;H at Chandipur-Birahimpur Rd.via H/O Shidul Chairman Road </t>
  </si>
  <si>
    <t xml:space="preserve">Bhagdaria Hindowpara-Palashbari via Nachaikochai Road </t>
  </si>
  <si>
    <t xml:space="preserve">Kamdia-Punchbibi (UZR) Road - Biala Matrai GC Road via Aligram Road </t>
  </si>
  <si>
    <t xml:space="preserve">Potter bar - Sitalgram Road </t>
  </si>
  <si>
    <t xml:space="preserve">Baratickry-Taranipara Rd. Via Para kachua Road </t>
  </si>
  <si>
    <t xml:space="preserve">Mogaltoli Girls high school-Rasulpur Road </t>
  </si>
  <si>
    <t xml:space="preserve">Mohimagonj Railway Station at (Jirai) - Baria Hat via Buraburi Hat Road </t>
  </si>
  <si>
    <t>Darbasta UP (at Kalitola) - Bogulagari Bazar Road</t>
  </si>
  <si>
    <t>R&amp;H at Chaprigonj - Ghoramara School via Rousulpur Road</t>
  </si>
  <si>
    <t xml:space="preserve">Mohimaganj UP - Bishpukur Naya Bazar via Balua Road </t>
  </si>
  <si>
    <t>Fulchari Upazila H/Q-Modonerpara R&amp;H Road</t>
  </si>
  <si>
    <t>Kanchipara UP H/Q-Ketkir hat Road</t>
  </si>
  <si>
    <t xml:space="preserve">Kator Govt. Primary school-purba udakhali H/O Akbar hossain Road </t>
  </si>
  <si>
    <t xml:space="preserve">Pachim Salua Mazar shorif( H/O Delwar Hossain )-Chunakandi khea ghat Road </t>
  </si>
  <si>
    <t xml:space="preserve">Fulchari Zila parishad Dakbanglo - Salua Eid gah mat Road </t>
  </si>
  <si>
    <t xml:space="preserve">Palashbari Upazila H/Q-Fakirhat GC Road Road </t>
  </si>
  <si>
    <t xml:space="preserve">Barishal U.P.Office-Thutiapukur Bazar Road via Bisramgachi Road </t>
  </si>
  <si>
    <t xml:space="preserve">Road Harinmari South bas stand NHW-Hospital via Napiter Bari Road </t>
  </si>
  <si>
    <t>Bengulia Govt P/S-Tangra Band Road</t>
  </si>
  <si>
    <t>Godown Bazar ZR-Fakirhat GC Road</t>
  </si>
  <si>
    <t xml:space="preserve">Palashbari Chowmatha-Goraghat Rd via H/O Satter Road </t>
  </si>
  <si>
    <t>Gaibandha Palashbari Road-Rangpur Bogra Road</t>
  </si>
  <si>
    <t xml:space="preserve">Protection work on Moralipur GPS  More - Pabnapur Chararhat Bazer NH/O Millat Road </t>
  </si>
  <si>
    <t xml:space="preserve">1.50m x 1.50m box culvert  at Pabnatpur MP house-Talukgorabandha via Charerhat Road </t>
  </si>
  <si>
    <t xml:space="preserve">Jamlarjan-Thutiapukur Road via Pachar Bazar GC.(Sadullapur Part) Road </t>
  </si>
  <si>
    <t>Madergonj G.C-Pachar bazar G.C. Road</t>
  </si>
  <si>
    <t xml:space="preserve">Dhalvanga G.C-Jawlir bazar Kishamat Durgapur Eidgah Maidan Road </t>
  </si>
  <si>
    <t>Ghagar bazar-Faridpur U.P.office Road</t>
  </si>
  <si>
    <t>Sadullapur-Naldanga rd from Garmin Bank  Road</t>
  </si>
  <si>
    <t xml:space="preserve">Sadullapur- Naldanga GC Road at Bottola -Chanderbazar Road </t>
  </si>
  <si>
    <t>Sadullapur - Madargonj GC Road near Jamalpur up Goespur pucca road Mokbular Etimkhana more to Patilakura road via Goespur Abdus Subahan house Road</t>
  </si>
  <si>
    <t xml:space="preserve">Sandiapur Clinic More-Rasulpur Bazar via Bosunia Para Grave Yeard Road </t>
  </si>
  <si>
    <t>Naldanga Ralway Station to Namapara Road</t>
  </si>
  <si>
    <t xml:space="preserve">Naldanga Sadullapur Road to Uttar Damudatpur via Nurnobi chairman house Road </t>
  </si>
  <si>
    <t xml:space="preserve">Enaetpur-Mohisbandi Road at Dhakil Maddrasha - Sadullapur- Madargonj road via choto Daudpur GPS  Road </t>
  </si>
  <si>
    <t xml:space="preserve">Muktinagor UP-Bangla bazar Road </t>
  </si>
  <si>
    <t>Thai Kuerpara Pry.School-  Kai Chora Road</t>
  </si>
  <si>
    <t>Gobindapur Mouza-Shimulbari Road</t>
  </si>
  <si>
    <t xml:space="preserve">Helencha FRB-Bati Road </t>
  </si>
  <si>
    <t xml:space="preserve">Chakdetia bazar-Sannashdaha Pry. School Road </t>
  </si>
  <si>
    <t>Badiakhali Bridge R&amp;H-Jumarbari Hat GC Road</t>
  </si>
  <si>
    <t xml:space="preserve">Bonarpara Collage-Bharatkhali Hat UZR at Chakchokia-Mukti nagar UP Road </t>
  </si>
  <si>
    <t xml:space="preserve">Kalapani Bandth-Dhanaruha Road </t>
  </si>
  <si>
    <t xml:space="preserve">Badiakhali UZR at panditpara-Bharatkhali UZR at Kalapani Road </t>
  </si>
  <si>
    <t xml:space="preserve">Badiakhali Bridge R&amp;H - Jumarbari Hat GC Road </t>
  </si>
  <si>
    <t xml:space="preserve">Saghata GC - Mohimagong GC Road </t>
  </si>
  <si>
    <t>Bonarpara GC - Gobindogonj - Gaibandha RHD at Sagdha Bridge via Ramnagar Bazar (Saghata part) Road</t>
  </si>
  <si>
    <t>Badhakhali Jumarbari GCCR - Zordoba Road</t>
  </si>
  <si>
    <t xml:space="preserve">Jumarbari G.C.C.R - Sonatala G.C.C.R Road </t>
  </si>
  <si>
    <t xml:space="preserve">Mazumderhat GC-Kapashia UP. HQ. Via Lalchamar Bazar Road </t>
  </si>
  <si>
    <t>Dahband UP office-Sundarganj Bazar Road</t>
  </si>
  <si>
    <t xml:space="preserve">Monmoth(Kalitala)-Taluk Falgacha Road </t>
  </si>
  <si>
    <t xml:space="preserve">Ramgonj-Basuhat (Sibrammor) Road </t>
  </si>
  <si>
    <t xml:space="preserve">Kanchibari UP HQ. (Police Investigation Center)-WAPDA Embankment Road </t>
  </si>
  <si>
    <t>Chandipur Pachimpara - Bazra Kanchibari Bazar Road</t>
  </si>
  <si>
    <t xml:space="preserve">Bamondanga (JMC FRA) Nagarkatgora GC-Bairati hat GC Road  </t>
  </si>
  <si>
    <t>Mirganj GC-Zamalerhat (Bamandangha UP H/Q) Road</t>
  </si>
  <si>
    <t xml:space="preserve">Kasim Bazar-Sicha Bazar Road </t>
  </si>
  <si>
    <t xml:space="preserve">Bamandanga-Rangpur RHD-Kheyaghat Road </t>
  </si>
  <si>
    <t xml:space="preserve">Dhubni Bazer-Muzumder Lalchamar Via Near The H/O S. Hazi Road </t>
  </si>
  <si>
    <t xml:space="preserve">Sonary Hat-Chandra Hat Road </t>
  </si>
  <si>
    <t>Ramjiban UP. HQ.-Dahaband UP HQ. (Brac Office)  Road</t>
  </si>
  <si>
    <t>Mater Hat - Sokher Bazar Via Samas Road</t>
  </si>
  <si>
    <t>Mazumderhat GC - Kapashia UP. HQ. Via Lalchamar Bazar Road</t>
  </si>
  <si>
    <t xml:space="preserve">Chandipur UP H/Q (Punchpirhat) - Kalir Bazar (Haripur Kheyaghat) </t>
  </si>
  <si>
    <t xml:space="preserve">Halhalia (FRB) - Ramgonj hat Road </t>
  </si>
  <si>
    <t xml:space="preserve">Mazumderhat GC Road at Bashawala Bari to Mondol Para via Paramanik House Road </t>
  </si>
  <si>
    <t>M/s Linkon traders</t>
  </si>
  <si>
    <t>Rashed Khan Menon, fulchori</t>
  </si>
  <si>
    <t>M/s Shihab Construction, Gobindaganj</t>
  </si>
  <si>
    <t>Md. Shoheb Mona</t>
  </si>
  <si>
    <t>Shafiq Traders, Pabna</t>
  </si>
  <si>
    <t>Sukra Enr. Bogra</t>
  </si>
  <si>
    <t>Abdul Latif Hakkani, gaibandha</t>
  </si>
  <si>
    <t>Md. Ferdous Bari, Sadullapur</t>
  </si>
  <si>
    <t>Prodip Kumar Sarkar, Gaibandha Sadar</t>
  </si>
  <si>
    <t>Zetendra nath Sarkar, Sundarganj</t>
  </si>
  <si>
    <t>Md. Atiqur rahman, Gaibandha Sadar</t>
  </si>
  <si>
    <t>M/s Samsul Alam Gaibandha</t>
  </si>
  <si>
    <t>LCS</t>
  </si>
  <si>
    <t>Material Supply and purchase of Tools Fuel Labour &amp; others for On-pavement Routine Maintenance under Gaibandha District.</t>
  </si>
  <si>
    <t>Name : M/S Sadia Enterprise , Gaibandha sadar</t>
  </si>
  <si>
    <t>Emtiaz hakkani, Gaibandha sadar</t>
  </si>
  <si>
    <t>M/S SHAMIM ENTERPRISE, DAVID COMPANY PARA, POST+ UPAZILA+ DISTRICT: GAIBANDHA</t>
  </si>
  <si>
    <t>M/s Shazin Traders,Gaibandha sadar</t>
  </si>
  <si>
    <t>RSL Ent. Gaibandha sadar</t>
  </si>
  <si>
    <t xml:space="preserve"> Md. Abdur Razzak  
Address: Chalkmamrojpur, Khanka Shorif, Gaibandha </t>
  </si>
  <si>
    <t>Abu Sayed Mahbub, Gaibandha sadar</t>
  </si>
  <si>
    <t xml:space="preserve"> M/S. Prodip and Brothers, Prop: Prodip Kumar Sarker, Vill: Sundarganj, Post: Sundarganj, Upazila: Sundarganj, Dist: Gaibandha </t>
  </si>
  <si>
    <t>Mamun ent.  Gaibandha sadar</t>
  </si>
  <si>
    <t>RSL Ent.,  Gaibandha sadar</t>
  </si>
  <si>
    <t xml:space="preserve">M/S Nawrin Enterprise  
Address: Professor Colony, College Road, Gaibandha </t>
  </si>
  <si>
    <t>M/s Shafiq Traders, pabna</t>
  </si>
  <si>
    <t>Mukitur Rahman Rafi, Gobindaganj, gaibandha</t>
  </si>
  <si>
    <t xml:space="preserve">HR Enterprise, Gobindapur, Gobindaganj, Gaibandha </t>
  </si>
  <si>
    <t xml:space="preserve">M/s Silvee &amp; Shahi Traders, Aligram, Gobindaganj, Gaibandha </t>
  </si>
  <si>
    <t>Ferdous Bari, Sadullapur</t>
  </si>
  <si>
    <t xml:space="preserve">M/s Azad Construction, Gobindaganj, Gaibandha </t>
  </si>
  <si>
    <t xml:space="preserve">Ziaul Islam Methu, Gobindaganj, Gaibandha </t>
  </si>
  <si>
    <t xml:space="preserve">Khademul Islam, Gaibandha </t>
  </si>
  <si>
    <t xml:space="preserve">Khandakar Ent. Gobindaganj, Gaibandha </t>
  </si>
  <si>
    <t xml:space="preserve">Rezanul Habib rofiq, Gobindaganj, Gaibandha </t>
  </si>
  <si>
    <t xml:space="preserve">Shahidul Islam ,Gaibandha </t>
  </si>
  <si>
    <t xml:space="preserve">Milu Traders, Gobindaganj, Gaibandha </t>
  </si>
  <si>
    <t xml:space="preserve"> M/S Aishi traders  
Address: Gobindaganj,Gaibandha </t>
  </si>
  <si>
    <t xml:space="preserve">M/s Eglu Ent.Gobindaganj,Gaibandha </t>
  </si>
  <si>
    <t xml:space="preserve">Semul Ent. ,Gobindogonj.,Gaibandha </t>
  </si>
  <si>
    <t xml:space="preserve">Shahidul Islam, .,Gaibandha </t>
  </si>
  <si>
    <t xml:space="preserve">M/s NR Traders, Gobindogonj.,Gaibandha </t>
  </si>
  <si>
    <t xml:space="preserve">Shahidul Islam.,Gaibandha </t>
  </si>
  <si>
    <t xml:space="preserve">Bikash Garments, Gobindogonj.,Gaibandha </t>
  </si>
  <si>
    <t xml:space="preserve">M/s Shazin Traders, .,Gaibandha </t>
  </si>
  <si>
    <t xml:space="preserve">M/s Anjum Enterprise,Gobindogonj.,Gaibandha </t>
  </si>
  <si>
    <t xml:space="preserve">M/s Linkon traders, Gobindogonj.,Gaibandha </t>
  </si>
  <si>
    <t xml:space="preserve">NR traders, Gobindogonj.,Gaibandha </t>
  </si>
  <si>
    <t>BB Traders, gaibandha sadar</t>
  </si>
  <si>
    <t>Ananda chal Ata kol, fulchori</t>
  </si>
  <si>
    <t>Shamim mondol, saghata</t>
  </si>
  <si>
    <t xml:space="preserve"> M/S SHANTI TRADERS  
Address: Vill: Paschimpara, Word No. 02, Gaibandha Sadar, Gaibandha. </t>
  </si>
  <si>
    <t>New Pavel auto, palashbari</t>
  </si>
  <si>
    <t xml:space="preserve">M/S. Sangeet Enterprise  
Address: Nuniagari, Palashbari, Gaibandha </t>
  </si>
  <si>
    <t xml:space="preserve">Name : M/S AJAD TRADERS  
Address: Jamalpur, Palashbari, Gaibandha </t>
  </si>
  <si>
    <t>Alif Lam Mim, gaibandha</t>
  </si>
  <si>
    <t xml:space="preserve">M/S RS Traders  
Address: D.B Road, Gaibandha </t>
  </si>
  <si>
    <t xml:space="preserve">M/S Mithala Traders  
Address: Palashbari,gaibandha </t>
  </si>
  <si>
    <t>Ziaul Islam Dales,  gaibandha sadar</t>
  </si>
  <si>
    <t xml:space="preserve"> M/S Ela Traders  
Address: Kishamot Sherpur, Sadullapur, Gaibandha </t>
  </si>
  <si>
    <t xml:space="preserve"> M/S Hiru Traders  
Address: Kachari Bazar Gaibandha </t>
  </si>
  <si>
    <t xml:space="preserve"> Rahed Enterprise  
Address: Gaibandha  
</t>
  </si>
  <si>
    <t xml:space="preserve">Md.Ramjan Ali  
Address: Ward No. 6, Wapda Para, P.O: Gaibandha-5700, Gaibandha Sadar,Gaibandha.  
</t>
  </si>
  <si>
    <t>Dipa Medical, gaibandha</t>
  </si>
  <si>
    <t xml:space="preserve">M/S Yanur Traders  
Address: Kalir Bazar, Fulchori, Gaibandha </t>
  </si>
  <si>
    <t xml:space="preserve">Md. Atiqur Rahman  
Address: Kishamat Malibari, Dariapur, Gaibandha Sadar, Gaibandha  
</t>
  </si>
  <si>
    <t>M/s Anaf traders, saghata</t>
  </si>
  <si>
    <t xml:space="preserve"> Md. Mostafizur Mondal  
Address: Dublagari, Plashbari, Gaibandha </t>
  </si>
  <si>
    <t>SR Traders, gaibandha</t>
  </si>
  <si>
    <t>Mirza rofiqul alam , saghata</t>
  </si>
  <si>
    <t xml:space="preserve">M/S NILA ENTERPRISE  
Address: Village- Dhanaruha, Post- Khamadhanaruha, Upazila- Shaghata, Dist- Gaibandha. </t>
  </si>
  <si>
    <t>Forhadul haque, gaibandha</t>
  </si>
  <si>
    <t xml:space="preserve">M/S Rabeya Enterprise  
Address: Gaibnadha  
</t>
  </si>
  <si>
    <t>Lokman ent.sundarganj</t>
  </si>
  <si>
    <t xml:space="preserve"> M/S. Sinthia construction, Prop: Md. Sagir Khan, Vill: Monmoth, Post: Bamondanga, Upazila: Sundarganj, Dist: Gaibandha </t>
  </si>
  <si>
    <t>Md. Nuruzzaman Mia, pabna</t>
  </si>
  <si>
    <t>Anisha Traders, gaibandha</t>
  </si>
  <si>
    <t xml:space="preserve"> M/S Shashi Enterprise  
Address: V-Aid Road, Gaibandha </t>
  </si>
  <si>
    <t>Final Bill Paid</t>
  </si>
  <si>
    <t>Urai UP H/Q - WAPDA Embk via Mosamari Bazar Road</t>
  </si>
  <si>
    <t>Samader Bazar - Basudebpur Bazar Road</t>
  </si>
  <si>
    <t>Holdia UP H/Q - Jumarbari H/Q Road</t>
  </si>
  <si>
    <t>SS Engineering,Gaibandha</t>
  </si>
  <si>
    <t>M/S Shazin Traders, Gaibandha</t>
  </si>
  <si>
    <t>M/S Shafiq Traders, Pabna</t>
  </si>
  <si>
    <t>M/S Rohan Traders, Saghata, Gaibandha</t>
  </si>
  <si>
    <t>Revised</t>
  </si>
  <si>
    <t xml:space="preserve">Shemul Ent. Holding# o, Gobindopur jilpar,Gobindogonj.,Gaibandha </t>
  </si>
  <si>
    <t>28/3</t>
  </si>
  <si>
    <t xml:space="preserve">Shamsul Islam., Gobindagajn Gaibandha 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</si>
</sst>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[$-409]dd/mmm/yy;@"/>
  </numFmts>
  <fonts count="60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9"/>
      <name val="Arial Narrow"/>
      <family val="2"/>
    </font>
    <font>
      <b/>
      <sz val="8.5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color indexed="12"/>
      <name val="Arial Narrow"/>
      <family val="2"/>
    </font>
    <font>
      <b/>
      <sz val="7.5"/>
      <color rgb="FF0000CC"/>
      <name val="Arial Narrow"/>
      <family val="2"/>
    </font>
    <font>
      <b/>
      <sz val="8"/>
      <color rgb="FF0000CC"/>
      <name val="Arial Narrow"/>
      <family val="2"/>
    </font>
    <font>
      <sz val="10"/>
      <color rgb="FF0000CC"/>
      <name val="Arial Narrow"/>
      <family val="2"/>
    </font>
    <font>
      <b/>
      <sz val="10"/>
      <color rgb="FF0000CC"/>
      <name val="Arial Narrow"/>
      <family val="2"/>
    </font>
    <font>
      <b/>
      <sz val="9"/>
      <color rgb="FF0000CC"/>
      <name val="Arial Narrow"/>
      <family val="2"/>
    </font>
    <font>
      <b/>
      <sz val="14"/>
      <color rgb="FF0000CC"/>
      <name val="Arial"/>
      <family val="2"/>
    </font>
    <font>
      <sz val="9.5"/>
      <name val="Arial Narrow"/>
      <family val="2"/>
    </font>
    <font>
      <b/>
      <sz val="9.5"/>
      <name val="Arial Narrow"/>
      <family val="2"/>
    </font>
    <font>
      <b/>
      <sz val="9.5"/>
      <color rgb="FF0000CC"/>
      <name val="Arial Narrow"/>
      <family val="2"/>
    </font>
    <font>
      <sz val="9.5"/>
      <color rgb="FF0000CC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sz val="9"/>
      <color rgb="FFFF0000"/>
      <name val="Arial"/>
      <family val="2"/>
    </font>
    <font>
      <b/>
      <sz val="11"/>
      <color rgb="FF0000CC"/>
      <name val="Arial"/>
      <family val="2"/>
    </font>
    <font>
      <sz val="11"/>
      <color rgb="FF0000CC"/>
      <name val="Arial"/>
      <family val="2"/>
    </font>
    <font>
      <sz val="10"/>
      <color theme="0" tint="-0.34998626667073579"/>
      <name val="Arial Narrow"/>
      <family val="2"/>
    </font>
    <font>
      <sz val="9"/>
      <color theme="0" tint="-0.34998626667073579"/>
      <name val="Arial"/>
      <family val="2"/>
    </font>
    <font>
      <b/>
      <sz val="12"/>
      <color rgb="FF0000CC"/>
      <name val="Arial Narrow"/>
      <family val="2"/>
    </font>
    <font>
      <b/>
      <sz val="10"/>
      <color rgb="FFFFFF00"/>
      <name val="Arial Narrow"/>
      <family val="2"/>
    </font>
    <font>
      <sz val="9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rgb="FFF5FDF9"/>
        <bgColor indexed="64"/>
      </patternFill>
    </fill>
    <fill>
      <patternFill patternType="solid">
        <fgColor rgb="FFEBF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D6F6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13" fillId="3" borderId="0" applyNumberFormat="0" applyBorder="0" applyAlignment="0" applyProtection="0"/>
    <xf numFmtId="0" fontId="17" fillId="20" borderId="1" applyNumberFormat="0" applyAlignment="0" applyProtection="0"/>
    <xf numFmtId="0" fontId="19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7" borderId="1" applyNumberFormat="0" applyAlignment="0" applyProtection="0"/>
    <xf numFmtId="0" fontId="18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6" fillId="23" borderId="7" applyNumberFormat="0" applyFont="0" applyAlignment="0" applyProtection="0"/>
    <xf numFmtId="0" fontId="16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72">
    <xf numFmtId="0" fontId="0" fillId="0" borderId="0" xfId="0"/>
    <xf numFmtId="0" fontId="5" fillId="0" borderId="0" xfId="39" applyFont="1" applyFill="1" applyBorder="1" applyAlignment="1" applyProtection="1">
      <alignment horizontal="center" vertical="center" wrapText="1"/>
    </xf>
    <xf numFmtId="0" fontId="1" fillId="0" borderId="0" xfId="39" applyFont="1" applyFill="1" applyAlignment="1" applyProtection="1">
      <alignment vertical="center"/>
    </xf>
    <xf numFmtId="0" fontId="27" fillId="0" borderId="0" xfId="39" applyFont="1" applyFill="1" applyBorder="1" applyAlignment="1" applyProtection="1">
      <alignment horizontal="left" vertical="center"/>
    </xf>
    <xf numFmtId="0" fontId="28" fillId="0" borderId="0" xfId="39" applyFont="1" applyFill="1" applyBorder="1" applyAlignment="1" applyProtection="1">
      <alignment horizontal="left" vertical="center"/>
    </xf>
    <xf numFmtId="0" fontId="25" fillId="0" borderId="0" xfId="39" applyFont="1" applyFill="1" applyBorder="1" applyAlignment="1" applyProtection="1">
      <alignment horizontal="center" vertical="center" wrapText="1"/>
    </xf>
    <xf numFmtId="0" fontId="2" fillId="0" borderId="0" xfId="39" applyNumberFormat="1" applyFont="1" applyFill="1" applyBorder="1" applyAlignment="1" applyProtection="1">
      <alignment horizontal="center" vertical="center" wrapText="1"/>
    </xf>
    <xf numFmtId="0" fontId="27" fillId="0" borderId="0" xfId="39" applyFont="1" applyFill="1" applyBorder="1" applyAlignment="1" applyProtection="1">
      <alignment horizontal="center" vertical="center" wrapText="1"/>
    </xf>
    <xf numFmtId="0" fontId="26" fillId="0" borderId="0" xfId="39" applyFont="1" applyFill="1" applyBorder="1" applyAlignment="1" applyProtection="1">
      <alignment horizontal="right" vertical="center"/>
    </xf>
    <xf numFmtId="0" fontId="1" fillId="0" borderId="0" xfId="39" applyFont="1" applyFill="1" applyBorder="1" applyAlignment="1" applyProtection="1">
      <alignment horizontal="center" vertical="center" wrapText="1"/>
    </xf>
    <xf numFmtId="0" fontId="4" fillId="0" borderId="0" xfId="39" applyFont="1" applyFill="1" applyAlignment="1" applyProtection="1">
      <alignment horizontal="center" vertical="center"/>
    </xf>
    <xf numFmtId="0" fontId="31" fillId="0" borderId="10" xfId="39" applyFont="1" applyFill="1" applyBorder="1" applyAlignment="1" applyProtection="1">
      <alignment horizontal="center" vertical="center" wrapText="1"/>
    </xf>
    <xf numFmtId="0" fontId="3" fillId="0" borderId="10" xfId="39" applyFont="1" applyFill="1" applyBorder="1" applyAlignment="1" applyProtection="1">
      <alignment horizontal="center" vertical="center" wrapText="1"/>
    </xf>
    <xf numFmtId="0" fontId="1" fillId="0" borderId="0" xfId="39" applyFont="1" applyFill="1" applyAlignment="1" applyProtection="1">
      <alignment horizontal="center" vertical="center"/>
    </xf>
    <xf numFmtId="164" fontId="1" fillId="0" borderId="0" xfId="28" applyFont="1" applyFill="1" applyAlignment="1" applyProtection="1">
      <alignment vertical="center"/>
    </xf>
    <xf numFmtId="166" fontId="34" fillId="0" borderId="13" xfId="39" applyNumberFormat="1" applyFont="1" applyFill="1" applyBorder="1" applyAlignment="1" applyProtection="1">
      <alignment horizontal="center" vertical="center"/>
      <protection locked="0"/>
    </xf>
    <xf numFmtId="166" fontId="34" fillId="0" borderId="13" xfId="39" quotePrefix="1" applyNumberFormat="1" applyFont="1" applyFill="1" applyBorder="1" applyAlignment="1" applyProtection="1">
      <alignment horizontal="center" vertical="center"/>
      <protection locked="0"/>
    </xf>
    <xf numFmtId="166" fontId="34" fillId="0" borderId="13" xfId="28" applyNumberFormat="1" applyFont="1" applyFill="1" applyBorder="1" applyAlignment="1" applyProtection="1">
      <alignment horizontal="center" vertical="center"/>
      <protection locked="0"/>
    </xf>
    <xf numFmtId="37" fontId="34" fillId="0" borderId="15" xfId="28" applyNumberFormat="1" applyFont="1" applyFill="1" applyBorder="1" applyAlignment="1" applyProtection="1">
      <alignment horizontal="center" vertical="center"/>
      <protection locked="0"/>
    </xf>
    <xf numFmtId="0" fontId="32" fillId="0" borderId="10" xfId="39" applyFont="1" applyFill="1" applyBorder="1" applyAlignment="1" applyProtection="1">
      <alignment horizontal="center" vertical="center" wrapText="1"/>
    </xf>
    <xf numFmtId="0" fontId="1" fillId="0" borderId="0" xfId="39" applyFont="1" applyFill="1" applyBorder="1" applyAlignment="1" applyProtection="1">
      <alignment horizontal="center" vertical="center"/>
    </xf>
    <xf numFmtId="0" fontId="29" fillId="0" borderId="0" xfId="39" applyFont="1" applyFill="1" applyBorder="1" applyAlignment="1" applyProtection="1">
      <alignment horizontal="left" vertical="center" wrapText="1"/>
    </xf>
    <xf numFmtId="0" fontId="33" fillId="0" borderId="10" xfId="39" applyFont="1" applyFill="1" applyBorder="1" applyAlignment="1" applyProtection="1">
      <alignment horizontal="center" vertical="center" wrapText="1"/>
    </xf>
    <xf numFmtId="0" fontId="37" fillId="0" borderId="10" xfId="39" applyFont="1" applyFill="1" applyBorder="1" applyAlignment="1" applyProtection="1">
      <alignment horizontal="center" vertical="center" wrapText="1"/>
    </xf>
    <xf numFmtId="0" fontId="7" fillId="0" borderId="0" xfId="39" applyFont="1" applyFill="1" applyBorder="1" applyAlignment="1" applyProtection="1">
      <alignment horizontal="center" vertical="center" wrapText="1"/>
    </xf>
    <xf numFmtId="0" fontId="7" fillId="0" borderId="0" xfId="39" applyFont="1" applyFill="1" applyAlignment="1" applyProtection="1">
      <alignment vertical="center"/>
    </xf>
    <xf numFmtId="164" fontId="7" fillId="0" borderId="0" xfId="28" applyFont="1" applyFill="1" applyAlignment="1" applyProtection="1">
      <alignment vertical="center"/>
    </xf>
    <xf numFmtId="9" fontId="1" fillId="0" borderId="0" xfId="42" applyFont="1" applyFill="1" applyAlignment="1" applyProtection="1">
      <alignment vertical="center"/>
    </xf>
    <xf numFmtId="0" fontId="39" fillId="0" borderId="10" xfId="39" applyFont="1" applyFill="1" applyBorder="1" applyAlignment="1" applyProtection="1">
      <alignment horizontal="center" vertical="center" wrapText="1"/>
    </xf>
    <xf numFmtId="0" fontId="40" fillId="25" borderId="10" xfId="39" applyFont="1" applyFill="1" applyBorder="1" applyAlignment="1" applyProtection="1">
      <alignment horizontal="center" vertical="center" wrapText="1"/>
    </xf>
    <xf numFmtId="0" fontId="36" fillId="0" borderId="0" xfId="39" applyFont="1" applyFill="1" applyAlignment="1" applyProtection="1">
      <alignment vertical="center"/>
    </xf>
    <xf numFmtId="0" fontId="34" fillId="0" borderId="0" xfId="39" applyFont="1" applyFill="1" applyAlignment="1" applyProtection="1">
      <alignment vertical="center"/>
    </xf>
    <xf numFmtId="0" fontId="34" fillId="0" borderId="0" xfId="39" applyFont="1" applyFill="1" applyBorder="1" applyAlignment="1" applyProtection="1">
      <alignment horizontal="left" vertical="center"/>
    </xf>
    <xf numFmtId="0" fontId="36" fillId="0" borderId="0" xfId="39" applyFont="1" applyFill="1" applyAlignment="1" applyProtection="1">
      <alignment horizontal="center" vertical="center"/>
    </xf>
    <xf numFmtId="164" fontId="36" fillId="0" borderId="0" xfId="28" applyFont="1" applyFill="1" applyAlignment="1" applyProtection="1">
      <alignment vertical="center"/>
    </xf>
    <xf numFmtId="0" fontId="42" fillId="0" borderId="0" xfId="39" applyFont="1" applyFill="1" applyBorder="1" applyAlignment="1" applyProtection="1">
      <alignment horizontal="right" vertical="center"/>
    </xf>
    <xf numFmtId="0" fontId="34" fillId="0" borderId="0" xfId="39" applyFont="1" applyFill="1" applyBorder="1" applyAlignment="1" applyProtection="1">
      <alignment horizontal="right" vertical="center"/>
    </xf>
    <xf numFmtId="164" fontId="34" fillId="0" borderId="0" xfId="28" applyFont="1" applyFill="1" applyAlignment="1" applyProtection="1">
      <alignment horizontal="right" vertical="center"/>
    </xf>
    <xf numFmtId="4" fontId="36" fillId="0" borderId="0" xfId="39" applyNumberFormat="1" applyFont="1" applyFill="1" applyBorder="1" applyAlignment="1" applyProtection="1">
      <alignment horizontal="left" vertical="center"/>
    </xf>
    <xf numFmtId="0" fontId="34" fillId="26" borderId="21" xfId="39" applyFont="1" applyFill="1" applyBorder="1" applyAlignment="1" applyProtection="1">
      <alignment horizontal="center" vertical="center"/>
    </xf>
    <xf numFmtId="164" fontId="36" fillId="0" borderId="0" xfId="39" applyNumberFormat="1" applyFont="1" applyFill="1" applyAlignment="1" applyProtection="1">
      <alignment vertical="center"/>
    </xf>
    <xf numFmtId="37" fontId="34" fillId="0" borderId="22" xfId="28" applyNumberFormat="1" applyFont="1" applyFill="1" applyBorder="1" applyAlignment="1" applyProtection="1">
      <alignment horizontal="center" vertical="center"/>
    </xf>
    <xf numFmtId="37" fontId="34" fillId="0" borderId="0" xfId="28" applyNumberFormat="1" applyFont="1" applyFill="1" applyBorder="1" applyAlignment="1" applyProtection="1">
      <alignment horizontal="center" vertical="center"/>
    </xf>
    <xf numFmtId="37" fontId="36" fillId="0" borderId="0" xfId="28" applyNumberFormat="1" applyFont="1" applyFill="1" applyBorder="1" applyAlignment="1" applyProtection="1">
      <alignment horizontal="center" vertical="center"/>
    </xf>
    <xf numFmtId="0" fontId="38" fillId="27" borderId="0" xfId="39" applyFont="1" applyFill="1" applyBorder="1" applyAlignment="1" applyProtection="1">
      <alignment horizontal="left" vertical="center"/>
    </xf>
    <xf numFmtId="0" fontId="35" fillId="0" borderId="0" xfId="39" applyFont="1" applyFill="1" applyBorder="1" applyAlignment="1" applyProtection="1">
      <alignment horizontal="left" vertical="center"/>
    </xf>
    <xf numFmtId="0" fontId="38" fillId="0" borderId="0" xfId="39" applyFont="1" applyFill="1" applyBorder="1" applyAlignment="1" applyProtection="1">
      <alignment horizontal="left" vertical="center"/>
    </xf>
    <xf numFmtId="0" fontId="38" fillId="0" borderId="11" xfId="39" applyFont="1" applyFill="1" applyBorder="1" applyAlignment="1" applyProtection="1">
      <alignment horizontal="left" vertical="center"/>
    </xf>
    <xf numFmtId="0" fontId="36" fillId="0" borderId="11" xfId="39" applyFont="1" applyFill="1" applyBorder="1" applyAlignment="1" applyProtection="1">
      <alignment vertical="top"/>
    </xf>
    <xf numFmtId="39" fontId="34" fillId="0" borderId="10" xfId="39" applyNumberFormat="1" applyFont="1" applyFill="1" applyBorder="1" applyAlignment="1" applyProtection="1">
      <alignment horizontal="right" vertical="center"/>
      <protection locked="0"/>
    </xf>
    <xf numFmtId="0" fontId="34" fillId="0" borderId="0" xfId="39" applyFont="1" applyFill="1" applyBorder="1" applyAlignment="1" applyProtection="1">
      <alignment horizontal="center" vertical="center"/>
    </xf>
    <xf numFmtId="165" fontId="34" fillId="0" borderId="0" xfId="28" applyNumberFormat="1" applyFont="1" applyFill="1" applyBorder="1" applyAlignment="1" applyProtection="1">
      <alignment horizontal="right" vertical="center"/>
    </xf>
    <xf numFmtId="164" fontId="34" fillId="0" borderId="0" xfId="28" applyFont="1" applyFill="1" applyBorder="1" applyAlignment="1" applyProtection="1">
      <alignment vertical="center"/>
    </xf>
    <xf numFmtId="164" fontId="34" fillId="0" borderId="0" xfId="28" applyFont="1" applyFill="1" applyBorder="1" applyAlignment="1" applyProtection="1">
      <alignment vertical="center"/>
      <protection hidden="1"/>
    </xf>
    <xf numFmtId="9" fontId="34" fillId="28" borderId="10" xfId="42" applyFont="1" applyFill="1" applyBorder="1" applyAlignment="1" applyProtection="1">
      <alignment horizontal="center" vertical="center"/>
      <protection hidden="1"/>
    </xf>
    <xf numFmtId="164" fontId="36" fillId="0" borderId="0" xfId="28" applyFont="1" applyFill="1" applyAlignment="1" applyProtection="1">
      <alignment vertical="center"/>
      <protection hidden="1"/>
    </xf>
    <xf numFmtId="164" fontId="34" fillId="0" borderId="0" xfId="28" applyFont="1" applyFill="1" applyAlignment="1" applyProtection="1">
      <alignment horizontal="right" vertical="center"/>
      <protection hidden="1"/>
    </xf>
    <xf numFmtId="0" fontId="34" fillId="0" borderId="24" xfId="39" applyFont="1" applyFill="1" applyBorder="1" applyAlignment="1" applyProtection="1">
      <alignment vertical="center"/>
    </xf>
    <xf numFmtId="0" fontId="34" fillId="0" borderId="25" xfId="39" applyFont="1" applyFill="1" applyBorder="1" applyAlignment="1" applyProtection="1">
      <alignment horizontal="left" vertical="center"/>
    </xf>
    <xf numFmtId="37" fontId="34" fillId="0" borderId="0" xfId="28" applyNumberFormat="1" applyFont="1" applyFill="1" applyBorder="1" applyAlignment="1" applyProtection="1">
      <alignment horizontal="center" vertical="center"/>
      <protection hidden="1"/>
    </xf>
    <xf numFmtId="37" fontId="34" fillId="28" borderId="10" xfId="28" applyNumberFormat="1" applyFont="1" applyFill="1" applyBorder="1" applyAlignment="1" applyProtection="1">
      <alignment horizontal="center" vertical="center"/>
      <protection hidden="1"/>
    </xf>
    <xf numFmtId="0" fontId="34" fillId="28" borderId="27" xfId="39" applyFont="1" applyFill="1" applyBorder="1" applyAlignment="1" applyProtection="1">
      <alignment horizontal="right" vertical="center"/>
      <protection hidden="1"/>
    </xf>
    <xf numFmtId="165" fontId="34" fillId="28" borderId="10" xfId="28" applyNumberFormat="1" applyFont="1" applyFill="1" applyBorder="1" applyAlignment="1" applyProtection="1">
      <alignment horizontal="center" vertical="center"/>
      <protection hidden="1"/>
    </xf>
    <xf numFmtId="165" fontId="34" fillId="28" borderId="10" xfId="28" applyNumberFormat="1" applyFont="1" applyFill="1" applyBorder="1" applyAlignment="1" applyProtection="1">
      <alignment horizontal="left" vertical="center"/>
      <protection hidden="1"/>
    </xf>
    <xf numFmtId="164" fontId="34" fillId="28" borderId="10" xfId="28" applyFont="1" applyFill="1" applyBorder="1" applyAlignment="1" applyProtection="1">
      <alignment horizontal="center" vertical="center"/>
      <protection hidden="1"/>
    </xf>
    <xf numFmtId="165" fontId="42" fillId="29" borderId="10" xfId="28" applyNumberFormat="1" applyFont="1" applyFill="1" applyBorder="1" applyAlignment="1" applyProtection="1">
      <alignment horizontal="center" vertical="center"/>
      <protection hidden="1"/>
    </xf>
    <xf numFmtId="165" fontId="42" fillId="29" borderId="27" xfId="0" applyNumberFormat="1" applyFont="1" applyFill="1" applyBorder="1" applyAlignment="1" applyProtection="1">
      <alignment horizontal="right" vertical="center"/>
      <protection hidden="1"/>
    </xf>
    <xf numFmtId="164" fontId="42" fillId="29" borderId="10" xfId="28" applyFont="1" applyFill="1" applyBorder="1" applyAlignment="1" applyProtection="1">
      <alignment horizontal="right" vertical="center"/>
      <protection hidden="1"/>
    </xf>
    <xf numFmtId="9" fontId="42" fillId="29" borderId="10" xfId="42" applyFont="1" applyFill="1" applyBorder="1" applyAlignment="1" applyProtection="1">
      <alignment horizontal="center" vertical="center"/>
      <protection hidden="1"/>
    </xf>
    <xf numFmtId="164" fontId="42" fillId="29" borderId="10" xfId="28" applyFont="1" applyFill="1" applyBorder="1" applyAlignment="1" applyProtection="1">
      <alignment horizontal="right" vertical="center" wrapText="1"/>
      <protection hidden="1"/>
    </xf>
    <xf numFmtId="164" fontId="42" fillId="0" borderId="0" xfId="39" applyNumberFormat="1" applyFont="1" applyFill="1" applyBorder="1" applyAlignment="1" applyProtection="1">
      <alignment horizontal="center" vertical="center"/>
      <protection hidden="1"/>
    </xf>
    <xf numFmtId="0" fontId="42" fillId="0" borderId="0" xfId="39" applyFont="1" applyFill="1" applyBorder="1" applyAlignment="1" applyProtection="1">
      <alignment horizontal="left" vertical="center"/>
      <protection hidden="1"/>
    </xf>
    <xf numFmtId="0" fontId="34" fillId="0" borderId="0" xfId="39" applyFont="1" applyFill="1" applyBorder="1" applyAlignment="1" applyProtection="1">
      <alignment horizontal="right" vertical="center"/>
      <protection hidden="1"/>
    </xf>
    <xf numFmtId="164" fontId="34" fillId="0" borderId="0" xfId="29" applyFont="1" applyFill="1" applyBorder="1" applyAlignment="1" applyProtection="1">
      <alignment horizontal="left" vertical="center"/>
      <protection hidden="1"/>
    </xf>
    <xf numFmtId="165" fontId="34" fillId="26" borderId="26" xfId="28" applyNumberFormat="1" applyFont="1" applyFill="1" applyBorder="1" applyAlignment="1" applyProtection="1">
      <alignment horizontal="right" vertical="center"/>
      <protection hidden="1"/>
    </xf>
    <xf numFmtId="166" fontId="30" fillId="26" borderId="10" xfId="39" quotePrefix="1" applyNumberFormat="1" applyFont="1" applyFill="1" applyBorder="1" applyAlignment="1" applyProtection="1">
      <alignment horizontal="left" vertical="center"/>
      <protection hidden="1"/>
    </xf>
    <xf numFmtId="0" fontId="36" fillId="0" borderId="10" xfId="39" applyFont="1" applyFill="1" applyBorder="1" applyAlignment="1" applyProtection="1">
      <alignment horizontal="center" vertical="center" wrapText="1"/>
    </xf>
    <xf numFmtId="165" fontId="42" fillId="29" borderId="10" xfId="28" applyNumberFormat="1" applyFont="1" applyFill="1" applyBorder="1" applyAlignment="1" applyProtection="1">
      <alignment horizontal="right" vertical="center"/>
      <protection hidden="1"/>
    </xf>
    <xf numFmtId="165" fontId="34" fillId="0" borderId="0" xfId="28" applyNumberFormat="1" applyFont="1" applyFill="1" applyBorder="1" applyAlignment="1" applyProtection="1">
      <alignment horizontal="right" vertical="center"/>
      <protection hidden="1"/>
    </xf>
    <xf numFmtId="165" fontId="36" fillId="0" borderId="0" xfId="28" applyNumberFormat="1" applyFont="1" applyFill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165" fontId="36" fillId="0" borderId="0" xfId="28" applyNumberFormat="1" applyFont="1" applyFill="1" applyAlignment="1" applyProtection="1">
      <alignment vertical="center"/>
      <protection hidden="1"/>
    </xf>
    <xf numFmtId="0" fontId="36" fillId="0" borderId="0" xfId="39" applyFont="1" applyFill="1" applyAlignment="1" applyProtection="1">
      <alignment vertical="center"/>
      <protection hidden="1"/>
    </xf>
    <xf numFmtId="0" fontId="34" fillId="0" borderId="0" xfId="39" applyFont="1" applyFill="1" applyBorder="1" applyAlignment="1" applyProtection="1">
      <alignment vertical="center"/>
      <protection hidden="1"/>
    </xf>
    <xf numFmtId="0" fontId="34" fillId="0" borderId="0" xfId="39" applyFont="1" applyFill="1" applyAlignment="1" applyProtection="1">
      <alignment vertical="center"/>
      <protection hidden="1"/>
    </xf>
    <xf numFmtId="164" fontId="36" fillId="0" borderId="0" xfId="39" applyNumberFormat="1" applyFont="1" applyFill="1" applyAlignment="1" applyProtection="1">
      <alignment vertical="center"/>
      <protection hidden="1"/>
    </xf>
    <xf numFmtId="165" fontId="45" fillId="0" borderId="44" xfId="28" applyNumberFormat="1" applyFont="1" applyFill="1" applyBorder="1" applyAlignment="1" applyProtection="1">
      <alignment horizontal="center" vertical="center" wrapText="1"/>
      <protection locked="0"/>
    </xf>
    <xf numFmtId="165" fontId="45" fillId="0" borderId="13" xfId="28" applyNumberFormat="1" applyFont="1" applyFill="1" applyBorder="1" applyAlignment="1" applyProtection="1">
      <alignment horizontal="left" vertical="center" wrapText="1"/>
      <protection hidden="1"/>
    </xf>
    <xf numFmtId="164" fontId="45" fillId="0" borderId="44" xfId="28" applyFont="1" applyFill="1" applyBorder="1" applyAlignment="1" applyProtection="1">
      <alignment horizontal="right" vertical="center"/>
      <protection locked="0"/>
    </xf>
    <xf numFmtId="164" fontId="45" fillId="0" borderId="44" xfId="28" applyFont="1" applyFill="1" applyBorder="1" applyAlignment="1" applyProtection="1">
      <alignment vertical="center"/>
      <protection locked="0"/>
    </xf>
    <xf numFmtId="164" fontId="45" fillId="0" borderId="13" xfId="28" applyFont="1" applyFill="1" applyBorder="1" applyAlignment="1" applyProtection="1">
      <alignment horizontal="left" vertical="center" wrapText="1"/>
      <protection locked="0"/>
    </xf>
    <xf numFmtId="14" fontId="45" fillId="0" borderId="44" xfId="28" applyNumberFormat="1" applyFont="1" applyFill="1" applyBorder="1" applyAlignment="1" applyProtection="1">
      <alignment horizontal="center" vertical="center" wrapText="1"/>
      <protection locked="0"/>
    </xf>
    <xf numFmtId="9" fontId="45" fillId="0" borderId="13" xfId="42" applyFont="1" applyFill="1" applyBorder="1" applyAlignment="1" applyProtection="1">
      <alignment horizontal="center" vertical="center" wrapText="1"/>
      <protection locked="0"/>
    </xf>
    <xf numFmtId="1" fontId="47" fillId="0" borderId="28" xfId="42" applyNumberFormat="1" applyFont="1" applyFill="1" applyBorder="1" applyAlignment="1" applyProtection="1">
      <alignment horizontal="center" vertical="center" wrapText="1"/>
      <protection hidden="1"/>
    </xf>
    <xf numFmtId="0" fontId="45" fillId="0" borderId="17" xfId="39" applyNumberFormat="1" applyFont="1" applyFill="1" applyBorder="1" applyAlignment="1" applyProtection="1">
      <alignment horizontal="left" vertical="center" wrapText="1"/>
      <protection locked="0"/>
    </xf>
    <xf numFmtId="0" fontId="46" fillId="0" borderId="17" xfId="39" applyFont="1" applyFill="1" applyBorder="1" applyAlignment="1" applyProtection="1">
      <alignment horizontal="center" vertical="center" wrapText="1"/>
      <protection locked="0"/>
    </xf>
    <xf numFmtId="0" fontId="46" fillId="0" borderId="17" xfId="39" applyNumberFormat="1" applyFont="1" applyFill="1" applyBorder="1" applyAlignment="1" applyProtection="1">
      <alignment horizontal="center" vertical="center" wrapText="1"/>
      <protection locked="0"/>
    </xf>
    <xf numFmtId="0" fontId="45" fillId="0" borderId="17" xfId="39" applyNumberFormat="1" applyFont="1" applyFill="1" applyBorder="1" applyAlignment="1" applyProtection="1">
      <alignment horizontal="center" vertical="center" wrapText="1"/>
      <protection locked="0"/>
    </xf>
    <xf numFmtId="0" fontId="45" fillId="0" borderId="17" xfId="39" applyFont="1" applyFill="1" applyBorder="1" applyAlignment="1" applyProtection="1">
      <alignment horizontal="left" vertical="center" wrapText="1"/>
      <protection locked="0"/>
    </xf>
    <xf numFmtId="165" fontId="45" fillId="0" borderId="17" xfId="28" applyNumberFormat="1" applyFont="1" applyFill="1" applyBorder="1" applyAlignment="1" applyProtection="1">
      <alignment horizontal="center" vertical="center" wrapText="1"/>
      <protection locked="0"/>
    </xf>
    <xf numFmtId="165" fontId="45" fillId="0" borderId="17" xfId="28" applyNumberFormat="1" applyFont="1" applyFill="1" applyBorder="1" applyAlignment="1" applyProtection="1">
      <alignment horizontal="left" vertical="center" wrapText="1"/>
      <protection hidden="1"/>
    </xf>
    <xf numFmtId="164" fontId="45" fillId="0" borderId="17" xfId="28" applyFont="1" applyFill="1" applyBorder="1" applyAlignment="1" applyProtection="1">
      <alignment horizontal="right" vertical="center"/>
      <protection locked="0"/>
    </xf>
    <xf numFmtId="164" fontId="45" fillId="0" borderId="17" xfId="28" applyFont="1" applyBorder="1" applyAlignment="1" applyProtection="1">
      <alignment vertical="center"/>
      <protection locked="0"/>
    </xf>
    <xf numFmtId="164" fontId="45" fillId="0" borderId="17" xfId="28" applyFont="1" applyFill="1" applyBorder="1" applyAlignment="1" applyProtection="1">
      <alignment horizontal="left" vertical="center" wrapText="1"/>
      <protection locked="0"/>
    </xf>
    <xf numFmtId="14" fontId="45" fillId="0" borderId="17" xfId="28" applyNumberFormat="1" applyFont="1" applyFill="1" applyBorder="1" applyAlignment="1" applyProtection="1">
      <alignment horizontal="center" vertical="center" wrapText="1"/>
      <protection locked="0"/>
    </xf>
    <xf numFmtId="9" fontId="45" fillId="0" borderId="17" xfId="42" applyFont="1" applyFill="1" applyBorder="1" applyAlignment="1" applyProtection="1">
      <alignment horizontal="center" vertical="center" wrapText="1"/>
      <protection hidden="1"/>
    </xf>
    <xf numFmtId="9" fontId="48" fillId="0" borderId="17" xfId="42" applyFont="1" applyFill="1" applyBorder="1" applyAlignment="1" applyProtection="1">
      <alignment horizontal="center" vertical="center" wrapText="1"/>
      <protection locked="0"/>
    </xf>
    <xf numFmtId="0" fontId="45" fillId="0" borderId="18" xfId="39" applyNumberFormat="1" applyFont="1" applyFill="1" applyBorder="1" applyAlignment="1" applyProtection="1">
      <alignment horizontal="left" vertical="center" wrapText="1"/>
      <protection locked="0"/>
    </xf>
    <xf numFmtId="9" fontId="45" fillId="0" borderId="17" xfId="42" applyFont="1" applyFill="1" applyBorder="1" applyAlignment="1" applyProtection="1">
      <alignment horizontal="center" vertical="center" wrapText="1"/>
      <protection locked="0"/>
    </xf>
    <xf numFmtId="164" fontId="45" fillId="0" borderId="17" xfId="28" applyFont="1" applyFill="1" applyBorder="1" applyAlignment="1" applyProtection="1">
      <alignment vertical="center"/>
      <protection locked="0"/>
    </xf>
    <xf numFmtId="164" fontId="45" fillId="0" borderId="17" xfId="28" applyFont="1" applyFill="1" applyBorder="1" applyAlignment="1" applyProtection="1">
      <alignment horizontal="left" vertical="center"/>
      <protection locked="0"/>
    </xf>
    <xf numFmtId="165" fontId="45" fillId="0" borderId="17" xfId="28" applyNumberFormat="1" applyFont="1" applyFill="1" applyBorder="1" applyAlignment="1" applyProtection="1">
      <alignment horizontal="left" vertical="center" wrapText="1"/>
      <protection locked="0"/>
    </xf>
    <xf numFmtId="0" fontId="45" fillId="0" borderId="15" xfId="39" applyNumberFormat="1" applyFont="1" applyFill="1" applyBorder="1" applyAlignment="1" applyProtection="1">
      <alignment horizontal="left" vertical="center" wrapText="1"/>
      <protection locked="0"/>
    </xf>
    <xf numFmtId="0" fontId="46" fillId="0" borderId="15" xfId="39" applyNumberFormat="1" applyFont="1" applyFill="1" applyBorder="1" applyAlignment="1" applyProtection="1">
      <alignment horizontal="center" vertical="center" wrapText="1"/>
      <protection locked="0"/>
    </xf>
    <xf numFmtId="0" fontId="45" fillId="0" borderId="15" xfId="39" applyNumberFormat="1" applyFont="1" applyFill="1" applyBorder="1" applyAlignment="1" applyProtection="1">
      <alignment horizontal="center" vertical="center" wrapText="1"/>
      <protection locked="0"/>
    </xf>
    <xf numFmtId="165" fontId="45" fillId="0" borderId="15" xfId="28" applyNumberFormat="1" applyFont="1" applyFill="1" applyBorder="1" applyAlignment="1" applyProtection="1">
      <alignment horizontal="left" vertical="center" wrapText="1"/>
      <protection locked="0"/>
    </xf>
    <xf numFmtId="165" fontId="45" fillId="0" borderId="15" xfId="28" applyNumberFormat="1" applyFont="1" applyFill="1" applyBorder="1" applyAlignment="1" applyProtection="1">
      <alignment horizontal="left" vertical="center" wrapText="1"/>
      <protection hidden="1"/>
    </xf>
    <xf numFmtId="164" fontId="45" fillId="0" borderId="15" xfId="28" applyFont="1" applyFill="1" applyBorder="1" applyAlignment="1" applyProtection="1">
      <alignment horizontal="left" vertical="center"/>
      <protection locked="0"/>
    </xf>
    <xf numFmtId="164" fontId="45" fillId="0" borderId="15" xfId="28" applyFont="1" applyFill="1" applyBorder="1" applyAlignment="1" applyProtection="1">
      <alignment horizontal="left" vertical="center" wrapText="1"/>
      <protection locked="0"/>
    </xf>
    <xf numFmtId="14" fontId="45" fillId="0" borderId="15" xfId="28" applyNumberFormat="1" applyFont="1" applyFill="1" applyBorder="1" applyAlignment="1" applyProtection="1">
      <alignment horizontal="center" vertical="center" wrapText="1"/>
      <protection locked="0"/>
    </xf>
    <xf numFmtId="9" fontId="45" fillId="0" borderId="15" xfId="42" applyFont="1" applyFill="1" applyBorder="1" applyAlignment="1" applyProtection="1">
      <alignment horizontal="center" vertical="center" wrapText="1"/>
      <protection locked="0"/>
    </xf>
    <xf numFmtId="0" fontId="45" fillId="0" borderId="19" xfId="39" applyNumberFormat="1" applyFont="1" applyFill="1" applyBorder="1" applyAlignment="1" applyProtection="1">
      <alignment horizontal="left" vertical="center" wrapText="1"/>
      <protection locked="0"/>
    </xf>
    <xf numFmtId="165" fontId="45" fillId="0" borderId="13" xfId="28" applyNumberFormat="1" applyFont="1" applyFill="1" applyBorder="1" applyAlignment="1" applyProtection="1">
      <alignment horizontal="left" vertical="center" wrapText="1"/>
      <protection locked="0"/>
    </xf>
    <xf numFmtId="164" fontId="45" fillId="0" borderId="13" xfId="28" applyFont="1" applyFill="1" applyBorder="1" applyAlignment="1" applyProtection="1">
      <alignment horizontal="left" vertical="center"/>
      <protection locked="0"/>
    </xf>
    <xf numFmtId="14" fontId="45" fillId="0" borderId="13" xfId="28" applyNumberFormat="1" applyFont="1" applyFill="1" applyBorder="1" applyAlignment="1" applyProtection="1">
      <alignment horizontal="center" vertical="center" wrapText="1"/>
      <protection locked="0"/>
    </xf>
    <xf numFmtId="164" fontId="31" fillId="28" borderId="10" xfId="39" applyNumberFormat="1" applyFont="1" applyFill="1" applyBorder="1" applyAlignment="1" applyProtection="1">
      <alignment horizontal="right" vertical="center"/>
      <protection hidden="1"/>
    </xf>
    <xf numFmtId="164" fontId="43" fillId="29" borderId="10" xfId="0" applyNumberFormat="1" applyFont="1" applyFill="1" applyBorder="1" applyAlignment="1" applyProtection="1">
      <alignment horizontal="right" vertical="center"/>
      <protection hidden="1"/>
    </xf>
    <xf numFmtId="165" fontId="34" fillId="28" borderId="10" xfId="28" applyNumberFormat="1" applyFont="1" applyFill="1" applyBorder="1" applyAlignment="1" applyProtection="1">
      <alignment horizontal="right" vertical="center"/>
      <protection hidden="1"/>
    </xf>
    <xf numFmtId="0" fontId="45" fillId="0" borderId="20" xfId="39" applyNumberFormat="1" applyFont="1" applyFill="1" applyBorder="1" applyAlignment="1" applyProtection="1">
      <alignment horizontal="center" vertical="center"/>
      <protection locked="0"/>
    </xf>
    <xf numFmtId="0" fontId="45" fillId="0" borderId="14" xfId="39" applyNumberFormat="1" applyFont="1" applyFill="1" applyBorder="1" applyAlignment="1" applyProtection="1">
      <alignment horizontal="center" vertical="center"/>
      <protection locked="0"/>
    </xf>
    <xf numFmtId="0" fontId="50" fillId="0" borderId="0" xfId="39" applyFont="1" applyFill="1" applyAlignment="1" applyProtection="1">
      <alignment vertical="center"/>
    </xf>
    <xf numFmtId="0" fontId="51" fillId="0" borderId="0" xfId="39" applyFont="1" applyFill="1" applyAlignment="1" applyProtection="1">
      <alignment vertical="center"/>
    </xf>
    <xf numFmtId="0" fontId="49" fillId="0" borderId="0" xfId="39" applyFont="1" applyFill="1" applyAlignment="1" applyProtection="1">
      <alignment vertical="center"/>
    </xf>
    <xf numFmtId="0" fontId="52" fillId="24" borderId="0" xfId="39" applyFont="1" applyFill="1" applyAlignment="1" applyProtection="1">
      <alignment vertical="center"/>
    </xf>
    <xf numFmtId="166" fontId="34" fillId="0" borderId="29" xfId="39" applyNumberFormat="1" applyFont="1" applyFill="1" applyBorder="1" applyAlignment="1" applyProtection="1">
      <alignment horizontal="center" vertical="center"/>
      <protection locked="0"/>
    </xf>
    <xf numFmtId="37" fontId="34" fillId="0" borderId="32" xfId="28" applyNumberFormat="1" applyFont="1" applyFill="1" applyBorder="1" applyAlignment="1" applyProtection="1">
      <alignment horizontal="center" vertical="center"/>
      <protection locked="0"/>
    </xf>
    <xf numFmtId="0" fontId="53" fillId="0" borderId="11" xfId="39" applyFont="1" applyFill="1" applyBorder="1" applyAlignment="1" applyProtection="1">
      <alignment vertical="center"/>
    </xf>
    <xf numFmtId="0" fontId="53" fillId="0" borderId="23" xfId="39" applyFont="1" applyFill="1" applyBorder="1" applyAlignment="1" applyProtection="1">
      <alignment vertical="center"/>
    </xf>
    <xf numFmtId="0" fontId="54" fillId="0" borderId="0" xfId="39" applyFont="1" applyFill="1" applyAlignment="1" applyProtection="1">
      <alignment vertical="center"/>
    </xf>
    <xf numFmtId="0" fontId="54" fillId="0" borderId="0" xfId="39" applyFont="1" applyFill="1" applyBorder="1" applyAlignment="1" applyProtection="1">
      <alignment horizontal="center" vertical="center"/>
    </xf>
    <xf numFmtId="0" fontId="55" fillId="0" borderId="0" xfId="0" applyFont="1" applyBorder="1" applyAlignment="1">
      <alignment vertical="center"/>
    </xf>
    <xf numFmtId="0" fontId="56" fillId="24" borderId="0" xfId="39" applyFont="1" applyFill="1" applyAlignment="1" applyProtection="1">
      <alignment vertical="center"/>
    </xf>
    <xf numFmtId="165" fontId="42" fillId="0" borderId="23" xfId="28" applyNumberFormat="1" applyFont="1" applyFill="1" applyBorder="1" applyAlignment="1" applyProtection="1">
      <alignment horizontal="center" vertical="center"/>
      <protection hidden="1"/>
    </xf>
    <xf numFmtId="0" fontId="31" fillId="0" borderId="23" xfId="39" applyFont="1" applyFill="1" applyBorder="1" applyAlignment="1" applyProtection="1">
      <alignment horizontal="right" vertical="center"/>
      <protection hidden="1"/>
    </xf>
    <xf numFmtId="165" fontId="42" fillId="0" borderId="23" xfId="0" applyNumberFormat="1" applyFont="1" applyFill="1" applyBorder="1" applyAlignment="1" applyProtection="1">
      <alignment horizontal="right" vertical="center"/>
      <protection hidden="1"/>
    </xf>
    <xf numFmtId="164" fontId="42" fillId="0" borderId="23" xfId="28" applyFont="1" applyFill="1" applyBorder="1" applyAlignment="1" applyProtection="1">
      <alignment horizontal="right" vertical="center" wrapText="1"/>
      <protection hidden="1"/>
    </xf>
    <xf numFmtId="164" fontId="42" fillId="0" borderId="23" xfId="28" applyFont="1" applyFill="1" applyBorder="1" applyAlignment="1" applyProtection="1">
      <alignment horizontal="right" vertical="center"/>
      <protection hidden="1"/>
    </xf>
    <xf numFmtId="165" fontId="42" fillId="0" borderId="23" xfId="28" applyNumberFormat="1" applyFont="1" applyFill="1" applyBorder="1" applyAlignment="1" applyProtection="1">
      <alignment horizontal="right" vertical="center"/>
      <protection hidden="1"/>
    </xf>
    <xf numFmtId="164" fontId="43" fillId="0" borderId="23" xfId="0" applyNumberFormat="1" applyFont="1" applyFill="1" applyBorder="1" applyAlignment="1" applyProtection="1">
      <alignment horizontal="right" vertical="center"/>
      <protection hidden="1"/>
    </xf>
    <xf numFmtId="9" fontId="42" fillId="0" borderId="23" xfId="42" applyFont="1" applyFill="1" applyBorder="1" applyAlignment="1" applyProtection="1">
      <alignment horizontal="center" vertical="center"/>
      <protection hidden="1"/>
    </xf>
    <xf numFmtId="9" fontId="45" fillId="0" borderId="13" xfId="42" applyFont="1" applyFill="1" applyBorder="1" applyAlignment="1" applyProtection="1">
      <alignment horizontal="center" vertical="center" wrapText="1"/>
      <protection hidden="1"/>
    </xf>
    <xf numFmtId="1" fontId="47" fillId="0" borderId="13" xfId="42" applyNumberFormat="1" applyFont="1" applyFill="1" applyBorder="1" applyAlignment="1" applyProtection="1">
      <alignment horizontal="center" vertical="center" wrapText="1"/>
      <protection hidden="1"/>
    </xf>
    <xf numFmtId="1" fontId="47" fillId="0" borderId="17" xfId="42" applyNumberFormat="1" applyFont="1" applyFill="1" applyBorder="1" applyAlignment="1" applyProtection="1">
      <alignment horizontal="center" vertical="center" wrapText="1"/>
      <protection hidden="1"/>
    </xf>
    <xf numFmtId="9" fontId="45" fillId="0" borderId="15" xfId="42" applyFont="1" applyFill="1" applyBorder="1" applyAlignment="1" applyProtection="1">
      <alignment horizontal="center" vertical="center" wrapText="1"/>
      <protection hidden="1"/>
    </xf>
    <xf numFmtId="1" fontId="47" fillId="0" borderId="15" xfId="42" applyNumberFormat="1" applyFont="1" applyFill="1" applyBorder="1" applyAlignment="1" applyProtection="1">
      <alignment horizontal="center" vertical="center" wrapText="1"/>
      <protection hidden="1"/>
    </xf>
    <xf numFmtId="0" fontId="57" fillId="0" borderId="0" xfId="39" applyFont="1" applyFill="1" applyBorder="1" applyAlignment="1" applyProtection="1">
      <alignment horizontal="left" vertical="center"/>
    </xf>
    <xf numFmtId="0" fontId="50" fillId="0" borderId="0" xfId="39" applyFont="1" applyFill="1" applyAlignment="1" applyProtection="1">
      <alignment vertical="center"/>
      <protection locked="0"/>
    </xf>
    <xf numFmtId="166" fontId="34" fillId="0" borderId="21" xfId="28" applyNumberFormat="1" applyFont="1" applyFill="1" applyBorder="1" applyAlignment="1" applyProtection="1">
      <alignment horizontal="center" vertical="center"/>
      <protection locked="0" hidden="1"/>
    </xf>
    <xf numFmtId="37" fontId="34" fillId="0" borderId="26" xfId="39" applyNumberFormat="1" applyFont="1" applyFill="1" applyBorder="1" applyAlignment="1" applyProtection="1">
      <alignment horizontal="center" vertical="center"/>
      <protection locked="0" hidden="1"/>
    </xf>
    <xf numFmtId="39" fontId="34" fillId="0" borderId="27" xfId="28" applyNumberFormat="1" applyFont="1" applyFill="1" applyBorder="1" applyAlignment="1" applyProtection="1">
      <alignment horizontal="right" vertical="center"/>
      <protection locked="0" hidden="1"/>
    </xf>
    <xf numFmtId="0" fontId="38" fillId="0" borderId="27" xfId="39" applyFont="1" applyFill="1" applyBorder="1" applyAlignment="1" applyProtection="1">
      <alignment horizontal="center" vertical="center" wrapText="1"/>
    </xf>
    <xf numFmtId="0" fontId="38" fillId="0" borderId="10" xfId="39" applyFont="1" applyFill="1" applyBorder="1" applyAlignment="1" applyProtection="1">
      <alignment horizontal="center" vertical="center" wrapText="1"/>
    </xf>
    <xf numFmtId="164" fontId="36" fillId="0" borderId="0" xfId="28" applyFont="1" applyFill="1" applyBorder="1" applyAlignment="1" applyProtection="1">
      <alignment vertical="center"/>
    </xf>
    <xf numFmtId="164" fontId="36" fillId="0" borderId="0" xfId="28" applyFont="1" applyFill="1" applyBorder="1" applyAlignment="1" applyProtection="1">
      <alignment vertical="center"/>
      <protection hidden="1"/>
    </xf>
    <xf numFmtId="0" fontId="36" fillId="0" borderId="39" xfId="39" applyFont="1" applyFill="1" applyBorder="1" applyAlignment="1" applyProtection="1">
      <alignment horizontal="center" vertical="center"/>
    </xf>
    <xf numFmtId="4" fontId="42" fillId="26" borderId="10" xfId="39" applyNumberFormat="1" applyFont="1" applyFill="1" applyBorder="1" applyAlignment="1" applyProtection="1">
      <alignment horizontal="right" vertical="center"/>
      <protection hidden="1"/>
    </xf>
    <xf numFmtId="0" fontId="55" fillId="0" borderId="0" xfId="0" applyFont="1" applyBorder="1" applyAlignment="1" applyProtection="1">
      <alignment vertical="center"/>
      <protection locked="0"/>
    </xf>
    <xf numFmtId="0" fontId="31" fillId="30" borderId="10" xfId="39" applyFont="1" applyFill="1" applyBorder="1" applyAlignment="1" applyProtection="1">
      <alignment horizontal="right" vertical="center"/>
      <protection hidden="1"/>
    </xf>
    <xf numFmtId="164" fontId="45" fillId="31" borderId="17" xfId="28" applyFont="1" applyFill="1" applyBorder="1" applyAlignment="1" applyProtection="1">
      <alignment vertical="center"/>
      <protection locked="0"/>
    </xf>
    <xf numFmtId="14" fontId="45" fillId="31" borderId="17" xfId="28" applyNumberFormat="1" applyFont="1" applyFill="1" applyBorder="1" applyAlignment="1" applyProtection="1">
      <alignment horizontal="center" vertical="center" wrapText="1"/>
      <protection locked="0"/>
    </xf>
    <xf numFmtId="164" fontId="45" fillId="31" borderId="17" xfId="28" applyFont="1" applyFill="1" applyBorder="1" applyAlignment="1" applyProtection="1">
      <alignment horizontal="right" vertical="center"/>
      <protection locked="0"/>
    </xf>
    <xf numFmtId="164" fontId="45" fillId="31" borderId="17" xfId="28" applyFont="1" applyFill="1" applyBorder="1" applyAlignment="1" applyProtection="1">
      <alignment horizontal="left" vertical="center" wrapText="1"/>
      <protection locked="0"/>
    </xf>
    <xf numFmtId="164" fontId="45" fillId="31" borderId="17" xfId="28" applyFont="1" applyFill="1" applyBorder="1" applyAlignment="1" applyProtection="1">
      <alignment horizontal="left" vertical="center"/>
      <protection locked="0"/>
    </xf>
    <xf numFmtId="0" fontId="45" fillId="0" borderId="12" xfId="39" applyNumberFormat="1" applyFont="1" applyFill="1" applyBorder="1" applyAlignment="1" applyProtection="1">
      <alignment horizontal="center" vertical="top"/>
      <protection locked="0"/>
    </xf>
    <xf numFmtId="0" fontId="45" fillId="0" borderId="44" xfId="39" applyNumberFormat="1" applyFont="1" applyFill="1" applyBorder="1" applyAlignment="1" applyProtection="1">
      <alignment horizontal="left" vertical="top" wrapText="1"/>
      <protection locked="0"/>
    </xf>
    <xf numFmtId="0" fontId="45" fillId="0" borderId="13" xfId="39" applyNumberFormat="1" applyFont="1" applyFill="1" applyBorder="1" applyAlignment="1" applyProtection="1">
      <alignment horizontal="center" vertical="top" wrapText="1"/>
      <protection locked="0"/>
    </xf>
    <xf numFmtId="0" fontId="45" fillId="0" borderId="44" xfId="39" applyFont="1" applyFill="1" applyBorder="1" applyAlignment="1" applyProtection="1">
      <alignment horizontal="left" vertical="top" wrapText="1"/>
      <protection locked="0"/>
    </xf>
    <xf numFmtId="0" fontId="45" fillId="0" borderId="20" xfId="39" applyNumberFormat="1" applyFont="1" applyFill="1" applyBorder="1" applyAlignment="1" applyProtection="1">
      <alignment horizontal="center" vertical="top"/>
      <protection locked="0"/>
    </xf>
    <xf numFmtId="0" fontId="45" fillId="0" borderId="17" xfId="39" applyNumberFormat="1" applyFont="1" applyFill="1" applyBorder="1" applyAlignment="1" applyProtection="1">
      <alignment horizontal="left" vertical="top" wrapText="1"/>
      <protection locked="0"/>
    </xf>
    <xf numFmtId="0" fontId="45" fillId="0" borderId="17" xfId="39" applyNumberFormat="1" applyFont="1" applyFill="1" applyBorder="1" applyAlignment="1" applyProtection="1">
      <alignment horizontal="center" vertical="top" wrapText="1"/>
      <protection locked="0"/>
    </xf>
    <xf numFmtId="0" fontId="45" fillId="0" borderId="17" xfId="39" applyFont="1" applyFill="1" applyBorder="1" applyAlignment="1" applyProtection="1">
      <alignment horizontal="left" vertical="top" wrapText="1"/>
      <protection locked="0"/>
    </xf>
    <xf numFmtId="0" fontId="45" fillId="0" borderId="13" xfId="39" applyNumberFormat="1" applyFont="1" applyFill="1" applyBorder="1" applyAlignment="1" applyProtection="1">
      <alignment horizontal="left" vertical="top" wrapText="1"/>
      <protection locked="0"/>
    </xf>
    <xf numFmtId="0" fontId="45" fillId="0" borderId="44" xfId="39" applyFont="1" applyFill="1" applyBorder="1" applyAlignment="1" applyProtection="1">
      <alignment horizontal="center" vertical="top" wrapText="1"/>
      <protection locked="0"/>
    </xf>
    <xf numFmtId="0" fontId="45" fillId="0" borderId="17" xfId="39" applyFont="1" applyFill="1" applyBorder="1" applyAlignment="1" applyProtection="1">
      <alignment horizontal="center" vertical="top" wrapText="1"/>
      <protection locked="0"/>
    </xf>
    <xf numFmtId="0" fontId="45" fillId="31" borderId="17" xfId="39" applyNumberFormat="1" applyFont="1" applyFill="1" applyBorder="1" applyAlignment="1" applyProtection="1">
      <alignment horizontal="center" vertical="top" wrapText="1"/>
      <protection locked="0"/>
    </xf>
    <xf numFmtId="0" fontId="45" fillId="31" borderId="17" xfId="39" applyFont="1" applyFill="1" applyBorder="1" applyAlignment="1" applyProtection="1">
      <alignment horizontal="center" vertical="top" wrapText="1"/>
      <protection locked="0"/>
    </xf>
    <xf numFmtId="0" fontId="59" fillId="0" borderId="18" xfId="39" applyNumberFormat="1" applyFont="1" applyFill="1" applyBorder="1" applyAlignment="1" applyProtection="1">
      <alignment horizontal="left" vertical="center" wrapText="1"/>
      <protection locked="0"/>
    </xf>
    <xf numFmtId="0" fontId="59" fillId="0" borderId="16" xfId="39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39" quotePrefix="1" applyFont="1" applyFill="1" applyBorder="1" applyAlignment="1" applyProtection="1">
      <alignment horizontal="center" vertical="center"/>
      <protection locked="0" hidden="1"/>
    </xf>
    <xf numFmtId="0" fontId="45" fillId="31" borderId="20" xfId="39" applyNumberFormat="1" applyFont="1" applyFill="1" applyBorder="1" applyAlignment="1" applyProtection="1">
      <alignment horizontal="center" vertical="top"/>
      <protection locked="0"/>
    </xf>
    <xf numFmtId="0" fontId="45" fillId="31" borderId="17" xfId="39" applyNumberFormat="1" applyFont="1" applyFill="1" applyBorder="1" applyAlignment="1" applyProtection="1">
      <alignment horizontal="left" vertical="top" wrapText="1"/>
      <protection locked="0"/>
    </xf>
    <xf numFmtId="0" fontId="45" fillId="31" borderId="17" xfId="39" applyFont="1" applyFill="1" applyBorder="1" applyAlignment="1" applyProtection="1">
      <alignment horizontal="left" vertical="top" wrapText="1"/>
      <protection locked="0"/>
    </xf>
    <xf numFmtId="165" fontId="45" fillId="31" borderId="17" xfId="28" applyNumberFormat="1" applyFont="1" applyFill="1" applyBorder="1" applyAlignment="1" applyProtection="1">
      <alignment horizontal="center" vertical="center" wrapText="1"/>
      <protection locked="0"/>
    </xf>
    <xf numFmtId="165" fontId="45" fillId="31" borderId="17" xfId="28" applyNumberFormat="1" applyFont="1" applyFill="1" applyBorder="1" applyAlignment="1" applyProtection="1">
      <alignment horizontal="left" vertical="center" wrapText="1"/>
      <protection hidden="1"/>
    </xf>
    <xf numFmtId="9" fontId="45" fillId="31" borderId="17" xfId="42" applyFont="1" applyFill="1" applyBorder="1" applyAlignment="1" applyProtection="1">
      <alignment horizontal="center" vertical="center" wrapText="1"/>
      <protection hidden="1"/>
    </xf>
    <xf numFmtId="9" fontId="48" fillId="31" borderId="17" xfId="42" applyFont="1" applyFill="1" applyBorder="1" applyAlignment="1" applyProtection="1">
      <alignment horizontal="center" vertical="center" wrapText="1"/>
      <protection locked="0"/>
    </xf>
    <xf numFmtId="1" fontId="47" fillId="31" borderId="28" xfId="42" applyNumberFormat="1" applyFont="1" applyFill="1" applyBorder="1" applyAlignment="1" applyProtection="1">
      <alignment horizontal="center" vertical="center" wrapText="1"/>
      <protection hidden="1"/>
    </xf>
    <xf numFmtId="0" fontId="59" fillId="31" borderId="18" xfId="39" applyNumberFormat="1" applyFont="1" applyFill="1" applyBorder="1" applyAlignment="1" applyProtection="1">
      <alignment horizontal="left" vertical="center" wrapText="1"/>
      <protection locked="0"/>
    </xf>
    <xf numFmtId="0" fontId="51" fillId="31" borderId="0" xfId="39" applyFont="1" applyFill="1" applyAlignment="1" applyProtection="1">
      <alignment vertical="center"/>
    </xf>
    <xf numFmtId="165" fontId="36" fillId="31" borderId="0" xfId="28" applyNumberFormat="1" applyFont="1" applyFill="1" applyAlignment="1" applyProtection="1">
      <alignment horizontal="center" vertical="center"/>
      <protection hidden="1"/>
    </xf>
    <xf numFmtId="0" fontId="41" fillId="31" borderId="0" xfId="0" applyFont="1" applyFill="1" applyAlignment="1" applyProtection="1">
      <alignment horizontal="center" vertical="center"/>
      <protection hidden="1"/>
    </xf>
    <xf numFmtId="0" fontId="36" fillId="31" borderId="0" xfId="39" applyFont="1" applyFill="1" applyAlignment="1" applyProtection="1">
      <alignment vertical="center"/>
    </xf>
    <xf numFmtId="0" fontId="45" fillId="32" borderId="20" xfId="39" applyNumberFormat="1" applyFont="1" applyFill="1" applyBorder="1" applyAlignment="1" applyProtection="1">
      <alignment horizontal="center" vertical="top"/>
      <protection locked="0"/>
    </xf>
    <xf numFmtId="0" fontId="45" fillId="32" borderId="17" xfId="39" applyNumberFormat="1" applyFont="1" applyFill="1" applyBorder="1" applyAlignment="1" applyProtection="1">
      <alignment horizontal="left" vertical="top" wrapText="1"/>
      <protection locked="0"/>
    </xf>
    <xf numFmtId="0" fontId="45" fillId="32" borderId="17" xfId="39" applyFont="1" applyFill="1" applyBorder="1" applyAlignment="1" applyProtection="1">
      <alignment horizontal="center" vertical="top" wrapText="1"/>
      <protection locked="0"/>
    </xf>
    <xf numFmtId="0" fontId="45" fillId="32" borderId="17" xfId="39" applyNumberFormat="1" applyFont="1" applyFill="1" applyBorder="1" applyAlignment="1" applyProtection="1">
      <alignment horizontal="center" vertical="top" wrapText="1"/>
      <protection locked="0"/>
    </xf>
    <xf numFmtId="0" fontId="45" fillId="32" borderId="17" xfId="39" applyFont="1" applyFill="1" applyBorder="1" applyAlignment="1" applyProtection="1">
      <alignment horizontal="left" vertical="top" wrapText="1"/>
      <protection locked="0"/>
    </xf>
    <xf numFmtId="165" fontId="45" fillId="32" borderId="17" xfId="28" applyNumberFormat="1" applyFont="1" applyFill="1" applyBorder="1" applyAlignment="1" applyProtection="1">
      <alignment horizontal="center" vertical="center" wrapText="1"/>
      <protection locked="0"/>
    </xf>
    <xf numFmtId="165" fontId="45" fillId="32" borderId="17" xfId="28" applyNumberFormat="1" applyFont="1" applyFill="1" applyBorder="1" applyAlignment="1" applyProtection="1">
      <alignment horizontal="left" vertical="center" wrapText="1"/>
      <protection hidden="1"/>
    </xf>
    <xf numFmtId="164" fontId="45" fillId="32" borderId="17" xfId="28" applyFont="1" applyFill="1" applyBorder="1" applyAlignment="1" applyProtection="1">
      <alignment horizontal="right" vertical="center"/>
      <protection locked="0"/>
    </xf>
    <xf numFmtId="164" fontId="45" fillId="32" borderId="17" xfId="28" applyFont="1" applyFill="1" applyBorder="1" applyAlignment="1" applyProtection="1">
      <alignment vertical="center"/>
      <protection locked="0"/>
    </xf>
    <xf numFmtId="164" fontId="45" fillId="32" borderId="17" xfId="28" applyFont="1" applyFill="1" applyBorder="1" applyAlignment="1" applyProtection="1">
      <alignment horizontal="left" vertical="center" wrapText="1"/>
      <protection locked="0"/>
    </xf>
    <xf numFmtId="14" fontId="45" fillId="32" borderId="17" xfId="28" applyNumberFormat="1" applyFont="1" applyFill="1" applyBorder="1" applyAlignment="1" applyProtection="1">
      <alignment horizontal="center" vertical="center" wrapText="1"/>
      <protection locked="0"/>
    </xf>
    <xf numFmtId="9" fontId="45" fillId="32" borderId="17" xfId="42" applyFont="1" applyFill="1" applyBorder="1" applyAlignment="1" applyProtection="1">
      <alignment horizontal="center" vertical="center" wrapText="1"/>
      <protection hidden="1"/>
    </xf>
    <xf numFmtId="9" fontId="48" fillId="32" borderId="17" xfId="42" applyFont="1" applyFill="1" applyBorder="1" applyAlignment="1" applyProtection="1">
      <alignment horizontal="center" vertical="center" wrapText="1"/>
      <protection locked="0"/>
    </xf>
    <xf numFmtId="1" fontId="47" fillId="32" borderId="28" xfId="42" applyNumberFormat="1" applyFont="1" applyFill="1" applyBorder="1" applyAlignment="1" applyProtection="1">
      <alignment horizontal="center" vertical="center" wrapText="1"/>
      <protection hidden="1"/>
    </xf>
    <xf numFmtId="0" fontId="59" fillId="32" borderId="18" xfId="39" applyNumberFormat="1" applyFont="1" applyFill="1" applyBorder="1" applyAlignment="1" applyProtection="1">
      <alignment horizontal="left" vertical="center" wrapText="1"/>
      <protection locked="0"/>
    </xf>
    <xf numFmtId="0" fontId="51" fillId="32" borderId="0" xfId="39" applyFont="1" applyFill="1" applyAlignment="1" applyProtection="1">
      <alignment vertical="center"/>
    </xf>
    <xf numFmtId="165" fontId="36" fillId="32" borderId="0" xfId="28" applyNumberFormat="1" applyFont="1" applyFill="1" applyAlignment="1" applyProtection="1">
      <alignment horizontal="center" vertical="center"/>
      <protection hidden="1"/>
    </xf>
    <xf numFmtId="0" fontId="41" fillId="32" borderId="0" xfId="0" applyFont="1" applyFill="1" applyAlignment="1" applyProtection="1">
      <alignment horizontal="center" vertical="center"/>
      <protection hidden="1"/>
    </xf>
    <xf numFmtId="0" fontId="36" fillId="32" borderId="0" xfId="39" applyFont="1" applyFill="1" applyAlignment="1" applyProtection="1">
      <alignment vertical="center"/>
    </xf>
    <xf numFmtId="165" fontId="45" fillId="32" borderId="17" xfId="28" applyNumberFormat="1" applyFont="1" applyFill="1" applyBorder="1" applyAlignment="1" applyProtection="1">
      <alignment horizontal="left" vertical="center" wrapText="1"/>
      <protection locked="0"/>
    </xf>
    <xf numFmtId="164" fontId="45" fillId="32" borderId="17" xfId="28" applyFont="1" applyFill="1" applyBorder="1" applyAlignment="1" applyProtection="1">
      <alignment horizontal="left" vertical="center"/>
      <protection locked="0"/>
    </xf>
    <xf numFmtId="9" fontId="45" fillId="32" borderId="17" xfId="42" applyFont="1" applyFill="1" applyBorder="1" applyAlignment="1" applyProtection="1">
      <alignment horizontal="center" vertical="center" wrapText="1"/>
      <protection locked="0"/>
    </xf>
    <xf numFmtId="0" fontId="45" fillId="31" borderId="12" xfId="39" applyNumberFormat="1" applyFont="1" applyFill="1" applyBorder="1" applyAlignment="1" applyProtection="1">
      <alignment horizontal="center" vertical="top"/>
      <protection locked="0"/>
    </xf>
    <xf numFmtId="0" fontId="45" fillId="31" borderId="44" xfId="39" applyNumberFormat="1" applyFont="1" applyFill="1" applyBorder="1" applyAlignment="1" applyProtection="1">
      <alignment horizontal="left" vertical="top" wrapText="1"/>
      <protection locked="0"/>
    </xf>
    <xf numFmtId="0" fontId="45" fillId="31" borderId="44" xfId="39" applyFont="1" applyFill="1" applyBorder="1" applyAlignment="1" applyProtection="1">
      <alignment horizontal="center" vertical="top" wrapText="1"/>
      <protection locked="0"/>
    </xf>
    <xf numFmtId="0" fontId="45" fillId="31" borderId="13" xfId="39" applyNumberFormat="1" applyFont="1" applyFill="1" applyBorder="1" applyAlignment="1" applyProtection="1">
      <alignment horizontal="center" vertical="top" wrapText="1"/>
      <protection locked="0"/>
    </xf>
    <xf numFmtId="0" fontId="45" fillId="31" borderId="44" xfId="39" applyFont="1" applyFill="1" applyBorder="1" applyAlignment="1" applyProtection="1">
      <alignment horizontal="left" vertical="top" wrapText="1"/>
      <protection locked="0"/>
    </xf>
    <xf numFmtId="165" fontId="45" fillId="31" borderId="44" xfId="28" applyNumberFormat="1" applyFont="1" applyFill="1" applyBorder="1" applyAlignment="1" applyProtection="1">
      <alignment horizontal="center" vertical="center" wrapText="1"/>
      <protection locked="0"/>
    </xf>
    <xf numFmtId="165" fontId="45" fillId="31" borderId="13" xfId="28" applyNumberFormat="1" applyFont="1" applyFill="1" applyBorder="1" applyAlignment="1" applyProtection="1">
      <alignment horizontal="left" vertical="center" wrapText="1"/>
      <protection hidden="1"/>
    </xf>
    <xf numFmtId="164" fontId="45" fillId="31" borderId="44" xfId="28" applyFont="1" applyFill="1" applyBorder="1" applyAlignment="1" applyProtection="1">
      <alignment horizontal="right" vertical="center"/>
      <protection locked="0"/>
    </xf>
    <xf numFmtId="164" fontId="45" fillId="31" borderId="44" xfId="28" applyFont="1" applyFill="1" applyBorder="1" applyAlignment="1" applyProtection="1">
      <alignment vertical="center"/>
      <protection locked="0"/>
    </xf>
    <xf numFmtId="164" fontId="45" fillId="31" borderId="13" xfId="28" applyFont="1" applyFill="1" applyBorder="1" applyAlignment="1" applyProtection="1">
      <alignment horizontal="left" vertical="center" wrapText="1"/>
      <protection locked="0"/>
    </xf>
    <xf numFmtId="14" fontId="45" fillId="31" borderId="44" xfId="28" applyNumberFormat="1" applyFont="1" applyFill="1" applyBorder="1" applyAlignment="1" applyProtection="1">
      <alignment horizontal="center" vertical="center" wrapText="1"/>
      <protection locked="0"/>
    </xf>
    <xf numFmtId="9" fontId="45" fillId="31" borderId="13" xfId="42" applyFont="1" applyFill="1" applyBorder="1" applyAlignment="1" applyProtection="1">
      <alignment horizontal="center" vertical="center" wrapText="1"/>
      <protection locked="0"/>
    </xf>
    <xf numFmtId="0" fontId="59" fillId="31" borderId="16" xfId="39" applyNumberFormat="1" applyFont="1" applyFill="1" applyBorder="1" applyAlignment="1" applyProtection="1">
      <alignment horizontal="left" vertical="center" wrapText="1"/>
      <protection locked="0"/>
    </xf>
    <xf numFmtId="9" fontId="45" fillId="31" borderId="17" xfId="42" applyFont="1" applyFill="1" applyBorder="1" applyAlignment="1" applyProtection="1">
      <alignment horizontal="center" vertical="center" wrapText="1"/>
      <protection locked="0"/>
    </xf>
    <xf numFmtId="165" fontId="45" fillId="31" borderId="17" xfId="28" applyNumberFormat="1" applyFont="1" applyFill="1" applyBorder="1" applyAlignment="1" applyProtection="1">
      <alignment horizontal="left" vertical="center" wrapText="1"/>
      <protection locked="0"/>
    </xf>
    <xf numFmtId="37" fontId="34" fillId="0" borderId="32" xfId="28" applyNumberFormat="1" applyFont="1" applyFill="1" applyBorder="1" applyAlignment="1" applyProtection="1">
      <alignment horizontal="center" vertical="center"/>
      <protection locked="0"/>
    </xf>
    <xf numFmtId="37" fontId="34" fillId="0" borderId="33" xfId="28" applyNumberFormat="1" applyFont="1" applyFill="1" applyBorder="1" applyAlignment="1" applyProtection="1">
      <alignment horizontal="center" vertical="center"/>
      <protection locked="0"/>
    </xf>
    <xf numFmtId="37" fontId="34" fillId="0" borderId="26" xfId="28" applyNumberFormat="1" applyFont="1" applyFill="1" applyBorder="1" applyAlignment="1" applyProtection="1">
      <alignment horizontal="center" vertical="center"/>
      <protection locked="0"/>
    </xf>
    <xf numFmtId="0" fontId="38" fillId="27" borderId="35" xfId="39" applyFont="1" applyFill="1" applyBorder="1" applyAlignment="1" applyProtection="1">
      <alignment horizontal="left" vertical="center"/>
    </xf>
    <xf numFmtId="0" fontId="38" fillId="27" borderId="27" xfId="39" applyFont="1" applyFill="1" applyBorder="1" applyAlignment="1" applyProtection="1">
      <alignment horizontal="left" vertical="center"/>
    </xf>
    <xf numFmtId="0" fontId="35" fillId="0" borderId="36" xfId="39" applyFont="1" applyFill="1" applyBorder="1" applyAlignment="1" applyProtection="1">
      <alignment horizontal="left" vertical="top"/>
      <protection locked="0"/>
    </xf>
    <xf numFmtId="0" fontId="36" fillId="0" borderId="11" xfId="39" applyFont="1" applyFill="1" applyBorder="1" applyAlignment="1" applyProtection="1">
      <alignment horizontal="left" vertical="top"/>
      <protection locked="0"/>
    </xf>
    <xf numFmtId="0" fontId="36" fillId="0" borderId="37" xfId="39" applyFont="1" applyFill="1" applyBorder="1" applyAlignment="1" applyProtection="1">
      <alignment horizontal="left" vertical="top"/>
      <protection locked="0"/>
    </xf>
    <xf numFmtId="0" fontId="36" fillId="0" borderId="38" xfId="39" applyFont="1" applyFill="1" applyBorder="1" applyAlignment="1" applyProtection="1">
      <alignment horizontal="left" vertical="top"/>
      <protection locked="0"/>
    </xf>
    <xf numFmtId="0" fontId="36" fillId="0" borderId="0" xfId="39" applyFont="1" applyFill="1" applyBorder="1" applyAlignment="1" applyProtection="1">
      <alignment horizontal="left" vertical="top"/>
      <protection locked="0"/>
    </xf>
    <xf numFmtId="0" fontId="36" fillId="0" borderId="39" xfId="39" applyFont="1" applyFill="1" applyBorder="1" applyAlignment="1" applyProtection="1">
      <alignment horizontal="left" vertical="top"/>
      <protection locked="0"/>
    </xf>
    <xf numFmtId="0" fontId="36" fillId="0" borderId="40" xfId="39" applyFont="1" applyFill="1" applyBorder="1" applyAlignment="1" applyProtection="1">
      <alignment horizontal="left" vertical="top"/>
      <protection locked="0"/>
    </xf>
    <xf numFmtId="0" fontId="36" fillId="0" borderId="22" xfId="39" applyFont="1" applyFill="1" applyBorder="1" applyAlignment="1" applyProtection="1">
      <alignment horizontal="left" vertical="top"/>
      <protection locked="0"/>
    </xf>
    <xf numFmtId="0" fontId="36" fillId="0" borderId="41" xfId="39" applyFont="1" applyFill="1" applyBorder="1" applyAlignment="1" applyProtection="1">
      <alignment horizontal="left" vertical="top"/>
      <protection locked="0"/>
    </xf>
    <xf numFmtId="0" fontId="38" fillId="0" borderId="23" xfId="39" applyFont="1" applyFill="1" applyBorder="1" applyAlignment="1" applyProtection="1">
      <alignment horizontal="center" vertical="center" wrapText="1"/>
    </xf>
    <xf numFmtId="164" fontId="38" fillId="0" borderId="10" xfId="28" applyFont="1" applyFill="1" applyBorder="1" applyAlignment="1" applyProtection="1">
      <alignment horizontal="center" vertical="center" wrapText="1"/>
    </xf>
    <xf numFmtId="4" fontId="34" fillId="0" borderId="42" xfId="39" applyNumberFormat="1" applyFont="1" applyFill="1" applyBorder="1" applyAlignment="1" applyProtection="1">
      <alignment horizontal="right" vertical="center"/>
      <protection locked="0"/>
    </xf>
    <xf numFmtId="4" fontId="34" fillId="0" borderId="43" xfId="39" applyNumberFormat="1" applyFont="1" applyFill="1" applyBorder="1" applyAlignment="1" applyProtection="1">
      <alignment horizontal="right" vertical="center"/>
      <protection locked="0"/>
    </xf>
    <xf numFmtId="39" fontId="34" fillId="0" borderId="42" xfId="28" applyNumberFormat="1" applyFont="1" applyFill="1" applyBorder="1" applyAlignment="1" applyProtection="1">
      <alignment horizontal="right" vertical="center"/>
      <protection locked="0"/>
    </xf>
    <xf numFmtId="39" fontId="34" fillId="0" borderId="23" xfId="28" applyNumberFormat="1" applyFont="1" applyFill="1" applyBorder="1" applyAlignment="1" applyProtection="1">
      <alignment horizontal="right" vertical="center"/>
      <protection locked="0"/>
    </xf>
    <xf numFmtId="39" fontId="34" fillId="0" borderId="43" xfId="28" applyNumberFormat="1" applyFont="1" applyFill="1" applyBorder="1" applyAlignment="1" applyProtection="1">
      <alignment horizontal="right" vertical="center"/>
      <protection locked="0"/>
    </xf>
    <xf numFmtId="0" fontId="44" fillId="0" borderId="0" xfId="39" applyFont="1" applyFill="1" applyBorder="1" applyAlignment="1" applyProtection="1">
      <alignment horizontal="center" vertical="center"/>
    </xf>
    <xf numFmtId="0" fontId="29" fillId="26" borderId="35" xfId="39" applyFont="1" applyFill="1" applyBorder="1" applyAlignment="1" applyProtection="1">
      <alignment horizontal="left" vertical="center" wrapText="1"/>
      <protection locked="0"/>
    </xf>
    <xf numFmtId="0" fontId="29" fillId="26" borderId="23" xfId="39" applyFont="1" applyFill="1" applyBorder="1" applyAlignment="1" applyProtection="1">
      <alignment horizontal="left" vertical="center" wrapText="1"/>
      <protection locked="0"/>
    </xf>
    <xf numFmtId="0" fontId="29" fillId="26" borderId="27" xfId="39" applyFont="1" applyFill="1" applyBorder="1" applyAlignment="1" applyProtection="1">
      <alignment horizontal="left" vertical="center" wrapText="1"/>
      <protection locked="0"/>
    </xf>
    <xf numFmtId="166" fontId="34" fillId="0" borderId="29" xfId="39" applyNumberFormat="1" applyFont="1" applyFill="1" applyBorder="1" applyAlignment="1" applyProtection="1">
      <alignment horizontal="center" vertical="center"/>
      <protection locked="0"/>
    </xf>
    <xf numFmtId="166" fontId="34" fillId="0" borderId="31" xfId="39" applyNumberFormat="1" applyFont="1" applyFill="1" applyBorder="1" applyAlignment="1" applyProtection="1">
      <alignment horizontal="center" vertical="center"/>
      <protection locked="0"/>
    </xf>
    <xf numFmtId="37" fontId="34" fillId="0" borderId="34" xfId="28" applyNumberFormat="1" applyFont="1" applyFill="1" applyBorder="1" applyAlignment="1" applyProtection="1">
      <alignment horizontal="center" vertical="center"/>
      <protection locked="0"/>
    </xf>
    <xf numFmtId="166" fontId="34" fillId="0" borderId="30" xfId="39" applyNumberFormat="1" applyFont="1" applyFill="1" applyBorder="1" applyAlignment="1" applyProtection="1">
      <alignment horizontal="center" vertical="center"/>
      <protection locked="0"/>
    </xf>
    <xf numFmtId="166" fontId="34" fillId="0" borderId="24" xfId="39" applyNumberFormat="1" applyFont="1" applyFill="1" applyBorder="1" applyAlignment="1" applyProtection="1">
      <alignment horizontal="center" vertical="center"/>
      <protection locked="0"/>
    </xf>
    <xf numFmtId="37" fontId="34" fillId="0" borderId="25" xfId="28" applyNumberFormat="1" applyFont="1" applyFill="1" applyBorder="1" applyAlignment="1" applyProtection="1">
      <alignment horizontal="center" vertical="center"/>
      <protection locked="0"/>
    </xf>
    <xf numFmtId="0" fontId="53" fillId="0" borderId="23" xfId="39" applyFont="1" applyFill="1" applyBorder="1" applyAlignment="1" applyProtection="1">
      <alignment horizontal="left" vertical="center"/>
      <protection locked="0"/>
    </xf>
    <xf numFmtId="166" fontId="34" fillId="0" borderId="21" xfId="39" applyNumberFormat="1" applyFont="1" applyFill="1" applyBorder="1" applyAlignment="1" applyProtection="1">
      <alignment horizontal="center" vertic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Percent" xfId="42" builtinId="5"/>
    <cellStyle name="Percent 2" xfId="43"/>
    <cellStyle name="Title" xfId="44" builtinId="15" customBuiltin="1"/>
    <cellStyle name="Total" xfId="45" builtinId="25" customBuiltin="1"/>
    <cellStyle name="Warning Text" xfId="46" builtinId="11" customBuiltin="1"/>
  </cellStyles>
  <dxfs count="331"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ED6F6"/>
      <color rgb="FF0000CC"/>
      <color rgb="FFEBFDFF"/>
      <color rgb="FFFFFF99"/>
      <color rgb="FFFFE7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V292"/>
  <sheetViews>
    <sheetView tabSelected="1" view="pageBreakPreview" zoomScale="90" zoomScaleSheetLayoutView="90" workbookViewId="0">
      <pane ySplit="6" topLeftCell="A67" activePane="bottomLeft" state="frozen"/>
      <selection pane="bottomLeft" activeCell="S58" sqref="S58"/>
    </sheetView>
  </sheetViews>
  <sheetFormatPr defaultColWidth="9.140625" defaultRowHeight="12.75"/>
  <cols>
    <col min="1" max="1" width="4.5703125" style="2" customWidth="1"/>
    <col min="2" max="2" width="10.28515625" style="2" customWidth="1"/>
    <col min="3" max="3" width="8.42578125" style="13" customWidth="1"/>
    <col min="4" max="4" width="4.85546875" style="13" customWidth="1"/>
    <col min="5" max="5" width="8.85546875" style="13" customWidth="1"/>
    <col min="6" max="6" width="35.7109375" style="13" customWidth="1"/>
    <col min="7" max="7" width="25.7109375" style="13" customWidth="1"/>
    <col min="8" max="10" width="6.28515625" style="13" customWidth="1"/>
    <col min="11" max="13" width="11.5703125" style="2" customWidth="1"/>
    <col min="14" max="15" width="7.7109375" style="2" customWidth="1"/>
    <col min="16" max="17" width="5.7109375" style="2" customWidth="1"/>
    <col min="18" max="18" width="14.7109375" style="25" customWidth="1"/>
    <col min="19" max="19" width="13.28515625" style="13" customWidth="1"/>
    <col min="20" max="20" width="11.42578125" style="130" hidden="1" customWidth="1"/>
    <col min="21" max="22" width="6.7109375" style="2" customWidth="1"/>
    <col min="23" max="16384" width="9.140625" style="2"/>
  </cols>
  <sheetData>
    <row r="1" spans="1:22" ht="24" customHeight="1">
      <c r="A1" s="260" t="s">
        <v>48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</row>
    <row r="2" spans="1:22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4"/>
      <c r="S2" s="1"/>
    </row>
    <row r="3" spans="1:22" ht="18" customHeight="1">
      <c r="A3" s="3" t="s">
        <v>10</v>
      </c>
      <c r="B3" s="4"/>
      <c r="C3" s="261" t="s">
        <v>53</v>
      </c>
      <c r="D3" s="262"/>
      <c r="E3" s="263"/>
      <c r="F3" s="21"/>
      <c r="G3" s="21"/>
      <c r="H3" s="21"/>
      <c r="I3" s="21"/>
      <c r="J3" s="21"/>
      <c r="K3" s="5"/>
      <c r="L3" s="5"/>
      <c r="M3" s="6"/>
      <c r="N3" s="5"/>
      <c r="O3" s="7"/>
      <c r="P3" s="7"/>
      <c r="R3" s="8" t="s">
        <v>1</v>
      </c>
      <c r="S3" s="75">
        <f ca="1">TODAY()</f>
        <v>43590</v>
      </c>
      <c r="V3" s="27"/>
    </row>
    <row r="4" spans="1:22" ht="6" customHeight="1">
      <c r="A4" s="9"/>
      <c r="B4" s="9"/>
      <c r="C4" s="9"/>
      <c r="D4" s="9"/>
      <c r="E4" s="9"/>
      <c r="F4" s="9"/>
      <c r="G4" s="9"/>
      <c r="H4" s="9"/>
      <c r="I4" s="9"/>
      <c r="J4" s="9"/>
      <c r="S4" s="10"/>
    </row>
    <row r="5" spans="1:22" s="30" customFormat="1" ht="52.9" customHeight="1">
      <c r="A5" s="11" t="s">
        <v>2</v>
      </c>
      <c r="B5" s="11" t="s">
        <v>34</v>
      </c>
      <c r="C5" s="22" t="s">
        <v>22</v>
      </c>
      <c r="D5" s="23" t="s">
        <v>23</v>
      </c>
      <c r="E5" s="11" t="s">
        <v>20</v>
      </c>
      <c r="F5" s="11" t="s">
        <v>21</v>
      </c>
      <c r="G5" s="11" t="s">
        <v>33</v>
      </c>
      <c r="H5" s="22" t="s">
        <v>16</v>
      </c>
      <c r="I5" s="22" t="s">
        <v>17</v>
      </c>
      <c r="J5" s="22" t="s">
        <v>18</v>
      </c>
      <c r="K5" s="19" t="s">
        <v>11</v>
      </c>
      <c r="L5" s="19" t="s">
        <v>0</v>
      </c>
      <c r="M5" s="19" t="s">
        <v>9</v>
      </c>
      <c r="N5" s="22" t="s">
        <v>25</v>
      </c>
      <c r="O5" s="28" t="s">
        <v>19</v>
      </c>
      <c r="P5" s="28" t="s">
        <v>27</v>
      </c>
      <c r="Q5" s="19" t="s">
        <v>26</v>
      </c>
      <c r="R5" s="29" t="s">
        <v>24</v>
      </c>
      <c r="S5" s="22" t="s">
        <v>30</v>
      </c>
      <c r="T5" s="131"/>
      <c r="U5" s="22" t="s">
        <v>28</v>
      </c>
      <c r="V5" s="76" t="s">
        <v>29</v>
      </c>
    </row>
    <row r="6" spans="1:22" ht="11.25" customHeight="1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12">
        <v>18</v>
      </c>
      <c r="S6" s="12">
        <v>19</v>
      </c>
      <c r="U6" s="20"/>
    </row>
    <row r="7" spans="1:22" s="138" customFormat="1" ht="19.899999999999999" customHeight="1">
      <c r="A7" s="136" t="s">
        <v>52</v>
      </c>
      <c r="B7" s="137"/>
      <c r="C7" s="270" t="s">
        <v>54</v>
      </c>
      <c r="D7" s="270"/>
      <c r="E7" s="270"/>
      <c r="F7" s="137"/>
      <c r="G7" s="137"/>
      <c r="H7" s="137"/>
      <c r="I7" s="137"/>
      <c r="J7" s="136"/>
      <c r="K7" s="137"/>
      <c r="L7" s="137"/>
      <c r="M7" s="136"/>
      <c r="N7" s="137"/>
      <c r="O7" s="137"/>
      <c r="P7" s="137"/>
      <c r="Q7" s="136"/>
      <c r="R7" s="137"/>
      <c r="S7" s="136"/>
      <c r="U7" s="139"/>
    </row>
    <row r="8" spans="1:22" s="201" customFormat="1" ht="25.15" customHeight="1">
      <c r="A8" s="224">
        <v>1</v>
      </c>
      <c r="B8" s="225" t="s">
        <v>46</v>
      </c>
      <c r="C8" s="226">
        <v>233956</v>
      </c>
      <c r="D8" s="227">
        <v>1</v>
      </c>
      <c r="E8" s="227">
        <v>132243003</v>
      </c>
      <c r="F8" s="228" t="s">
        <v>61</v>
      </c>
      <c r="G8" s="228" t="s">
        <v>171</v>
      </c>
      <c r="H8" s="229">
        <v>0</v>
      </c>
      <c r="I8" s="229">
        <v>5850</v>
      </c>
      <c r="J8" s="230">
        <f>I8-H8</f>
        <v>5850</v>
      </c>
      <c r="K8" s="231">
        <v>8977095</v>
      </c>
      <c r="L8" s="232">
        <v>8528240.25</v>
      </c>
      <c r="M8" s="233">
        <v>8526335</v>
      </c>
      <c r="N8" s="234">
        <v>43463</v>
      </c>
      <c r="O8" s="234">
        <v>43552</v>
      </c>
      <c r="P8" s="194">
        <f t="shared" ref="P8:P37" ca="1" si="0">IF(OR(O8&lt;=0,N8&lt;=0),"-",(($S$3-N8)/(O8-N8)))</f>
        <v>1.4269662921348314</v>
      </c>
      <c r="Q8" s="235">
        <v>1</v>
      </c>
      <c r="R8" s="196" t="str">
        <f t="shared" ref="R8:R16" ca="1" si="1">IF(OR(N8&lt;=0,O8&lt;=0),"-",IF(AND(($S$3-N8)&gt;(O8-N8),Q8&lt;100%),"Time Expired",IF(AND(($S$3-N8)&gt;(O8-N8)*3/4,Q8&lt;=10%),"Very Critical",IF(AND(($S$3-N8)&gt;(O8-N8)*3/4,Q8&lt;=25%),"Critical",IF(AND(($S$3-N8)&gt;(O8-N8)*3/4,Q8&lt;=50%),"Slow Progress",IF(AND(($S$3-N8)&gt;(O8-N8)/2,Q8&lt;=10%),"Very Slow Progress",IF(AND(($S$3-N8)&gt;(O8-N8)/2,Q8&lt;=25%),"Progress Slow",IF(AND(($S$3-N8)&gt;(O8-N8)/4,Q8&lt;=20%),"Progress Slow","-"))))))))</f>
        <v>-</v>
      </c>
      <c r="S8" s="236" t="s">
        <v>235</v>
      </c>
      <c r="T8" s="198"/>
      <c r="U8" s="199">
        <f>O8-N8</f>
        <v>89</v>
      </c>
      <c r="V8" s="200">
        <f t="shared" ref="V8:V37" ca="1" si="2">IF(N8&lt;=0,"-",($S$3-N8))</f>
        <v>127</v>
      </c>
    </row>
    <row r="9" spans="1:22" s="30" customFormat="1" ht="25.15" customHeight="1">
      <c r="A9" s="177">
        <v>2</v>
      </c>
      <c r="B9" s="178" t="s">
        <v>46</v>
      </c>
      <c r="C9" s="183">
        <v>233957</v>
      </c>
      <c r="D9" s="179">
        <v>1</v>
      </c>
      <c r="E9" s="179">
        <v>132243006</v>
      </c>
      <c r="F9" s="180" t="s">
        <v>62</v>
      </c>
      <c r="G9" s="180" t="s">
        <v>172</v>
      </c>
      <c r="H9" s="99">
        <v>0</v>
      </c>
      <c r="I9" s="99">
        <v>4560</v>
      </c>
      <c r="J9" s="100">
        <f>I9-H9</f>
        <v>4560</v>
      </c>
      <c r="K9" s="101">
        <v>7295494</v>
      </c>
      <c r="L9" s="102">
        <v>693019.3</v>
      </c>
      <c r="M9" s="103">
        <v>6923948</v>
      </c>
      <c r="N9" s="104">
        <v>43464</v>
      </c>
      <c r="O9" s="104">
        <v>43540</v>
      </c>
      <c r="P9" s="105">
        <f t="shared" ca="1" si="0"/>
        <v>1.6578947368421053</v>
      </c>
      <c r="Q9" s="106">
        <v>1</v>
      </c>
      <c r="R9" s="93" t="str">
        <f t="shared" ca="1" si="1"/>
        <v>-</v>
      </c>
      <c r="S9" s="186" t="s">
        <v>235</v>
      </c>
      <c r="T9" s="131"/>
      <c r="U9" s="79">
        <f t="shared" ref="U9:U37" si="3">O9-N9</f>
        <v>76</v>
      </c>
      <c r="V9" s="80">
        <f t="shared" ca="1" si="2"/>
        <v>126</v>
      </c>
    </row>
    <row r="10" spans="1:22" s="30" customFormat="1" ht="25.15" customHeight="1">
      <c r="A10" s="177">
        <v>3</v>
      </c>
      <c r="B10" s="178" t="s">
        <v>46</v>
      </c>
      <c r="C10" s="183">
        <v>233895</v>
      </c>
      <c r="D10" s="179">
        <v>1</v>
      </c>
      <c r="E10" s="179">
        <v>132243015</v>
      </c>
      <c r="F10" s="180" t="s">
        <v>63</v>
      </c>
      <c r="G10" s="180" t="s">
        <v>173</v>
      </c>
      <c r="H10" s="99">
        <v>0</v>
      </c>
      <c r="I10" s="99">
        <v>790</v>
      </c>
      <c r="J10" s="100">
        <f t="shared" ref="J10:J37" si="4">I10-H10</f>
        <v>790</v>
      </c>
      <c r="K10" s="101">
        <v>1838843</v>
      </c>
      <c r="L10" s="102">
        <v>1746900.85</v>
      </c>
      <c r="M10" s="103"/>
      <c r="N10" s="104">
        <v>43450</v>
      </c>
      <c r="O10" s="104">
        <v>43511</v>
      </c>
      <c r="P10" s="105">
        <f t="shared" ca="1" si="0"/>
        <v>2.2950819672131146</v>
      </c>
      <c r="Q10" s="106">
        <v>1</v>
      </c>
      <c r="R10" s="93" t="str">
        <f t="shared" ca="1" si="1"/>
        <v>-</v>
      </c>
      <c r="S10" s="186"/>
      <c r="T10" s="131"/>
      <c r="U10" s="79">
        <f t="shared" si="3"/>
        <v>61</v>
      </c>
      <c r="V10" s="80">
        <f t="shared" ca="1" si="2"/>
        <v>140</v>
      </c>
    </row>
    <row r="11" spans="1:22" s="201" customFormat="1" ht="25.15" customHeight="1">
      <c r="A11" s="189">
        <v>4</v>
      </c>
      <c r="B11" s="190" t="s">
        <v>46</v>
      </c>
      <c r="C11" s="185">
        <v>233951</v>
      </c>
      <c r="D11" s="184">
        <v>1</v>
      </c>
      <c r="E11" s="184">
        <v>132244009</v>
      </c>
      <c r="F11" s="191" t="s">
        <v>64</v>
      </c>
      <c r="G11" s="191" t="s">
        <v>174</v>
      </c>
      <c r="H11" s="192">
        <v>0</v>
      </c>
      <c r="I11" s="192">
        <v>1000</v>
      </c>
      <c r="J11" s="193">
        <f t="shared" si="4"/>
        <v>1000</v>
      </c>
      <c r="K11" s="170">
        <v>3514560</v>
      </c>
      <c r="L11" s="168">
        <v>3338832</v>
      </c>
      <c r="M11" s="171">
        <v>3335123</v>
      </c>
      <c r="N11" s="169">
        <v>43463</v>
      </c>
      <c r="O11" s="169">
        <v>43524</v>
      </c>
      <c r="P11" s="194">
        <f t="shared" ca="1" si="0"/>
        <v>2.081967213114754</v>
      </c>
      <c r="Q11" s="237">
        <v>1</v>
      </c>
      <c r="R11" s="196" t="str">
        <f t="shared" ca="1" si="1"/>
        <v>-</v>
      </c>
      <c r="S11" s="197" t="s">
        <v>235</v>
      </c>
      <c r="T11" s="198"/>
      <c r="U11" s="199">
        <f t="shared" si="3"/>
        <v>61</v>
      </c>
      <c r="V11" s="200">
        <f t="shared" ca="1" si="2"/>
        <v>127</v>
      </c>
    </row>
    <row r="12" spans="1:22" s="30" customFormat="1" ht="25.15" customHeight="1">
      <c r="A12" s="177">
        <v>5</v>
      </c>
      <c r="B12" s="178" t="s">
        <v>46</v>
      </c>
      <c r="C12" s="183">
        <v>233950</v>
      </c>
      <c r="D12" s="179">
        <v>1</v>
      </c>
      <c r="E12" s="179">
        <v>132244013</v>
      </c>
      <c r="F12" s="180" t="s">
        <v>65</v>
      </c>
      <c r="G12" s="180" t="s">
        <v>175</v>
      </c>
      <c r="H12" s="99">
        <v>0</v>
      </c>
      <c r="I12" s="99">
        <v>1175</v>
      </c>
      <c r="J12" s="100">
        <f t="shared" si="4"/>
        <v>1175</v>
      </c>
      <c r="K12" s="101">
        <v>3458609</v>
      </c>
      <c r="L12" s="102">
        <v>3285678.55</v>
      </c>
      <c r="M12" s="103">
        <v>3285673</v>
      </c>
      <c r="N12" s="104">
        <v>43463</v>
      </c>
      <c r="O12" s="104">
        <v>43524</v>
      </c>
      <c r="P12" s="105">
        <f t="shared" ca="1" si="0"/>
        <v>2.081967213114754</v>
      </c>
      <c r="Q12" s="106">
        <v>1</v>
      </c>
      <c r="R12" s="93" t="str">
        <f t="shared" ca="1" si="1"/>
        <v>-</v>
      </c>
      <c r="S12" s="186" t="s">
        <v>235</v>
      </c>
      <c r="T12" s="131"/>
      <c r="U12" s="79">
        <f t="shared" si="3"/>
        <v>61</v>
      </c>
      <c r="V12" s="80">
        <f t="shared" ca="1" si="2"/>
        <v>127</v>
      </c>
    </row>
    <row r="13" spans="1:22" s="201" customFormat="1" ht="25.15" customHeight="1">
      <c r="A13" s="189">
        <v>6</v>
      </c>
      <c r="B13" s="190" t="s">
        <v>46</v>
      </c>
      <c r="C13" s="185">
        <v>233897</v>
      </c>
      <c r="D13" s="184">
        <v>1</v>
      </c>
      <c r="E13" s="184">
        <v>132244024</v>
      </c>
      <c r="F13" s="191" t="s">
        <v>66</v>
      </c>
      <c r="G13" s="191" t="s">
        <v>176</v>
      </c>
      <c r="H13" s="192">
        <v>0</v>
      </c>
      <c r="I13" s="192">
        <v>550</v>
      </c>
      <c r="J13" s="193">
        <f t="shared" si="4"/>
        <v>550</v>
      </c>
      <c r="K13" s="170">
        <v>1796249</v>
      </c>
      <c r="L13" s="168">
        <v>1706436.55</v>
      </c>
      <c r="M13" s="171">
        <v>800000</v>
      </c>
      <c r="N13" s="169">
        <v>43449</v>
      </c>
      <c r="O13" s="169">
        <v>43510</v>
      </c>
      <c r="P13" s="194">
        <f t="shared" ca="1" si="0"/>
        <v>2.3114754098360657</v>
      </c>
      <c r="Q13" s="195">
        <v>1</v>
      </c>
      <c r="R13" s="196" t="str">
        <f t="shared" ca="1" si="1"/>
        <v>-</v>
      </c>
      <c r="S13" s="197"/>
      <c r="T13" s="198"/>
      <c r="U13" s="199">
        <f t="shared" si="3"/>
        <v>61</v>
      </c>
      <c r="V13" s="200">
        <f t="shared" ca="1" si="2"/>
        <v>141</v>
      </c>
    </row>
    <row r="14" spans="1:22" s="201" customFormat="1" ht="25.15" customHeight="1">
      <c r="A14" s="189">
        <v>7</v>
      </c>
      <c r="B14" s="190" t="s">
        <v>46</v>
      </c>
      <c r="C14" s="185">
        <v>233896</v>
      </c>
      <c r="D14" s="184">
        <v>1</v>
      </c>
      <c r="E14" s="184">
        <v>132244063</v>
      </c>
      <c r="F14" s="191" t="s">
        <v>67</v>
      </c>
      <c r="G14" s="191" t="s">
        <v>177</v>
      </c>
      <c r="H14" s="192">
        <v>0</v>
      </c>
      <c r="I14" s="192">
        <v>1100</v>
      </c>
      <c r="J14" s="193">
        <f t="shared" si="4"/>
        <v>1100</v>
      </c>
      <c r="K14" s="170">
        <v>2051413</v>
      </c>
      <c r="L14" s="168">
        <v>1948842.35</v>
      </c>
      <c r="M14" s="171">
        <v>1944426</v>
      </c>
      <c r="N14" s="169">
        <v>43450</v>
      </c>
      <c r="O14" s="169">
        <v>43511</v>
      </c>
      <c r="P14" s="194">
        <f t="shared" ca="1" si="0"/>
        <v>2.2950819672131146</v>
      </c>
      <c r="Q14" s="237">
        <v>1</v>
      </c>
      <c r="R14" s="196" t="str">
        <f t="shared" ca="1" si="1"/>
        <v>-</v>
      </c>
      <c r="S14" s="197" t="s">
        <v>235</v>
      </c>
      <c r="T14" s="198"/>
      <c r="U14" s="199">
        <f t="shared" si="3"/>
        <v>61</v>
      </c>
      <c r="V14" s="200">
        <f t="shared" ca="1" si="2"/>
        <v>140</v>
      </c>
    </row>
    <row r="15" spans="1:22" s="201" customFormat="1" ht="25.15" customHeight="1">
      <c r="A15" s="189">
        <v>8</v>
      </c>
      <c r="B15" s="190" t="s">
        <v>35</v>
      </c>
      <c r="C15" s="185">
        <v>233964</v>
      </c>
      <c r="D15" s="184">
        <v>1</v>
      </c>
      <c r="E15" s="184">
        <v>132242006</v>
      </c>
      <c r="F15" s="191" t="s">
        <v>68</v>
      </c>
      <c r="G15" s="191" t="s">
        <v>178</v>
      </c>
      <c r="H15" s="192">
        <v>6000</v>
      </c>
      <c r="I15" s="192">
        <v>9000</v>
      </c>
      <c r="J15" s="193">
        <f t="shared" si="4"/>
        <v>3000</v>
      </c>
      <c r="K15" s="170">
        <v>9145762</v>
      </c>
      <c r="L15" s="168">
        <v>8688473.9000000004</v>
      </c>
      <c r="M15" s="171">
        <v>7280000</v>
      </c>
      <c r="N15" s="169">
        <v>43471</v>
      </c>
      <c r="O15" s="169">
        <v>43561</v>
      </c>
      <c r="P15" s="194">
        <f t="shared" ca="1" si="0"/>
        <v>1.3222222222222222</v>
      </c>
      <c r="Q15" s="195">
        <v>1</v>
      </c>
      <c r="R15" s="196" t="str">
        <f t="shared" ca="1" si="1"/>
        <v>-</v>
      </c>
      <c r="S15" s="197"/>
      <c r="T15" s="198"/>
      <c r="U15" s="199">
        <f t="shared" si="3"/>
        <v>90</v>
      </c>
      <c r="V15" s="200">
        <f t="shared" ca="1" si="2"/>
        <v>119</v>
      </c>
    </row>
    <row r="16" spans="1:22" s="201" customFormat="1" ht="25.15" customHeight="1">
      <c r="A16" s="189">
        <v>9</v>
      </c>
      <c r="B16" s="190" t="s">
        <v>35</v>
      </c>
      <c r="C16" s="185">
        <v>233965</v>
      </c>
      <c r="D16" s="184">
        <v>1</v>
      </c>
      <c r="E16" s="184">
        <v>132242006</v>
      </c>
      <c r="F16" s="191" t="s">
        <v>69</v>
      </c>
      <c r="G16" s="191" t="s">
        <v>179</v>
      </c>
      <c r="H16" s="192">
        <v>9000</v>
      </c>
      <c r="I16" s="192">
        <v>12500</v>
      </c>
      <c r="J16" s="193">
        <f t="shared" si="4"/>
        <v>3500</v>
      </c>
      <c r="K16" s="170">
        <v>10186818</v>
      </c>
      <c r="L16" s="172">
        <v>9677477.0999999996</v>
      </c>
      <c r="M16" s="171">
        <v>9670943</v>
      </c>
      <c r="N16" s="169">
        <v>43460</v>
      </c>
      <c r="O16" s="169">
        <v>43549</v>
      </c>
      <c r="P16" s="194">
        <f t="shared" ca="1" si="0"/>
        <v>1.4606741573033708</v>
      </c>
      <c r="Q16" s="195">
        <v>1</v>
      </c>
      <c r="R16" s="196" t="str">
        <f t="shared" ca="1" si="1"/>
        <v>-</v>
      </c>
      <c r="S16" s="197" t="s">
        <v>235</v>
      </c>
      <c r="T16" s="198"/>
      <c r="U16" s="199">
        <f t="shared" si="3"/>
        <v>89</v>
      </c>
      <c r="V16" s="200">
        <f t="shared" ca="1" si="2"/>
        <v>130</v>
      </c>
    </row>
    <row r="17" spans="1:22" s="30" customFormat="1" ht="25.15" customHeight="1">
      <c r="A17" s="177">
        <v>10</v>
      </c>
      <c r="B17" s="178" t="s">
        <v>35</v>
      </c>
      <c r="C17" s="183">
        <v>233928</v>
      </c>
      <c r="D17" s="179">
        <v>1</v>
      </c>
      <c r="E17" s="179">
        <v>132243021</v>
      </c>
      <c r="F17" s="180" t="s">
        <v>70</v>
      </c>
      <c r="G17" s="180" t="s">
        <v>180</v>
      </c>
      <c r="H17" s="99">
        <v>0</v>
      </c>
      <c r="I17" s="99">
        <v>1410</v>
      </c>
      <c r="J17" s="100">
        <f t="shared" si="4"/>
        <v>1410</v>
      </c>
      <c r="K17" s="101">
        <v>2981754</v>
      </c>
      <c r="L17" s="168">
        <v>2832666.3</v>
      </c>
      <c r="M17" s="171">
        <v>2832627</v>
      </c>
      <c r="N17" s="104">
        <v>43463</v>
      </c>
      <c r="O17" s="104">
        <v>43524</v>
      </c>
      <c r="P17" s="105">
        <f t="shared" ca="1" si="0"/>
        <v>2.081967213114754</v>
      </c>
      <c r="Q17" s="106">
        <v>1</v>
      </c>
      <c r="R17" s="93" t="str">
        <f t="shared" ref="R17:R37" ca="1" si="5">IF(OR(N17&lt;=0,O17&lt;=0),"-",IF(AND(($S$3-N17)&gt;(O17-N17),Q17&lt;100%),"Time Expired",IF(AND(($S$3-N17)&gt;(O17-N17)*3/4,Q17&lt;=10%),"Very Critical",IF(AND(($S$3-N17)&gt;(O17-N17)*3/4,Q17&lt;=25%),"Critical",IF(AND(($S$3-N17)&gt;(O17-N17)*3/4,Q17&lt;=50%),"Slow Progress",IF(AND(($S$3-N17)&gt;(O17-N17)/2,Q17&lt;=10%),"Very Slow Progress",IF(AND(($S$3-N17)&gt;(O17-N17)/2,Q17&lt;=25%),"Progress Slow",IF(AND(($S$3-N17)&gt;(O17-N17)/4,Q17&lt;=20%),"Progress Slow","-"))))))))</f>
        <v>-</v>
      </c>
      <c r="S17" s="186" t="s">
        <v>235</v>
      </c>
      <c r="T17" s="131"/>
      <c r="U17" s="79">
        <f t="shared" si="3"/>
        <v>61</v>
      </c>
      <c r="V17" s="80">
        <f t="shared" ca="1" si="2"/>
        <v>127</v>
      </c>
    </row>
    <row r="18" spans="1:22" s="30" customFormat="1" ht="25.15" customHeight="1">
      <c r="A18" s="177">
        <v>11</v>
      </c>
      <c r="B18" s="178" t="s">
        <v>35</v>
      </c>
      <c r="C18" s="183">
        <v>233927</v>
      </c>
      <c r="D18" s="179">
        <v>1</v>
      </c>
      <c r="E18" s="179">
        <v>132245035</v>
      </c>
      <c r="F18" s="180" t="s">
        <v>71</v>
      </c>
      <c r="G18" s="180" t="s">
        <v>181</v>
      </c>
      <c r="H18" s="99">
        <v>2220</v>
      </c>
      <c r="I18" s="99">
        <v>2742</v>
      </c>
      <c r="J18" s="100">
        <f t="shared" si="4"/>
        <v>522</v>
      </c>
      <c r="K18" s="101">
        <v>1300849</v>
      </c>
      <c r="L18" s="168">
        <v>1235806.55</v>
      </c>
      <c r="M18" s="171">
        <v>1214914</v>
      </c>
      <c r="N18" s="104">
        <v>43463</v>
      </c>
      <c r="O18" s="104">
        <v>43524</v>
      </c>
      <c r="P18" s="105">
        <f t="shared" ca="1" si="0"/>
        <v>2.081967213114754</v>
      </c>
      <c r="Q18" s="106">
        <v>1</v>
      </c>
      <c r="R18" s="93" t="str">
        <f t="shared" ca="1" si="5"/>
        <v>-</v>
      </c>
      <c r="S18" s="186" t="s">
        <v>235</v>
      </c>
      <c r="T18" s="131"/>
      <c r="U18" s="79">
        <f t="shared" si="3"/>
        <v>61</v>
      </c>
      <c r="V18" s="80">
        <f t="shared" ca="1" si="2"/>
        <v>127</v>
      </c>
    </row>
    <row r="19" spans="1:22" s="30" customFormat="1" ht="25.15" customHeight="1">
      <c r="A19" s="177">
        <v>12</v>
      </c>
      <c r="B19" s="178" t="s">
        <v>39</v>
      </c>
      <c r="C19" s="184">
        <v>132317</v>
      </c>
      <c r="D19" s="179">
        <v>1</v>
      </c>
      <c r="E19" s="179">
        <v>132242005</v>
      </c>
      <c r="F19" s="178" t="s">
        <v>72</v>
      </c>
      <c r="G19" s="178" t="s">
        <v>182</v>
      </c>
      <c r="H19" s="111">
        <v>0</v>
      </c>
      <c r="I19" s="111">
        <v>3235</v>
      </c>
      <c r="J19" s="100">
        <f t="shared" si="4"/>
        <v>3235</v>
      </c>
      <c r="K19" s="110">
        <v>968323</v>
      </c>
      <c r="L19" s="171">
        <v>968323</v>
      </c>
      <c r="M19" s="171">
        <v>961297</v>
      </c>
      <c r="N19" s="104">
        <v>43109</v>
      </c>
      <c r="O19" s="104">
        <v>43185</v>
      </c>
      <c r="P19" s="105">
        <f t="shared" ca="1" si="0"/>
        <v>6.3289473684210522</v>
      </c>
      <c r="Q19" s="108">
        <v>1</v>
      </c>
      <c r="R19" s="93" t="str">
        <f t="shared" ca="1" si="5"/>
        <v>-</v>
      </c>
      <c r="S19" s="186"/>
      <c r="T19" s="131"/>
      <c r="U19" s="79">
        <f t="shared" si="3"/>
        <v>76</v>
      </c>
      <c r="V19" s="80">
        <f t="shared" ca="1" si="2"/>
        <v>481</v>
      </c>
    </row>
    <row r="20" spans="1:22" s="30" customFormat="1" ht="25.15" hidden="1" customHeight="1">
      <c r="A20" s="128"/>
      <c r="B20" s="94"/>
      <c r="C20" s="96"/>
      <c r="D20" s="96"/>
      <c r="E20" s="97"/>
      <c r="F20" s="94"/>
      <c r="G20" s="94"/>
      <c r="H20" s="111"/>
      <c r="I20" s="111"/>
      <c r="J20" s="100">
        <f t="shared" si="4"/>
        <v>0</v>
      </c>
      <c r="K20" s="110"/>
      <c r="L20" s="103"/>
      <c r="M20" s="103"/>
      <c r="N20" s="104"/>
      <c r="O20" s="104"/>
      <c r="P20" s="105" t="str">
        <f t="shared" si="0"/>
        <v>-</v>
      </c>
      <c r="Q20" s="108"/>
      <c r="R20" s="93" t="str">
        <f t="shared" si="5"/>
        <v>-</v>
      </c>
      <c r="S20" s="107"/>
      <c r="T20" s="131"/>
      <c r="U20" s="79">
        <f t="shared" si="3"/>
        <v>0</v>
      </c>
      <c r="V20" s="80" t="str">
        <f t="shared" si="2"/>
        <v>-</v>
      </c>
    </row>
    <row r="21" spans="1:22" s="30" customFormat="1" ht="25.15" hidden="1" customHeight="1">
      <c r="A21" s="128"/>
      <c r="B21" s="94"/>
      <c r="C21" s="96"/>
      <c r="D21" s="96"/>
      <c r="E21" s="97"/>
      <c r="F21" s="94"/>
      <c r="G21" s="94"/>
      <c r="H21" s="111"/>
      <c r="I21" s="111"/>
      <c r="J21" s="100">
        <f t="shared" si="4"/>
        <v>0</v>
      </c>
      <c r="K21" s="110"/>
      <c r="L21" s="103"/>
      <c r="M21" s="103"/>
      <c r="N21" s="104"/>
      <c r="O21" s="104"/>
      <c r="P21" s="105" t="str">
        <f t="shared" si="0"/>
        <v>-</v>
      </c>
      <c r="Q21" s="108"/>
      <c r="R21" s="93" t="str">
        <f t="shared" si="5"/>
        <v>-</v>
      </c>
      <c r="S21" s="107"/>
      <c r="T21" s="131"/>
      <c r="U21" s="79">
        <f t="shared" si="3"/>
        <v>0</v>
      </c>
      <c r="V21" s="80" t="str">
        <f t="shared" si="2"/>
        <v>-</v>
      </c>
    </row>
    <row r="22" spans="1:22" s="30" customFormat="1" ht="25.15" hidden="1" customHeight="1">
      <c r="A22" s="128"/>
      <c r="B22" s="94"/>
      <c r="C22" s="96"/>
      <c r="D22" s="96"/>
      <c r="E22" s="97"/>
      <c r="F22" s="94"/>
      <c r="G22" s="94"/>
      <c r="H22" s="111"/>
      <c r="I22" s="111"/>
      <c r="J22" s="100">
        <f t="shared" si="4"/>
        <v>0</v>
      </c>
      <c r="K22" s="110"/>
      <c r="L22" s="103"/>
      <c r="M22" s="103"/>
      <c r="N22" s="104"/>
      <c r="O22" s="104"/>
      <c r="P22" s="105" t="str">
        <f t="shared" si="0"/>
        <v>-</v>
      </c>
      <c r="Q22" s="108"/>
      <c r="R22" s="93" t="str">
        <f t="shared" si="5"/>
        <v>-</v>
      </c>
      <c r="S22" s="107"/>
      <c r="T22" s="131"/>
      <c r="U22" s="79">
        <f t="shared" si="3"/>
        <v>0</v>
      </c>
      <c r="V22" s="80" t="str">
        <f t="shared" si="2"/>
        <v>-</v>
      </c>
    </row>
    <row r="23" spans="1:22" s="30" customFormat="1" ht="25.15" hidden="1" customHeight="1">
      <c r="A23" s="128"/>
      <c r="B23" s="94"/>
      <c r="C23" s="96"/>
      <c r="D23" s="96"/>
      <c r="E23" s="97"/>
      <c r="F23" s="94"/>
      <c r="G23" s="94"/>
      <c r="H23" s="111"/>
      <c r="I23" s="111"/>
      <c r="J23" s="100">
        <f t="shared" si="4"/>
        <v>0</v>
      </c>
      <c r="K23" s="110"/>
      <c r="L23" s="103"/>
      <c r="M23" s="103"/>
      <c r="N23" s="104"/>
      <c r="O23" s="104"/>
      <c r="P23" s="105" t="str">
        <f t="shared" si="0"/>
        <v>-</v>
      </c>
      <c r="Q23" s="108"/>
      <c r="R23" s="93" t="str">
        <f t="shared" si="5"/>
        <v>-</v>
      </c>
      <c r="S23" s="107"/>
      <c r="T23" s="131"/>
      <c r="U23" s="79">
        <f t="shared" si="3"/>
        <v>0</v>
      </c>
      <c r="V23" s="80" t="str">
        <f t="shared" si="2"/>
        <v>-</v>
      </c>
    </row>
    <row r="24" spans="1:22" s="30" customFormat="1" ht="25.15" hidden="1" customHeight="1">
      <c r="A24" s="128"/>
      <c r="B24" s="94"/>
      <c r="C24" s="96"/>
      <c r="D24" s="96"/>
      <c r="E24" s="97"/>
      <c r="F24" s="94"/>
      <c r="G24" s="94"/>
      <c r="H24" s="111"/>
      <c r="I24" s="111"/>
      <c r="J24" s="100">
        <f t="shared" si="4"/>
        <v>0</v>
      </c>
      <c r="K24" s="110"/>
      <c r="L24" s="103"/>
      <c r="M24" s="103"/>
      <c r="N24" s="104"/>
      <c r="O24" s="104"/>
      <c r="P24" s="105" t="str">
        <f t="shared" si="0"/>
        <v>-</v>
      </c>
      <c r="Q24" s="108"/>
      <c r="R24" s="93" t="str">
        <f t="shared" si="5"/>
        <v>-</v>
      </c>
      <c r="S24" s="107"/>
      <c r="T24" s="131"/>
      <c r="U24" s="79">
        <f t="shared" si="3"/>
        <v>0</v>
      </c>
      <c r="V24" s="80" t="str">
        <f t="shared" si="2"/>
        <v>-</v>
      </c>
    </row>
    <row r="25" spans="1:22" s="30" customFormat="1" ht="25.15" hidden="1" customHeight="1">
      <c r="A25" s="128"/>
      <c r="B25" s="94"/>
      <c r="C25" s="96"/>
      <c r="D25" s="96"/>
      <c r="E25" s="97"/>
      <c r="F25" s="94"/>
      <c r="G25" s="94"/>
      <c r="H25" s="111"/>
      <c r="I25" s="111"/>
      <c r="J25" s="100">
        <f t="shared" si="4"/>
        <v>0</v>
      </c>
      <c r="K25" s="110"/>
      <c r="L25" s="103"/>
      <c r="M25" s="103"/>
      <c r="N25" s="104"/>
      <c r="O25" s="104"/>
      <c r="P25" s="105" t="str">
        <f t="shared" si="0"/>
        <v>-</v>
      </c>
      <c r="Q25" s="108"/>
      <c r="R25" s="93" t="str">
        <f t="shared" si="5"/>
        <v>-</v>
      </c>
      <c r="S25" s="107"/>
      <c r="T25" s="131"/>
      <c r="U25" s="79">
        <f t="shared" si="3"/>
        <v>0</v>
      </c>
      <c r="V25" s="80" t="str">
        <f t="shared" si="2"/>
        <v>-</v>
      </c>
    </row>
    <row r="26" spans="1:22" s="30" customFormat="1" ht="25.15" hidden="1" customHeight="1">
      <c r="A26" s="128"/>
      <c r="B26" s="94"/>
      <c r="C26" s="96"/>
      <c r="D26" s="96"/>
      <c r="E26" s="97"/>
      <c r="F26" s="94"/>
      <c r="G26" s="94"/>
      <c r="H26" s="111"/>
      <c r="I26" s="111"/>
      <c r="J26" s="100">
        <f t="shared" si="4"/>
        <v>0</v>
      </c>
      <c r="K26" s="110"/>
      <c r="L26" s="103"/>
      <c r="M26" s="103"/>
      <c r="N26" s="104"/>
      <c r="O26" s="104"/>
      <c r="P26" s="105" t="str">
        <f t="shared" si="0"/>
        <v>-</v>
      </c>
      <c r="Q26" s="108"/>
      <c r="R26" s="93" t="str">
        <f t="shared" si="5"/>
        <v>-</v>
      </c>
      <c r="S26" s="107"/>
      <c r="T26" s="131"/>
      <c r="U26" s="79">
        <f t="shared" si="3"/>
        <v>0</v>
      </c>
      <c r="V26" s="80" t="str">
        <f t="shared" si="2"/>
        <v>-</v>
      </c>
    </row>
    <row r="27" spans="1:22" s="30" customFormat="1" ht="25.15" hidden="1" customHeight="1">
      <c r="A27" s="128"/>
      <c r="B27" s="94"/>
      <c r="C27" s="96"/>
      <c r="D27" s="96"/>
      <c r="E27" s="97"/>
      <c r="F27" s="94"/>
      <c r="G27" s="94"/>
      <c r="H27" s="111"/>
      <c r="I27" s="111"/>
      <c r="J27" s="100">
        <f t="shared" si="4"/>
        <v>0</v>
      </c>
      <c r="K27" s="110"/>
      <c r="L27" s="103"/>
      <c r="M27" s="103"/>
      <c r="N27" s="104"/>
      <c r="O27" s="104"/>
      <c r="P27" s="105" t="str">
        <f t="shared" si="0"/>
        <v>-</v>
      </c>
      <c r="Q27" s="108"/>
      <c r="R27" s="93" t="str">
        <f t="shared" si="5"/>
        <v>-</v>
      </c>
      <c r="S27" s="107"/>
      <c r="T27" s="131"/>
      <c r="U27" s="79">
        <f t="shared" si="3"/>
        <v>0</v>
      </c>
      <c r="V27" s="80" t="str">
        <f t="shared" si="2"/>
        <v>-</v>
      </c>
    </row>
    <row r="28" spans="1:22" s="30" customFormat="1" ht="25.15" hidden="1" customHeight="1">
      <c r="A28" s="128"/>
      <c r="B28" s="94"/>
      <c r="C28" s="96"/>
      <c r="D28" s="96"/>
      <c r="E28" s="97"/>
      <c r="F28" s="94"/>
      <c r="G28" s="94"/>
      <c r="H28" s="111"/>
      <c r="I28" s="111"/>
      <c r="J28" s="100">
        <f t="shared" si="4"/>
        <v>0</v>
      </c>
      <c r="K28" s="110"/>
      <c r="L28" s="103"/>
      <c r="M28" s="103"/>
      <c r="N28" s="104"/>
      <c r="O28" s="104"/>
      <c r="P28" s="105" t="str">
        <f t="shared" si="0"/>
        <v>-</v>
      </c>
      <c r="Q28" s="108"/>
      <c r="R28" s="93" t="str">
        <f t="shared" si="5"/>
        <v>-</v>
      </c>
      <c r="S28" s="107"/>
      <c r="T28" s="131"/>
      <c r="U28" s="79">
        <f t="shared" si="3"/>
        <v>0</v>
      </c>
      <c r="V28" s="80" t="str">
        <f t="shared" si="2"/>
        <v>-</v>
      </c>
    </row>
    <row r="29" spans="1:22" s="30" customFormat="1" ht="25.15" hidden="1" customHeight="1">
      <c r="A29" s="128"/>
      <c r="B29" s="94"/>
      <c r="C29" s="96"/>
      <c r="D29" s="96"/>
      <c r="E29" s="97"/>
      <c r="F29" s="94"/>
      <c r="G29" s="94"/>
      <c r="H29" s="111"/>
      <c r="I29" s="111"/>
      <c r="J29" s="100">
        <f t="shared" si="4"/>
        <v>0</v>
      </c>
      <c r="K29" s="110"/>
      <c r="L29" s="103"/>
      <c r="M29" s="103"/>
      <c r="N29" s="104"/>
      <c r="O29" s="104"/>
      <c r="P29" s="105" t="str">
        <f t="shared" si="0"/>
        <v>-</v>
      </c>
      <c r="Q29" s="108"/>
      <c r="R29" s="93" t="str">
        <f t="shared" si="5"/>
        <v>-</v>
      </c>
      <c r="S29" s="107"/>
      <c r="T29" s="131"/>
      <c r="U29" s="79">
        <f t="shared" si="3"/>
        <v>0</v>
      </c>
      <c r="V29" s="80" t="str">
        <f t="shared" si="2"/>
        <v>-</v>
      </c>
    </row>
    <row r="30" spans="1:22" s="30" customFormat="1" ht="25.15" hidden="1" customHeight="1">
      <c r="A30" s="128"/>
      <c r="B30" s="94"/>
      <c r="C30" s="96"/>
      <c r="D30" s="96"/>
      <c r="E30" s="97"/>
      <c r="F30" s="94"/>
      <c r="G30" s="94"/>
      <c r="H30" s="111"/>
      <c r="I30" s="111"/>
      <c r="J30" s="100">
        <f t="shared" si="4"/>
        <v>0</v>
      </c>
      <c r="K30" s="110"/>
      <c r="L30" s="103"/>
      <c r="M30" s="103"/>
      <c r="N30" s="104"/>
      <c r="O30" s="104"/>
      <c r="P30" s="105" t="str">
        <f t="shared" si="0"/>
        <v>-</v>
      </c>
      <c r="Q30" s="108"/>
      <c r="R30" s="93" t="str">
        <f t="shared" si="5"/>
        <v>-</v>
      </c>
      <c r="S30" s="107"/>
      <c r="T30" s="131"/>
      <c r="U30" s="79">
        <f t="shared" si="3"/>
        <v>0</v>
      </c>
      <c r="V30" s="80" t="str">
        <f t="shared" si="2"/>
        <v>-</v>
      </c>
    </row>
    <row r="31" spans="1:22" s="30" customFormat="1" ht="25.15" hidden="1" customHeight="1">
      <c r="A31" s="128"/>
      <c r="B31" s="94"/>
      <c r="C31" s="96"/>
      <c r="D31" s="96"/>
      <c r="E31" s="97"/>
      <c r="F31" s="94"/>
      <c r="G31" s="94"/>
      <c r="H31" s="111"/>
      <c r="I31" s="111"/>
      <c r="J31" s="100">
        <f t="shared" si="4"/>
        <v>0</v>
      </c>
      <c r="K31" s="110"/>
      <c r="L31" s="103"/>
      <c r="M31" s="103"/>
      <c r="N31" s="104"/>
      <c r="O31" s="104"/>
      <c r="P31" s="105" t="str">
        <f t="shared" si="0"/>
        <v>-</v>
      </c>
      <c r="Q31" s="108"/>
      <c r="R31" s="93" t="str">
        <f t="shared" si="5"/>
        <v>-</v>
      </c>
      <c r="S31" s="107"/>
      <c r="T31" s="131"/>
      <c r="U31" s="79">
        <f t="shared" si="3"/>
        <v>0</v>
      </c>
      <c r="V31" s="80" t="str">
        <f t="shared" si="2"/>
        <v>-</v>
      </c>
    </row>
    <row r="32" spans="1:22" s="30" customFormat="1" ht="25.15" hidden="1" customHeight="1">
      <c r="A32" s="128"/>
      <c r="B32" s="94"/>
      <c r="C32" s="96"/>
      <c r="D32" s="96"/>
      <c r="E32" s="97"/>
      <c r="F32" s="94"/>
      <c r="G32" s="94"/>
      <c r="H32" s="111"/>
      <c r="I32" s="111"/>
      <c r="J32" s="100">
        <f t="shared" si="4"/>
        <v>0</v>
      </c>
      <c r="K32" s="110"/>
      <c r="L32" s="103"/>
      <c r="M32" s="103"/>
      <c r="N32" s="104"/>
      <c r="O32" s="104"/>
      <c r="P32" s="105" t="str">
        <f t="shared" si="0"/>
        <v>-</v>
      </c>
      <c r="Q32" s="108"/>
      <c r="R32" s="93" t="str">
        <f t="shared" si="5"/>
        <v>-</v>
      </c>
      <c r="S32" s="107"/>
      <c r="T32" s="131"/>
      <c r="U32" s="79">
        <f t="shared" si="3"/>
        <v>0</v>
      </c>
      <c r="V32" s="80" t="str">
        <f t="shared" si="2"/>
        <v>-</v>
      </c>
    </row>
    <row r="33" spans="1:22" s="30" customFormat="1" ht="25.15" hidden="1" customHeight="1">
      <c r="A33" s="128"/>
      <c r="B33" s="94"/>
      <c r="C33" s="96"/>
      <c r="D33" s="96"/>
      <c r="E33" s="97"/>
      <c r="F33" s="94"/>
      <c r="G33" s="94"/>
      <c r="H33" s="111"/>
      <c r="I33" s="111"/>
      <c r="J33" s="100">
        <f t="shared" si="4"/>
        <v>0</v>
      </c>
      <c r="K33" s="110"/>
      <c r="L33" s="103"/>
      <c r="M33" s="103"/>
      <c r="N33" s="104"/>
      <c r="O33" s="104"/>
      <c r="P33" s="105" t="str">
        <f t="shared" si="0"/>
        <v>-</v>
      </c>
      <c r="Q33" s="108"/>
      <c r="R33" s="93" t="str">
        <f t="shared" si="5"/>
        <v>-</v>
      </c>
      <c r="S33" s="107"/>
      <c r="T33" s="131"/>
      <c r="U33" s="79">
        <f t="shared" si="3"/>
        <v>0</v>
      </c>
      <c r="V33" s="80" t="str">
        <f t="shared" si="2"/>
        <v>-</v>
      </c>
    </row>
    <row r="34" spans="1:22" s="30" customFormat="1" ht="25.15" hidden="1" customHeight="1">
      <c r="A34" s="128"/>
      <c r="B34" s="94"/>
      <c r="C34" s="96"/>
      <c r="D34" s="96"/>
      <c r="E34" s="97"/>
      <c r="F34" s="94"/>
      <c r="G34" s="94"/>
      <c r="H34" s="111"/>
      <c r="I34" s="111"/>
      <c r="J34" s="100">
        <f t="shared" si="4"/>
        <v>0</v>
      </c>
      <c r="K34" s="110"/>
      <c r="L34" s="103"/>
      <c r="M34" s="103"/>
      <c r="N34" s="104"/>
      <c r="O34" s="104"/>
      <c r="P34" s="105" t="str">
        <f t="shared" si="0"/>
        <v>-</v>
      </c>
      <c r="Q34" s="108"/>
      <c r="R34" s="93" t="str">
        <f t="shared" si="5"/>
        <v>-</v>
      </c>
      <c r="S34" s="107"/>
      <c r="T34" s="131"/>
      <c r="U34" s="79">
        <f t="shared" si="3"/>
        <v>0</v>
      </c>
      <c r="V34" s="80" t="str">
        <f t="shared" si="2"/>
        <v>-</v>
      </c>
    </row>
    <row r="35" spans="1:22" s="30" customFormat="1" ht="25.15" hidden="1" customHeight="1">
      <c r="A35" s="128"/>
      <c r="B35" s="94"/>
      <c r="C35" s="96"/>
      <c r="D35" s="96"/>
      <c r="E35" s="97"/>
      <c r="F35" s="94"/>
      <c r="G35" s="94"/>
      <c r="H35" s="111"/>
      <c r="I35" s="111"/>
      <c r="J35" s="100">
        <f t="shared" si="4"/>
        <v>0</v>
      </c>
      <c r="K35" s="110"/>
      <c r="L35" s="103"/>
      <c r="M35" s="103"/>
      <c r="N35" s="104"/>
      <c r="O35" s="104"/>
      <c r="P35" s="105" t="str">
        <f t="shared" si="0"/>
        <v>-</v>
      </c>
      <c r="Q35" s="108"/>
      <c r="R35" s="93" t="str">
        <f t="shared" si="5"/>
        <v>-</v>
      </c>
      <c r="S35" s="107"/>
      <c r="T35" s="131"/>
      <c r="U35" s="79">
        <f t="shared" si="3"/>
        <v>0</v>
      </c>
      <c r="V35" s="80" t="str">
        <f t="shared" si="2"/>
        <v>-</v>
      </c>
    </row>
    <row r="36" spans="1:22" s="30" customFormat="1" ht="25.15" hidden="1" customHeight="1">
      <c r="A36" s="128"/>
      <c r="B36" s="94"/>
      <c r="C36" s="96"/>
      <c r="D36" s="96"/>
      <c r="E36" s="97"/>
      <c r="F36" s="94"/>
      <c r="G36" s="94"/>
      <c r="H36" s="111"/>
      <c r="I36" s="111"/>
      <c r="J36" s="100">
        <f t="shared" si="4"/>
        <v>0</v>
      </c>
      <c r="K36" s="110"/>
      <c r="L36" s="103"/>
      <c r="M36" s="103"/>
      <c r="N36" s="104"/>
      <c r="O36" s="104"/>
      <c r="P36" s="105" t="str">
        <f t="shared" si="0"/>
        <v>-</v>
      </c>
      <c r="Q36" s="108"/>
      <c r="R36" s="93" t="str">
        <f t="shared" si="5"/>
        <v>-</v>
      </c>
      <c r="S36" s="107"/>
      <c r="T36" s="131"/>
      <c r="U36" s="79">
        <f t="shared" si="3"/>
        <v>0</v>
      </c>
      <c r="V36" s="80" t="str">
        <f t="shared" si="2"/>
        <v>-</v>
      </c>
    </row>
    <row r="37" spans="1:22" s="30" customFormat="1" ht="25.15" hidden="1" customHeight="1">
      <c r="A37" s="128"/>
      <c r="B37" s="112"/>
      <c r="C37" s="113"/>
      <c r="D37" s="113"/>
      <c r="E37" s="114"/>
      <c r="F37" s="112"/>
      <c r="G37" s="112"/>
      <c r="H37" s="115"/>
      <c r="I37" s="115"/>
      <c r="J37" s="116">
        <f t="shared" si="4"/>
        <v>0</v>
      </c>
      <c r="K37" s="117"/>
      <c r="L37" s="118"/>
      <c r="M37" s="118"/>
      <c r="N37" s="119"/>
      <c r="O37" s="119"/>
      <c r="P37" s="105" t="str">
        <f t="shared" si="0"/>
        <v>-</v>
      </c>
      <c r="Q37" s="120"/>
      <c r="R37" s="93" t="str">
        <f t="shared" si="5"/>
        <v>-</v>
      </c>
      <c r="S37" s="121"/>
      <c r="T37" s="131"/>
      <c r="U37" s="79">
        <f t="shared" si="3"/>
        <v>0</v>
      </c>
      <c r="V37" s="80" t="str">
        <f t="shared" si="2"/>
        <v>-</v>
      </c>
    </row>
    <row r="38" spans="1:22" s="30" customFormat="1" ht="19.899999999999999" customHeight="1">
      <c r="A38" s="65">
        <f>COUNT(A8:A37)</f>
        <v>12</v>
      </c>
      <c r="B38" s="167" t="s">
        <v>49</v>
      </c>
      <c r="C38" s="66">
        <f>COUNT(K8:K37)-COUNT(L8:L37)</f>
        <v>0</v>
      </c>
      <c r="D38" s="66"/>
      <c r="E38" s="66"/>
      <c r="F38" s="66" t="s">
        <v>31</v>
      </c>
      <c r="G38" s="69">
        <f>IF(L8&gt;1,0,K8)+IF(L9&gt;0,0,K9)+IF(L10&gt;0,0,K10)+IF(L11&gt;0,0,K11)+IF(L12&gt;0,0,K12)+IF(L13&gt;0,0,K13)+IF(L14&gt;0,0,K14)+IF(L15&gt;0,0,K15)+IF(L16&gt;0,0,K16)+IF(L17&gt;0,0,K17)+IF(L18&gt;0,0,K18)+IF(L19&gt;0,0,K19)+IF(L20&gt;0,0,K20)+IF(L21&gt;0,0,K21)+IF(L22&gt;0,0,K22)+IF(L23&gt;0,0,K23)+IF(L24&gt;0,0,K24)+IF(L25&gt;0,0,K25)+IF(L26&gt;0,0,K26)+IF(L27&gt;0,0,K27)+IF(L28&gt;0,0,K28)+IF(L29&gt;0,0,K29)+IF(L30&gt;0,0,K30)+IF(L31&gt;0,0,K31)+IF(L32&gt;0,0,K32)+IF(L33&gt;0,0,K33)+IF(L34&gt;0,0,K34)+IF(L35&gt;0,0,K35)+IF(L36&gt;0,0,K36)+IF(L37&gt;0,0,K37)</f>
        <v>0</v>
      </c>
      <c r="H38" s="66"/>
      <c r="I38" s="66"/>
      <c r="J38" s="67">
        <f>SUM(J8:J37)/1000</f>
        <v>26.692</v>
      </c>
      <c r="K38" s="77">
        <f>SUM(K8:K37)</f>
        <v>53515769</v>
      </c>
      <c r="L38" s="77">
        <f>SUM(L8:L37)</f>
        <v>44650696.699999996</v>
      </c>
      <c r="M38" s="77">
        <f>SUM(M8:M37)</f>
        <v>46775286</v>
      </c>
      <c r="N38" s="126" t="s">
        <v>6</v>
      </c>
      <c r="O38" s="68">
        <f>IF(M38&lt;=0,"-",(M38/L38))</f>
        <v>1.0475824445534352</v>
      </c>
      <c r="P38" s="68"/>
      <c r="Q38" s="68">
        <f>IF(L8&lt;=0,"0",(IF(Q8&gt;0,Q8*L8)+IF(Q9&gt;0,Q9*L9)+IF(Q10&gt;0,Q10*L10)+IF(Q11&gt;0,Q11*L11)+IF(Q12&gt;0,Q12*L12)+IF(Q13&gt;0,Q13*L13)+IF(Q14&gt;0,Q14*L14)+IF(Q15&gt;0,Q15*L15)+IF(Q16&gt;0,Q16*L16)+IF(Q17&gt;0,Q17*L17)+IF(Q18&gt;0,Q18*L18)+IF(Q19&gt;0,Q19*L19)+IF(Q20&gt;0,Q20*L20)+IF(Q21&gt;0,Q21*L21)+IF(Q22&gt;0,Q22*L22)+IF(Q23&gt;0,Q23*L23)+IF(Q24&gt;0,Q24*L24)+IF(Q25&gt;0,Q25*L25)+IF(Q26&gt;0,Q26*L26)+IF(Q27&gt;0,Q27*L27)+IF(Q28&gt;0,Q28*L28)+IF(Q29&gt;0,Q29*L29)+IF(Q30&gt;0,Q30*L30)+IF(Q31&gt;0,Q31*L31)+IF(Q32&gt;0,Q32*L32)+IF(Q33&gt;0,Q33*L33)+IF(Q34&gt;0,Q34*L34)+IF(Q35&gt;0,Q35*L35)+IF(Q36&gt;0,Q36*L36)+IF(Q37&gt;0,Q37*L37))/L38)</f>
        <v>1</v>
      </c>
      <c r="R38" s="66"/>
      <c r="S38" s="66"/>
      <c r="T38" s="131"/>
      <c r="U38" s="81"/>
      <c r="V38" s="80"/>
    </row>
    <row r="39" spans="1:22" s="138" customFormat="1" ht="19.899999999999999" customHeight="1">
      <c r="A39" s="136" t="s">
        <v>52</v>
      </c>
      <c r="B39" s="137"/>
      <c r="C39" s="270" t="s">
        <v>55</v>
      </c>
      <c r="D39" s="270"/>
      <c r="E39" s="270"/>
      <c r="F39" s="137"/>
      <c r="G39" s="137"/>
      <c r="H39" s="137"/>
      <c r="I39" s="137"/>
      <c r="J39" s="136"/>
      <c r="K39" s="137"/>
      <c r="L39" s="137"/>
      <c r="M39" s="136"/>
      <c r="N39" s="137"/>
      <c r="O39" s="137"/>
      <c r="P39" s="137"/>
      <c r="Q39" s="136"/>
      <c r="R39" s="137"/>
      <c r="S39" s="136"/>
      <c r="U39" s="139"/>
    </row>
    <row r="40" spans="1:22" s="30" customFormat="1" ht="25.15" customHeight="1">
      <c r="A40" s="173">
        <v>1</v>
      </c>
      <c r="B40" s="174" t="s">
        <v>46</v>
      </c>
      <c r="C40" s="182">
        <v>233939</v>
      </c>
      <c r="D40" s="175">
        <v>1</v>
      </c>
      <c r="E40" s="175">
        <v>132303021</v>
      </c>
      <c r="F40" s="176" t="s">
        <v>73</v>
      </c>
      <c r="G40" s="176" t="s">
        <v>183</v>
      </c>
      <c r="H40" s="86">
        <v>3946</v>
      </c>
      <c r="I40" s="86">
        <v>6300</v>
      </c>
      <c r="J40" s="87">
        <f>I40-H40</f>
        <v>2354</v>
      </c>
      <c r="K40" s="88">
        <v>4240026</v>
      </c>
      <c r="L40" s="89">
        <v>4028024.7</v>
      </c>
      <c r="M40" s="90"/>
      <c r="N40" s="91">
        <v>43466</v>
      </c>
      <c r="O40" s="91">
        <v>43525</v>
      </c>
      <c r="P40" s="105">
        <f t="shared" ref="P40:P69" ca="1" si="6">IF(OR(O40&lt;=0,N40&lt;=0),"-",(($S$3-N40)/(O40-N40)))</f>
        <v>2.1016949152542375</v>
      </c>
      <c r="Q40" s="92">
        <v>1</v>
      </c>
      <c r="R40" s="93" t="str">
        <f t="shared" ref="R40:R69" ca="1" si="7">IF(OR(N40&lt;=0,O40&lt;=0),"-",IF(AND(($S$3-N40)&gt;(O40-N40),Q40&lt;100%),"Time Expired",IF(AND(($S$3-N40)&gt;(O40-N40)*3/4,Q40&lt;=10%),"Very Critical",IF(AND(($S$3-N40)&gt;(O40-N40)*3/4,Q40&lt;=25%),"Critical",IF(AND(($S$3-N40)&gt;(O40-N40)*3/4,Q40&lt;=50%),"Slow Progress",IF(AND(($S$3-N40)&gt;(O40-N40)/2,Q40&lt;=10%),"Very Slow Progress",IF(AND(($S$3-N40)&gt;(O40-N40)/2,Q40&lt;=25%),"Progress Slow",IF(AND(($S$3-N40)&gt;(O40-N40)/4,Q40&lt;=20%),"Progress Slow","-"))))))))</f>
        <v>-</v>
      </c>
      <c r="S40" s="187"/>
      <c r="T40" s="131"/>
      <c r="U40" s="79">
        <f>O40-N40</f>
        <v>59</v>
      </c>
      <c r="V40" s="80">
        <f t="shared" ref="V40:V69" ca="1" si="8">IF(N40&lt;=0,"-",($S$3-N40))</f>
        <v>124</v>
      </c>
    </row>
    <row r="41" spans="1:22" s="30" customFormat="1" ht="25.15" customHeight="1">
      <c r="A41" s="177">
        <v>2</v>
      </c>
      <c r="B41" s="178" t="s">
        <v>46</v>
      </c>
      <c r="C41" s="183">
        <v>233940</v>
      </c>
      <c r="D41" s="179">
        <v>1</v>
      </c>
      <c r="E41" s="179">
        <v>132303026</v>
      </c>
      <c r="F41" s="180" t="s">
        <v>74</v>
      </c>
      <c r="G41" s="180" t="s">
        <v>184</v>
      </c>
      <c r="H41" s="99">
        <v>4300</v>
      </c>
      <c r="I41" s="99">
        <v>5677</v>
      </c>
      <c r="J41" s="100">
        <f>I41-H41</f>
        <v>1377</v>
      </c>
      <c r="K41" s="101">
        <v>3066201</v>
      </c>
      <c r="L41" s="102">
        <v>2912890.95</v>
      </c>
      <c r="M41" s="103">
        <v>2911531</v>
      </c>
      <c r="N41" s="104">
        <v>43466</v>
      </c>
      <c r="O41" s="104">
        <v>43525</v>
      </c>
      <c r="P41" s="105">
        <f t="shared" ca="1" si="6"/>
        <v>2.1016949152542375</v>
      </c>
      <c r="Q41" s="106">
        <v>1</v>
      </c>
      <c r="R41" s="93" t="str">
        <f t="shared" ca="1" si="7"/>
        <v>-</v>
      </c>
      <c r="S41" s="186" t="s">
        <v>235</v>
      </c>
      <c r="T41" s="131"/>
      <c r="U41" s="79">
        <f t="shared" ref="U41:U69" si="9">O41-N41</f>
        <v>59</v>
      </c>
      <c r="V41" s="80">
        <f t="shared" ca="1" si="8"/>
        <v>124</v>
      </c>
    </row>
    <row r="42" spans="1:22" s="30" customFormat="1" ht="25.15" customHeight="1">
      <c r="A42" s="177">
        <v>3</v>
      </c>
      <c r="B42" s="178" t="s">
        <v>46</v>
      </c>
      <c r="C42" s="183">
        <v>233941</v>
      </c>
      <c r="D42" s="179">
        <v>1</v>
      </c>
      <c r="E42" s="179">
        <v>132303039</v>
      </c>
      <c r="F42" s="180" t="s">
        <v>75</v>
      </c>
      <c r="G42" s="180" t="s">
        <v>185</v>
      </c>
      <c r="H42" s="99">
        <v>0</v>
      </c>
      <c r="I42" s="99">
        <v>2272</v>
      </c>
      <c r="J42" s="100">
        <f t="shared" ref="J42:J69" si="10">I42-H42</f>
        <v>2272</v>
      </c>
      <c r="K42" s="101">
        <v>4878188</v>
      </c>
      <c r="L42" s="102">
        <v>4634278.5999999996</v>
      </c>
      <c r="M42" s="103">
        <v>4634194</v>
      </c>
      <c r="N42" s="104">
        <v>43463</v>
      </c>
      <c r="O42" s="104">
        <v>43524</v>
      </c>
      <c r="P42" s="105">
        <f t="shared" ca="1" si="6"/>
        <v>2.081967213114754</v>
      </c>
      <c r="Q42" s="106">
        <v>1</v>
      </c>
      <c r="R42" s="93" t="str">
        <f t="shared" ca="1" si="7"/>
        <v>-</v>
      </c>
      <c r="S42" s="186" t="s">
        <v>235</v>
      </c>
      <c r="T42" s="131"/>
      <c r="U42" s="79">
        <f t="shared" si="9"/>
        <v>61</v>
      </c>
      <c r="V42" s="80">
        <f t="shared" ca="1" si="8"/>
        <v>127</v>
      </c>
    </row>
    <row r="43" spans="1:22" s="30" customFormat="1" ht="25.15" customHeight="1">
      <c r="A43" s="177">
        <v>4</v>
      </c>
      <c r="B43" s="178" t="s">
        <v>46</v>
      </c>
      <c r="C43" s="183">
        <v>233942</v>
      </c>
      <c r="D43" s="179">
        <v>1</v>
      </c>
      <c r="E43" s="179">
        <v>132303040</v>
      </c>
      <c r="F43" s="180" t="s">
        <v>76</v>
      </c>
      <c r="G43" s="180" t="s">
        <v>186</v>
      </c>
      <c r="H43" s="99">
        <v>0</v>
      </c>
      <c r="I43" s="99">
        <v>1740</v>
      </c>
      <c r="J43" s="100">
        <f t="shared" si="10"/>
        <v>1740</v>
      </c>
      <c r="K43" s="101">
        <v>3903522</v>
      </c>
      <c r="L43" s="102">
        <v>3708345.9</v>
      </c>
      <c r="M43" s="103">
        <v>3705915</v>
      </c>
      <c r="N43" s="104">
        <v>43464</v>
      </c>
      <c r="O43" s="104">
        <v>43525</v>
      </c>
      <c r="P43" s="105">
        <f t="shared" ca="1" si="6"/>
        <v>2.0655737704918034</v>
      </c>
      <c r="Q43" s="108">
        <v>1</v>
      </c>
      <c r="R43" s="93" t="str">
        <f t="shared" ca="1" si="7"/>
        <v>-</v>
      </c>
      <c r="S43" s="186" t="s">
        <v>235</v>
      </c>
      <c r="T43" s="131"/>
      <c r="U43" s="79">
        <f t="shared" si="9"/>
        <v>61</v>
      </c>
      <c r="V43" s="80">
        <f t="shared" ca="1" si="8"/>
        <v>126</v>
      </c>
    </row>
    <row r="44" spans="1:22" s="30" customFormat="1" ht="25.15" customHeight="1">
      <c r="A44" s="177">
        <v>5</v>
      </c>
      <c r="B44" s="178" t="s">
        <v>46</v>
      </c>
      <c r="C44" s="183">
        <v>233943</v>
      </c>
      <c r="D44" s="179">
        <v>1</v>
      </c>
      <c r="E44" s="179">
        <v>132304044</v>
      </c>
      <c r="F44" s="180" t="s">
        <v>77</v>
      </c>
      <c r="G44" s="180" t="s">
        <v>187</v>
      </c>
      <c r="H44" s="99">
        <v>0</v>
      </c>
      <c r="I44" s="99">
        <v>2045</v>
      </c>
      <c r="J44" s="100">
        <f t="shared" si="10"/>
        <v>2045</v>
      </c>
      <c r="K44" s="101">
        <v>4769803</v>
      </c>
      <c r="L44" s="102">
        <v>4531312.5</v>
      </c>
      <c r="M44" s="103">
        <v>4530002</v>
      </c>
      <c r="N44" s="104">
        <v>43466</v>
      </c>
      <c r="O44" s="104">
        <v>43525</v>
      </c>
      <c r="P44" s="105">
        <f t="shared" ca="1" si="6"/>
        <v>2.1016949152542375</v>
      </c>
      <c r="Q44" s="106">
        <v>1</v>
      </c>
      <c r="R44" s="93" t="str">
        <f t="shared" ca="1" si="7"/>
        <v>-</v>
      </c>
      <c r="S44" s="186" t="s">
        <v>235</v>
      </c>
      <c r="T44" s="131"/>
      <c r="U44" s="79">
        <f t="shared" si="9"/>
        <v>59</v>
      </c>
      <c r="V44" s="80">
        <f t="shared" ca="1" si="8"/>
        <v>124</v>
      </c>
    </row>
    <row r="45" spans="1:22" s="30" customFormat="1" ht="25.15" customHeight="1">
      <c r="A45" s="177">
        <v>6</v>
      </c>
      <c r="B45" s="178" t="s">
        <v>46</v>
      </c>
      <c r="C45" s="183">
        <v>233944</v>
      </c>
      <c r="D45" s="179">
        <v>1</v>
      </c>
      <c r="E45" s="179">
        <v>132304141</v>
      </c>
      <c r="F45" s="180" t="s">
        <v>78</v>
      </c>
      <c r="G45" s="180" t="s">
        <v>184</v>
      </c>
      <c r="H45" s="99">
        <v>0</v>
      </c>
      <c r="I45" s="99">
        <v>1275</v>
      </c>
      <c r="J45" s="100">
        <f t="shared" si="10"/>
        <v>1275</v>
      </c>
      <c r="K45" s="101">
        <v>4585924</v>
      </c>
      <c r="L45" s="102">
        <v>4356627.8</v>
      </c>
      <c r="M45" s="103"/>
      <c r="N45" s="104">
        <v>43466</v>
      </c>
      <c r="O45" s="104">
        <v>43525</v>
      </c>
      <c r="P45" s="105">
        <f t="shared" ca="1" si="6"/>
        <v>2.1016949152542375</v>
      </c>
      <c r="Q45" s="106">
        <v>0.35</v>
      </c>
      <c r="R45" s="93" t="str">
        <f t="shared" ca="1" si="7"/>
        <v>Time Expired</v>
      </c>
      <c r="S45" s="186"/>
      <c r="T45" s="131"/>
      <c r="U45" s="79">
        <f t="shared" si="9"/>
        <v>59</v>
      </c>
      <c r="V45" s="80">
        <f t="shared" ca="1" si="8"/>
        <v>124</v>
      </c>
    </row>
    <row r="46" spans="1:22" s="30" customFormat="1" ht="25.15" customHeight="1">
      <c r="A46" s="177">
        <v>7</v>
      </c>
      <c r="B46" s="178" t="s">
        <v>46</v>
      </c>
      <c r="C46" s="183">
        <v>233945</v>
      </c>
      <c r="D46" s="179">
        <v>1</v>
      </c>
      <c r="E46" s="179">
        <v>132305031</v>
      </c>
      <c r="F46" s="180" t="s">
        <v>79</v>
      </c>
      <c r="G46" s="180" t="s">
        <v>186</v>
      </c>
      <c r="H46" s="99">
        <v>0</v>
      </c>
      <c r="I46" s="99">
        <v>2000</v>
      </c>
      <c r="J46" s="100">
        <f t="shared" si="10"/>
        <v>2000</v>
      </c>
      <c r="K46" s="101">
        <v>4919832</v>
      </c>
      <c r="L46" s="109">
        <v>4673840.4000000004</v>
      </c>
      <c r="M46" s="103">
        <v>4654427</v>
      </c>
      <c r="N46" s="104">
        <v>43466</v>
      </c>
      <c r="O46" s="104">
        <v>43525</v>
      </c>
      <c r="P46" s="105">
        <f t="shared" ca="1" si="6"/>
        <v>2.1016949152542375</v>
      </c>
      <c r="Q46" s="108">
        <v>1</v>
      </c>
      <c r="R46" s="93" t="str">
        <f t="shared" ca="1" si="7"/>
        <v>-</v>
      </c>
      <c r="S46" s="186" t="s">
        <v>235</v>
      </c>
      <c r="T46" s="131"/>
      <c r="U46" s="79">
        <f t="shared" si="9"/>
        <v>59</v>
      </c>
      <c r="V46" s="80">
        <f t="shared" ca="1" si="8"/>
        <v>124</v>
      </c>
    </row>
    <row r="47" spans="1:22" s="30" customFormat="1" ht="25.15" customHeight="1">
      <c r="A47" s="177">
        <v>8</v>
      </c>
      <c r="B47" s="178" t="s">
        <v>35</v>
      </c>
      <c r="C47" s="183">
        <v>233962</v>
      </c>
      <c r="D47" s="179">
        <v>1</v>
      </c>
      <c r="E47" s="179">
        <v>132302016</v>
      </c>
      <c r="F47" s="180" t="s">
        <v>80</v>
      </c>
      <c r="G47" s="180" t="s">
        <v>188</v>
      </c>
      <c r="H47" s="99">
        <v>1500</v>
      </c>
      <c r="I47" s="99">
        <v>4200</v>
      </c>
      <c r="J47" s="100">
        <f t="shared" si="10"/>
        <v>2700</v>
      </c>
      <c r="K47" s="101">
        <v>5270842</v>
      </c>
      <c r="L47" s="109">
        <v>5007299.9000000004</v>
      </c>
      <c r="M47" s="103"/>
      <c r="N47" s="104">
        <v>43464</v>
      </c>
      <c r="O47" s="104">
        <v>43541</v>
      </c>
      <c r="P47" s="105">
        <f t="shared" ca="1" si="6"/>
        <v>1.6363636363636365</v>
      </c>
      <c r="Q47" s="106">
        <v>0.5</v>
      </c>
      <c r="R47" s="93" t="str">
        <f t="shared" ca="1" si="7"/>
        <v>Time Expired</v>
      </c>
      <c r="S47" s="186"/>
      <c r="T47" s="131"/>
      <c r="U47" s="79">
        <f t="shared" si="9"/>
        <v>77</v>
      </c>
      <c r="V47" s="80">
        <f t="shared" ca="1" si="8"/>
        <v>126</v>
      </c>
    </row>
    <row r="48" spans="1:22" s="30" customFormat="1" ht="25.15" customHeight="1">
      <c r="A48" s="177">
        <v>9</v>
      </c>
      <c r="B48" s="178" t="s">
        <v>35</v>
      </c>
      <c r="C48" s="183">
        <v>233909</v>
      </c>
      <c r="D48" s="179">
        <v>1</v>
      </c>
      <c r="E48" s="179">
        <v>132303007</v>
      </c>
      <c r="F48" s="180" t="s">
        <v>81</v>
      </c>
      <c r="G48" s="180" t="s">
        <v>189</v>
      </c>
      <c r="H48" s="99">
        <v>0</v>
      </c>
      <c r="I48" s="99">
        <v>986</v>
      </c>
      <c r="J48" s="100">
        <f t="shared" si="10"/>
        <v>986</v>
      </c>
      <c r="K48" s="101">
        <v>2071929</v>
      </c>
      <c r="L48" s="110">
        <v>1968332.55</v>
      </c>
      <c r="M48" s="103">
        <v>1847434</v>
      </c>
      <c r="N48" s="104">
        <v>43449</v>
      </c>
      <c r="O48" s="104">
        <v>43510</v>
      </c>
      <c r="P48" s="105">
        <f t="shared" ca="1" si="6"/>
        <v>2.3114754098360657</v>
      </c>
      <c r="Q48" s="106">
        <v>1</v>
      </c>
      <c r="R48" s="93" t="str">
        <f t="shared" ca="1" si="7"/>
        <v>-</v>
      </c>
      <c r="S48" s="186"/>
      <c r="T48" s="131"/>
      <c r="U48" s="79">
        <f t="shared" si="9"/>
        <v>61</v>
      </c>
      <c r="V48" s="80">
        <f t="shared" ca="1" si="8"/>
        <v>141</v>
      </c>
    </row>
    <row r="49" spans="1:22" s="30" customFormat="1" ht="25.15" customHeight="1">
      <c r="A49" s="177">
        <v>10</v>
      </c>
      <c r="B49" s="178" t="s">
        <v>35</v>
      </c>
      <c r="C49" s="183">
        <v>233910</v>
      </c>
      <c r="D49" s="179">
        <v>1</v>
      </c>
      <c r="E49" s="179">
        <v>132303014</v>
      </c>
      <c r="F49" s="180" t="s">
        <v>82</v>
      </c>
      <c r="G49" s="180" t="s">
        <v>190</v>
      </c>
      <c r="H49" s="99">
        <v>5650</v>
      </c>
      <c r="I49" s="99">
        <v>6650</v>
      </c>
      <c r="J49" s="100">
        <f t="shared" si="10"/>
        <v>1000</v>
      </c>
      <c r="K49" s="101">
        <v>2296047</v>
      </c>
      <c r="L49" s="109">
        <v>2293980.58</v>
      </c>
      <c r="M49" s="103">
        <v>2292526</v>
      </c>
      <c r="N49" s="104">
        <v>43449</v>
      </c>
      <c r="O49" s="104">
        <v>43510</v>
      </c>
      <c r="P49" s="105">
        <f t="shared" ca="1" si="6"/>
        <v>2.3114754098360657</v>
      </c>
      <c r="Q49" s="106">
        <v>1</v>
      </c>
      <c r="R49" s="93" t="str">
        <f t="shared" ca="1" si="7"/>
        <v>-</v>
      </c>
      <c r="S49" s="186" t="s">
        <v>235</v>
      </c>
      <c r="T49" s="131"/>
      <c r="U49" s="79">
        <f t="shared" si="9"/>
        <v>61</v>
      </c>
      <c r="V49" s="80">
        <f t="shared" ca="1" si="8"/>
        <v>141</v>
      </c>
    </row>
    <row r="50" spans="1:22" s="30" customFormat="1" ht="25.15" customHeight="1">
      <c r="A50" s="177">
        <v>11</v>
      </c>
      <c r="B50" s="178" t="s">
        <v>35</v>
      </c>
      <c r="C50" s="183">
        <v>233963</v>
      </c>
      <c r="D50" s="179">
        <v>1</v>
      </c>
      <c r="E50" s="179">
        <v>132303018</v>
      </c>
      <c r="F50" s="180" t="s">
        <v>83</v>
      </c>
      <c r="G50" s="180" t="s">
        <v>191</v>
      </c>
      <c r="H50" s="99">
        <v>0</v>
      </c>
      <c r="I50" s="99">
        <v>6633</v>
      </c>
      <c r="J50" s="100">
        <f t="shared" si="10"/>
        <v>6633</v>
      </c>
      <c r="K50" s="101">
        <v>6197537</v>
      </c>
      <c r="L50" s="109">
        <v>5887660.1500000004</v>
      </c>
      <c r="M50" s="103"/>
      <c r="N50" s="104">
        <v>43472</v>
      </c>
      <c r="O50" s="104">
        <v>43546</v>
      </c>
      <c r="P50" s="105">
        <f t="shared" ca="1" si="6"/>
        <v>1.5945945945945945</v>
      </c>
      <c r="Q50" s="106">
        <v>0.4</v>
      </c>
      <c r="R50" s="93" t="str">
        <f t="shared" ca="1" si="7"/>
        <v>Time Expired</v>
      </c>
      <c r="S50" s="186"/>
      <c r="T50" s="131"/>
      <c r="U50" s="79">
        <f t="shared" si="9"/>
        <v>74</v>
      </c>
      <c r="V50" s="80">
        <f t="shared" ca="1" si="8"/>
        <v>118</v>
      </c>
    </row>
    <row r="51" spans="1:22" s="30" customFormat="1" ht="25.15" customHeight="1">
      <c r="A51" s="177">
        <v>12</v>
      </c>
      <c r="B51" s="178" t="s">
        <v>35</v>
      </c>
      <c r="C51" s="179">
        <v>233911</v>
      </c>
      <c r="D51" s="179">
        <v>1</v>
      </c>
      <c r="E51" s="179">
        <v>132303031</v>
      </c>
      <c r="F51" s="178" t="s">
        <v>84</v>
      </c>
      <c r="G51" s="178" t="s">
        <v>192</v>
      </c>
      <c r="H51" s="111">
        <v>8750</v>
      </c>
      <c r="I51" s="111">
        <v>9750</v>
      </c>
      <c r="J51" s="100">
        <f t="shared" si="10"/>
        <v>1000</v>
      </c>
      <c r="K51" s="110">
        <v>2403553</v>
      </c>
      <c r="L51" s="103">
        <v>2283375.35</v>
      </c>
      <c r="M51" s="103">
        <v>2282198</v>
      </c>
      <c r="N51" s="104">
        <v>43449</v>
      </c>
      <c r="O51" s="104">
        <v>43510</v>
      </c>
      <c r="P51" s="105">
        <f t="shared" ca="1" si="6"/>
        <v>2.3114754098360657</v>
      </c>
      <c r="Q51" s="108">
        <v>1</v>
      </c>
      <c r="R51" s="93" t="str">
        <f t="shared" ca="1" si="7"/>
        <v>-</v>
      </c>
      <c r="S51" s="186" t="s">
        <v>235</v>
      </c>
      <c r="T51" s="131"/>
      <c r="U51" s="79">
        <f t="shared" si="9"/>
        <v>61</v>
      </c>
      <c r="V51" s="80">
        <f t="shared" ca="1" si="8"/>
        <v>141</v>
      </c>
    </row>
    <row r="52" spans="1:22" s="201" customFormat="1" ht="25.15" customHeight="1">
      <c r="A52" s="189">
        <v>13</v>
      </c>
      <c r="B52" s="190" t="s">
        <v>35</v>
      </c>
      <c r="C52" s="184">
        <v>233912</v>
      </c>
      <c r="D52" s="184">
        <v>1</v>
      </c>
      <c r="E52" s="184">
        <v>132304009</v>
      </c>
      <c r="F52" s="190" t="s">
        <v>85</v>
      </c>
      <c r="G52" s="190" t="s">
        <v>193</v>
      </c>
      <c r="H52" s="238">
        <v>0</v>
      </c>
      <c r="I52" s="238">
        <v>1050</v>
      </c>
      <c r="J52" s="193">
        <f t="shared" si="10"/>
        <v>1050</v>
      </c>
      <c r="K52" s="172">
        <v>2068808</v>
      </c>
      <c r="L52" s="171">
        <v>2066739.192</v>
      </c>
      <c r="M52" s="171">
        <v>2066731</v>
      </c>
      <c r="N52" s="169">
        <v>43464</v>
      </c>
      <c r="O52" s="169">
        <v>43525</v>
      </c>
      <c r="P52" s="194">
        <f t="shared" ca="1" si="6"/>
        <v>2.0655737704918034</v>
      </c>
      <c r="Q52" s="237">
        <v>1</v>
      </c>
      <c r="R52" s="196" t="str">
        <f t="shared" ca="1" si="7"/>
        <v>-</v>
      </c>
      <c r="S52" s="197" t="s">
        <v>235</v>
      </c>
      <c r="T52" s="198"/>
      <c r="U52" s="199">
        <f t="shared" si="9"/>
        <v>61</v>
      </c>
      <c r="V52" s="200">
        <f t="shared" ca="1" si="8"/>
        <v>126</v>
      </c>
    </row>
    <row r="53" spans="1:22" s="201" customFormat="1" ht="25.15" customHeight="1">
      <c r="A53" s="189">
        <v>14</v>
      </c>
      <c r="B53" s="190" t="s">
        <v>35</v>
      </c>
      <c r="C53" s="184">
        <v>233913</v>
      </c>
      <c r="D53" s="184">
        <v>1</v>
      </c>
      <c r="E53" s="184">
        <v>132304041</v>
      </c>
      <c r="F53" s="190" t="s">
        <v>86</v>
      </c>
      <c r="G53" s="190" t="s">
        <v>194</v>
      </c>
      <c r="H53" s="238">
        <v>0</v>
      </c>
      <c r="I53" s="238">
        <v>1200</v>
      </c>
      <c r="J53" s="193">
        <f t="shared" si="10"/>
        <v>1200</v>
      </c>
      <c r="K53" s="172">
        <v>2252606</v>
      </c>
      <c r="L53" s="171">
        <v>2250128.1329999999</v>
      </c>
      <c r="M53" s="171">
        <v>2249434</v>
      </c>
      <c r="N53" s="169">
        <v>43466</v>
      </c>
      <c r="O53" s="169">
        <v>43525</v>
      </c>
      <c r="P53" s="194">
        <f t="shared" ca="1" si="6"/>
        <v>2.1016949152542375</v>
      </c>
      <c r="Q53" s="237">
        <v>1</v>
      </c>
      <c r="R53" s="196" t="str">
        <f t="shared" ca="1" si="7"/>
        <v>-</v>
      </c>
      <c r="S53" s="197" t="s">
        <v>235</v>
      </c>
      <c r="T53" s="198"/>
      <c r="U53" s="199">
        <f t="shared" si="9"/>
        <v>59</v>
      </c>
      <c r="V53" s="200">
        <f t="shared" ca="1" si="8"/>
        <v>124</v>
      </c>
    </row>
    <row r="54" spans="1:22" s="201" customFormat="1" ht="25.15" customHeight="1">
      <c r="A54" s="189">
        <v>15</v>
      </c>
      <c r="B54" s="190" t="s">
        <v>35</v>
      </c>
      <c r="C54" s="184">
        <v>233915</v>
      </c>
      <c r="D54" s="184">
        <v>1</v>
      </c>
      <c r="E54" s="184">
        <v>132304047</v>
      </c>
      <c r="F54" s="190" t="s">
        <v>87</v>
      </c>
      <c r="G54" s="190" t="s">
        <v>195</v>
      </c>
      <c r="H54" s="238">
        <v>0</v>
      </c>
      <c r="I54" s="238">
        <v>770</v>
      </c>
      <c r="J54" s="193">
        <f t="shared" si="10"/>
        <v>770</v>
      </c>
      <c r="K54" s="172">
        <v>1565214</v>
      </c>
      <c r="L54" s="171">
        <v>1564431.3929999999</v>
      </c>
      <c r="M54" s="171">
        <v>1564387</v>
      </c>
      <c r="N54" s="169">
        <v>43463</v>
      </c>
      <c r="O54" s="169">
        <v>43524</v>
      </c>
      <c r="P54" s="194">
        <f t="shared" ca="1" si="6"/>
        <v>2.081967213114754</v>
      </c>
      <c r="Q54" s="237">
        <v>1</v>
      </c>
      <c r="R54" s="196" t="str">
        <f t="shared" ca="1" si="7"/>
        <v>-</v>
      </c>
      <c r="S54" s="197" t="s">
        <v>235</v>
      </c>
      <c r="T54" s="198"/>
      <c r="U54" s="199">
        <f t="shared" si="9"/>
        <v>61</v>
      </c>
      <c r="V54" s="200">
        <f t="shared" ca="1" si="8"/>
        <v>127</v>
      </c>
    </row>
    <row r="55" spans="1:22" s="30" customFormat="1" ht="25.15" customHeight="1">
      <c r="A55" s="177">
        <v>16</v>
      </c>
      <c r="B55" s="178" t="s">
        <v>35</v>
      </c>
      <c r="C55" s="179">
        <v>233918</v>
      </c>
      <c r="D55" s="179">
        <v>1</v>
      </c>
      <c r="E55" s="179">
        <v>132304056</v>
      </c>
      <c r="F55" s="178" t="s">
        <v>88</v>
      </c>
      <c r="G55" s="178" t="s">
        <v>244</v>
      </c>
      <c r="H55" s="111">
        <v>0</v>
      </c>
      <c r="I55" s="111">
        <v>547</v>
      </c>
      <c r="J55" s="100">
        <f t="shared" si="10"/>
        <v>547</v>
      </c>
      <c r="K55" s="110">
        <v>1124192</v>
      </c>
      <c r="L55" s="103">
        <v>1123124.0179999999</v>
      </c>
      <c r="M55" s="103">
        <v>1122682</v>
      </c>
      <c r="N55" s="104">
        <v>43463</v>
      </c>
      <c r="O55" s="104">
        <v>43524</v>
      </c>
      <c r="P55" s="105">
        <f t="shared" ca="1" si="6"/>
        <v>2.081967213114754</v>
      </c>
      <c r="Q55" s="108">
        <v>1</v>
      </c>
      <c r="R55" s="93" t="str">
        <f t="shared" ca="1" si="7"/>
        <v>-</v>
      </c>
      <c r="S55" s="186" t="s">
        <v>235</v>
      </c>
      <c r="T55" s="131"/>
      <c r="U55" s="79">
        <f t="shared" si="9"/>
        <v>61</v>
      </c>
      <c r="V55" s="80">
        <f t="shared" ca="1" si="8"/>
        <v>127</v>
      </c>
    </row>
    <row r="56" spans="1:22" s="30" customFormat="1" ht="25.15" customHeight="1">
      <c r="A56" s="177">
        <v>17</v>
      </c>
      <c r="B56" s="178" t="s">
        <v>35</v>
      </c>
      <c r="C56" s="179">
        <v>233919</v>
      </c>
      <c r="D56" s="179">
        <v>1</v>
      </c>
      <c r="E56" s="179">
        <v>132304057</v>
      </c>
      <c r="F56" s="178" t="s">
        <v>89</v>
      </c>
      <c r="G56" s="178" t="s">
        <v>157</v>
      </c>
      <c r="H56" s="111">
        <v>2830</v>
      </c>
      <c r="I56" s="111">
        <v>3330</v>
      </c>
      <c r="J56" s="100">
        <f t="shared" si="10"/>
        <v>500</v>
      </c>
      <c r="K56" s="110">
        <v>1373862</v>
      </c>
      <c r="L56" s="103">
        <v>1372144.673</v>
      </c>
      <c r="M56" s="103">
        <v>1370982</v>
      </c>
      <c r="N56" s="104">
        <v>43464</v>
      </c>
      <c r="O56" s="104">
        <v>43525</v>
      </c>
      <c r="P56" s="105">
        <f t="shared" ca="1" si="6"/>
        <v>2.0655737704918034</v>
      </c>
      <c r="Q56" s="108">
        <v>1</v>
      </c>
      <c r="R56" s="93" t="str">
        <f t="shared" ca="1" si="7"/>
        <v>-</v>
      </c>
      <c r="S56" s="186" t="s">
        <v>235</v>
      </c>
      <c r="T56" s="131"/>
      <c r="U56" s="79">
        <f t="shared" si="9"/>
        <v>61</v>
      </c>
      <c r="V56" s="80">
        <f t="shared" ca="1" si="8"/>
        <v>126</v>
      </c>
    </row>
    <row r="57" spans="1:22" s="30" customFormat="1" ht="25.15" customHeight="1">
      <c r="A57" s="177">
        <v>18</v>
      </c>
      <c r="B57" s="178" t="s">
        <v>35</v>
      </c>
      <c r="C57" s="179">
        <v>233921</v>
      </c>
      <c r="D57" s="179">
        <v>1</v>
      </c>
      <c r="E57" s="179">
        <v>132304085</v>
      </c>
      <c r="F57" s="178" t="s">
        <v>90</v>
      </c>
      <c r="G57" s="178" t="s">
        <v>196</v>
      </c>
      <c r="H57" s="111">
        <v>0</v>
      </c>
      <c r="I57" s="111">
        <v>500</v>
      </c>
      <c r="J57" s="100">
        <f t="shared" si="10"/>
        <v>500</v>
      </c>
      <c r="K57" s="110">
        <v>1516996</v>
      </c>
      <c r="L57" s="103">
        <v>1515691.3829999999</v>
      </c>
      <c r="M57" s="103">
        <v>1513325</v>
      </c>
      <c r="N57" s="104">
        <v>43463</v>
      </c>
      <c r="O57" s="104">
        <v>43524</v>
      </c>
      <c r="P57" s="105">
        <f t="shared" ca="1" si="6"/>
        <v>2.081967213114754</v>
      </c>
      <c r="Q57" s="108">
        <v>1</v>
      </c>
      <c r="R57" s="93" t="str">
        <f t="shared" ca="1" si="7"/>
        <v>-</v>
      </c>
      <c r="S57" s="186" t="s">
        <v>235</v>
      </c>
      <c r="T57" s="131"/>
      <c r="U57" s="79">
        <f t="shared" si="9"/>
        <v>61</v>
      </c>
      <c r="V57" s="80">
        <f t="shared" ca="1" si="8"/>
        <v>127</v>
      </c>
    </row>
    <row r="58" spans="1:22" s="30" customFormat="1" ht="25.15" customHeight="1">
      <c r="A58" s="177">
        <v>19</v>
      </c>
      <c r="B58" s="178" t="s">
        <v>35</v>
      </c>
      <c r="C58" s="179">
        <v>233916</v>
      </c>
      <c r="D58" s="179">
        <v>1</v>
      </c>
      <c r="E58" s="179">
        <v>132304115</v>
      </c>
      <c r="F58" s="178" t="s">
        <v>91</v>
      </c>
      <c r="G58" s="178" t="s">
        <v>197</v>
      </c>
      <c r="H58" s="111">
        <v>0</v>
      </c>
      <c r="I58" s="111">
        <v>1118</v>
      </c>
      <c r="J58" s="100">
        <f t="shared" si="10"/>
        <v>1118</v>
      </c>
      <c r="K58" s="110">
        <v>2763848</v>
      </c>
      <c r="L58" s="103">
        <v>2625655.6</v>
      </c>
      <c r="M58" s="103">
        <v>2625027</v>
      </c>
      <c r="N58" s="104">
        <v>43463</v>
      </c>
      <c r="O58" s="104">
        <v>43524</v>
      </c>
      <c r="P58" s="105">
        <f t="shared" ca="1" si="6"/>
        <v>2.081967213114754</v>
      </c>
      <c r="Q58" s="108">
        <v>1</v>
      </c>
      <c r="R58" s="93" t="str">
        <f t="shared" ca="1" si="7"/>
        <v>-</v>
      </c>
      <c r="S58" s="186" t="s">
        <v>235</v>
      </c>
      <c r="T58" s="131"/>
      <c r="U58" s="79">
        <f t="shared" si="9"/>
        <v>61</v>
      </c>
      <c r="V58" s="80">
        <f t="shared" ca="1" si="8"/>
        <v>127</v>
      </c>
    </row>
    <row r="59" spans="1:22" s="201" customFormat="1" ht="25.15" customHeight="1">
      <c r="A59" s="189">
        <v>20</v>
      </c>
      <c r="B59" s="190" t="s">
        <v>35</v>
      </c>
      <c r="C59" s="184">
        <v>233917</v>
      </c>
      <c r="D59" s="184">
        <v>1</v>
      </c>
      <c r="E59" s="184">
        <v>132304219</v>
      </c>
      <c r="F59" s="190" t="s">
        <v>92</v>
      </c>
      <c r="G59" s="190" t="s">
        <v>198</v>
      </c>
      <c r="H59" s="238">
        <v>0</v>
      </c>
      <c r="I59" s="238">
        <v>595</v>
      </c>
      <c r="J59" s="193">
        <f t="shared" si="10"/>
        <v>595</v>
      </c>
      <c r="K59" s="172">
        <v>1514949</v>
      </c>
      <c r="L59" s="171">
        <v>1513358.304</v>
      </c>
      <c r="M59" s="171">
        <v>1507648</v>
      </c>
      <c r="N59" s="169">
        <v>43460</v>
      </c>
      <c r="O59" s="169">
        <v>43521</v>
      </c>
      <c r="P59" s="194">
        <f t="shared" ca="1" si="6"/>
        <v>2.1311475409836067</v>
      </c>
      <c r="Q59" s="237">
        <v>1</v>
      </c>
      <c r="R59" s="196" t="str">
        <f t="shared" ca="1" si="7"/>
        <v>-</v>
      </c>
      <c r="S59" s="197" t="s">
        <v>235</v>
      </c>
      <c r="T59" s="198"/>
      <c r="U59" s="199">
        <f t="shared" si="9"/>
        <v>61</v>
      </c>
      <c r="V59" s="200">
        <f t="shared" ca="1" si="8"/>
        <v>130</v>
      </c>
    </row>
    <row r="60" spans="1:22" s="30" customFormat="1" ht="25.15" customHeight="1">
      <c r="A60" s="177">
        <v>21</v>
      </c>
      <c r="B60" s="178" t="s">
        <v>35</v>
      </c>
      <c r="C60" s="179">
        <v>233920</v>
      </c>
      <c r="D60" s="179">
        <v>1</v>
      </c>
      <c r="E60" s="179">
        <v>132305068</v>
      </c>
      <c r="F60" s="178" t="s">
        <v>93</v>
      </c>
      <c r="G60" s="178" t="s">
        <v>199</v>
      </c>
      <c r="H60" s="111">
        <v>0</v>
      </c>
      <c r="I60" s="111">
        <v>1000</v>
      </c>
      <c r="J60" s="100">
        <f t="shared" si="10"/>
        <v>1000</v>
      </c>
      <c r="K60" s="110">
        <v>2090073</v>
      </c>
      <c r="L60" s="103">
        <v>1985569.35</v>
      </c>
      <c r="M60" s="103"/>
      <c r="N60" s="104">
        <v>43450</v>
      </c>
      <c r="O60" s="104">
        <v>43511</v>
      </c>
      <c r="P60" s="105">
        <f t="shared" ca="1" si="6"/>
        <v>2.2950819672131146</v>
      </c>
      <c r="Q60" s="108">
        <v>0.3</v>
      </c>
      <c r="R60" s="93" t="str">
        <f t="shared" ca="1" si="7"/>
        <v>Time Expired</v>
      </c>
      <c r="S60" s="186"/>
      <c r="T60" s="131"/>
      <c r="U60" s="79">
        <f t="shared" si="9"/>
        <v>61</v>
      </c>
      <c r="V60" s="80">
        <f t="shared" ca="1" si="8"/>
        <v>140</v>
      </c>
    </row>
    <row r="61" spans="1:22" s="201" customFormat="1" ht="25.15" customHeight="1">
      <c r="A61" s="189">
        <v>22</v>
      </c>
      <c r="B61" s="190" t="s">
        <v>35</v>
      </c>
      <c r="C61" s="184">
        <v>233922</v>
      </c>
      <c r="D61" s="184">
        <v>1</v>
      </c>
      <c r="E61" s="184">
        <v>132305071</v>
      </c>
      <c r="F61" s="190" t="s">
        <v>94</v>
      </c>
      <c r="G61" s="190" t="s">
        <v>246</v>
      </c>
      <c r="H61" s="238">
        <v>0</v>
      </c>
      <c r="I61" s="238">
        <v>600</v>
      </c>
      <c r="J61" s="193">
        <f t="shared" si="10"/>
        <v>600</v>
      </c>
      <c r="K61" s="172">
        <v>1492843</v>
      </c>
      <c r="L61" s="171">
        <v>1491648.726</v>
      </c>
      <c r="M61" s="171">
        <v>1490078</v>
      </c>
      <c r="N61" s="169">
        <v>43463</v>
      </c>
      <c r="O61" s="169">
        <v>43524</v>
      </c>
      <c r="P61" s="194">
        <f t="shared" ca="1" si="6"/>
        <v>2.081967213114754</v>
      </c>
      <c r="Q61" s="237">
        <v>1</v>
      </c>
      <c r="R61" s="196" t="str">
        <f t="shared" ca="1" si="7"/>
        <v>-</v>
      </c>
      <c r="S61" s="197" t="s">
        <v>235</v>
      </c>
      <c r="T61" s="198"/>
      <c r="U61" s="199">
        <f t="shared" si="9"/>
        <v>61</v>
      </c>
      <c r="V61" s="200">
        <f t="shared" ca="1" si="8"/>
        <v>127</v>
      </c>
    </row>
    <row r="62" spans="1:22" s="201" customFormat="1" ht="25.15" customHeight="1">
      <c r="A62" s="189">
        <v>23</v>
      </c>
      <c r="B62" s="190" t="s">
        <v>35</v>
      </c>
      <c r="C62" s="184">
        <v>233926</v>
      </c>
      <c r="D62" s="184">
        <v>1</v>
      </c>
      <c r="E62" s="184">
        <v>132305088</v>
      </c>
      <c r="F62" s="190" t="s">
        <v>95</v>
      </c>
      <c r="G62" s="190" t="s">
        <v>200</v>
      </c>
      <c r="H62" s="238">
        <v>660</v>
      </c>
      <c r="I62" s="238">
        <v>1612</v>
      </c>
      <c r="J62" s="193">
        <f t="shared" si="10"/>
        <v>952</v>
      </c>
      <c r="K62" s="172">
        <v>2565904</v>
      </c>
      <c r="L62" s="171">
        <v>2437608.7999999998</v>
      </c>
      <c r="M62" s="171">
        <v>2200000</v>
      </c>
      <c r="N62" s="169">
        <v>43463</v>
      </c>
      <c r="O62" s="169">
        <v>43524</v>
      </c>
      <c r="P62" s="194">
        <f t="shared" ca="1" si="6"/>
        <v>2.081967213114754</v>
      </c>
      <c r="Q62" s="237">
        <v>1</v>
      </c>
      <c r="R62" s="196" t="str">
        <f t="shared" ca="1" si="7"/>
        <v>-</v>
      </c>
      <c r="S62" s="197"/>
      <c r="T62" s="198"/>
      <c r="U62" s="199">
        <f t="shared" si="9"/>
        <v>61</v>
      </c>
      <c r="V62" s="200">
        <f t="shared" ca="1" si="8"/>
        <v>127</v>
      </c>
    </row>
    <row r="63" spans="1:22" s="30" customFormat="1" ht="25.15" customHeight="1">
      <c r="A63" s="177">
        <v>24</v>
      </c>
      <c r="B63" s="178" t="s">
        <v>39</v>
      </c>
      <c r="C63" s="184">
        <v>171490</v>
      </c>
      <c r="D63" s="179">
        <v>1</v>
      </c>
      <c r="E63" s="179">
        <v>132303022</v>
      </c>
      <c r="F63" s="178" t="s">
        <v>96</v>
      </c>
      <c r="G63" s="178" t="s">
        <v>201</v>
      </c>
      <c r="H63" s="111">
        <v>870</v>
      </c>
      <c r="I63" s="111">
        <v>3325</v>
      </c>
      <c r="J63" s="100">
        <f t="shared" si="10"/>
        <v>2455</v>
      </c>
      <c r="K63" s="110">
        <v>3808003</v>
      </c>
      <c r="L63" s="103">
        <v>3808003</v>
      </c>
      <c r="M63" s="171">
        <v>3807779</v>
      </c>
      <c r="N63" s="104">
        <v>43206</v>
      </c>
      <c r="O63" s="104">
        <v>43267</v>
      </c>
      <c r="P63" s="105">
        <f t="shared" ca="1" si="6"/>
        <v>6.2950819672131146</v>
      </c>
      <c r="Q63" s="108">
        <v>1</v>
      </c>
      <c r="R63" s="93" t="str">
        <f t="shared" ca="1" si="7"/>
        <v>-</v>
      </c>
      <c r="S63" s="186"/>
      <c r="T63" s="131"/>
      <c r="U63" s="79">
        <f t="shared" si="9"/>
        <v>61</v>
      </c>
      <c r="V63" s="80">
        <f t="shared" ca="1" si="8"/>
        <v>384</v>
      </c>
    </row>
    <row r="64" spans="1:22" s="30" customFormat="1" ht="25.15" customHeight="1">
      <c r="A64" s="177">
        <v>25</v>
      </c>
      <c r="B64" s="178" t="s">
        <v>39</v>
      </c>
      <c r="C64" s="184">
        <v>171491</v>
      </c>
      <c r="D64" s="179">
        <v>1</v>
      </c>
      <c r="E64" s="179">
        <v>132303023</v>
      </c>
      <c r="F64" s="178" t="s">
        <v>97</v>
      </c>
      <c r="G64" s="178" t="s">
        <v>202</v>
      </c>
      <c r="H64" s="111">
        <v>0</v>
      </c>
      <c r="I64" s="111">
        <v>5470</v>
      </c>
      <c r="J64" s="100">
        <f t="shared" si="10"/>
        <v>5470</v>
      </c>
      <c r="K64" s="110">
        <v>621169</v>
      </c>
      <c r="L64" s="172">
        <v>621169</v>
      </c>
      <c r="M64" s="171">
        <v>609531</v>
      </c>
      <c r="N64" s="104">
        <v>43218</v>
      </c>
      <c r="O64" s="104">
        <v>43309</v>
      </c>
      <c r="P64" s="105">
        <f t="shared" ca="1" si="6"/>
        <v>4.0879120879120876</v>
      </c>
      <c r="Q64" s="108">
        <v>1</v>
      </c>
      <c r="R64" s="93" t="str">
        <f t="shared" ca="1" si="7"/>
        <v>-</v>
      </c>
      <c r="S64" s="186"/>
      <c r="T64" s="131"/>
      <c r="U64" s="79">
        <f t="shared" si="9"/>
        <v>91</v>
      </c>
      <c r="V64" s="80">
        <f t="shared" ca="1" si="8"/>
        <v>372</v>
      </c>
    </row>
    <row r="65" spans="1:22" s="30" customFormat="1" ht="25.15" customHeight="1">
      <c r="A65" s="177">
        <v>26</v>
      </c>
      <c r="B65" s="178" t="s">
        <v>39</v>
      </c>
      <c r="C65" s="184">
        <v>188326</v>
      </c>
      <c r="D65" s="179">
        <v>1</v>
      </c>
      <c r="E65" s="179">
        <v>132304057</v>
      </c>
      <c r="F65" s="178" t="s">
        <v>98</v>
      </c>
      <c r="G65" s="178" t="s">
        <v>203</v>
      </c>
      <c r="H65" s="111">
        <v>0</v>
      </c>
      <c r="I65" s="111">
        <v>2830</v>
      </c>
      <c r="J65" s="100">
        <f t="shared" si="10"/>
        <v>2830</v>
      </c>
      <c r="K65" s="110">
        <v>6541536</v>
      </c>
      <c r="L65" s="172">
        <v>6541536</v>
      </c>
      <c r="M65" s="171">
        <v>6540154</v>
      </c>
      <c r="N65" s="104">
        <v>43248</v>
      </c>
      <c r="O65" s="104">
        <v>43325</v>
      </c>
      <c r="P65" s="105">
        <f t="shared" ca="1" si="6"/>
        <v>4.4415584415584419</v>
      </c>
      <c r="Q65" s="108">
        <v>1</v>
      </c>
      <c r="R65" s="93" t="str">
        <f t="shared" ca="1" si="7"/>
        <v>-</v>
      </c>
      <c r="S65" s="186"/>
      <c r="T65" s="131"/>
      <c r="U65" s="79">
        <f t="shared" si="9"/>
        <v>77</v>
      </c>
      <c r="V65" s="80">
        <f t="shared" ca="1" si="8"/>
        <v>342</v>
      </c>
    </row>
    <row r="66" spans="1:22" s="30" customFormat="1" ht="25.15" customHeight="1">
      <c r="A66" s="177">
        <v>27</v>
      </c>
      <c r="B66" s="178" t="s">
        <v>39</v>
      </c>
      <c r="C66" s="184">
        <v>188328</v>
      </c>
      <c r="D66" s="179">
        <v>1</v>
      </c>
      <c r="E66" s="179">
        <v>132304129</v>
      </c>
      <c r="F66" s="178" t="s">
        <v>99</v>
      </c>
      <c r="G66" s="178" t="s">
        <v>204</v>
      </c>
      <c r="H66" s="111">
        <v>0</v>
      </c>
      <c r="I66" s="111">
        <v>1920</v>
      </c>
      <c r="J66" s="100">
        <f t="shared" si="10"/>
        <v>1920</v>
      </c>
      <c r="K66" s="110">
        <v>523102</v>
      </c>
      <c r="L66" s="172">
        <v>523102</v>
      </c>
      <c r="M66" s="171">
        <v>503878</v>
      </c>
      <c r="N66" s="104">
        <v>43255</v>
      </c>
      <c r="O66" s="104">
        <v>43316</v>
      </c>
      <c r="P66" s="105">
        <f t="shared" ca="1" si="6"/>
        <v>5.4918032786885247</v>
      </c>
      <c r="Q66" s="108">
        <v>1</v>
      </c>
      <c r="R66" s="93" t="str">
        <f t="shared" ca="1" si="7"/>
        <v>-</v>
      </c>
      <c r="S66" s="186"/>
      <c r="T66" s="131"/>
      <c r="U66" s="79">
        <f t="shared" si="9"/>
        <v>61</v>
      </c>
      <c r="V66" s="80">
        <f t="shared" ca="1" si="8"/>
        <v>335</v>
      </c>
    </row>
    <row r="67" spans="1:22" s="220" customFormat="1" ht="25.15" customHeight="1">
      <c r="A67" s="202">
        <v>28</v>
      </c>
      <c r="B67" s="203" t="s">
        <v>39</v>
      </c>
      <c r="C67" s="205">
        <v>171489</v>
      </c>
      <c r="D67" s="205">
        <v>1</v>
      </c>
      <c r="E67" s="205">
        <v>132303021</v>
      </c>
      <c r="F67" s="203" t="s">
        <v>73</v>
      </c>
      <c r="G67" s="203" t="s">
        <v>240</v>
      </c>
      <c r="H67" s="221">
        <v>0</v>
      </c>
      <c r="I67" s="221">
        <v>185</v>
      </c>
      <c r="J67" s="208">
        <f t="shared" si="10"/>
        <v>185</v>
      </c>
      <c r="K67" s="222">
        <v>640373</v>
      </c>
      <c r="L67" s="211">
        <v>640373</v>
      </c>
      <c r="M67" s="211">
        <v>640373</v>
      </c>
      <c r="N67" s="212">
        <v>43206</v>
      </c>
      <c r="O67" s="212">
        <v>43275</v>
      </c>
      <c r="P67" s="213">
        <f t="shared" ca="1" si="6"/>
        <v>5.5652173913043477</v>
      </c>
      <c r="Q67" s="223">
        <v>1</v>
      </c>
      <c r="R67" s="215" t="str">
        <f t="shared" ca="1" si="7"/>
        <v>-</v>
      </c>
      <c r="S67" s="216" t="s">
        <v>235</v>
      </c>
      <c r="T67" s="217"/>
      <c r="U67" s="218">
        <f t="shared" si="9"/>
        <v>69</v>
      </c>
      <c r="V67" s="219">
        <f t="shared" ca="1" si="8"/>
        <v>384</v>
      </c>
    </row>
    <row r="68" spans="1:22" s="30" customFormat="1" ht="25.15" hidden="1" customHeight="1">
      <c r="A68" s="128"/>
      <c r="B68" s="94"/>
      <c r="C68" s="96"/>
      <c r="D68" s="96"/>
      <c r="E68" s="97"/>
      <c r="F68" s="94"/>
      <c r="G68" s="94"/>
      <c r="H68" s="111"/>
      <c r="I68" s="111"/>
      <c r="J68" s="100">
        <f t="shared" si="10"/>
        <v>0</v>
      </c>
      <c r="K68" s="110"/>
      <c r="L68" s="103"/>
      <c r="M68" s="103"/>
      <c r="N68" s="104"/>
      <c r="O68" s="104"/>
      <c r="P68" s="105" t="str">
        <f t="shared" si="6"/>
        <v>-</v>
      </c>
      <c r="Q68" s="108"/>
      <c r="R68" s="93" t="str">
        <f t="shared" si="7"/>
        <v>-</v>
      </c>
      <c r="S68" s="107"/>
      <c r="T68" s="131"/>
      <c r="U68" s="79">
        <f t="shared" si="9"/>
        <v>0</v>
      </c>
      <c r="V68" s="80" t="str">
        <f t="shared" si="8"/>
        <v>-</v>
      </c>
    </row>
    <row r="69" spans="1:22" s="30" customFormat="1" ht="25.15" hidden="1" customHeight="1">
      <c r="A69" s="128"/>
      <c r="B69" s="112"/>
      <c r="C69" s="113"/>
      <c r="D69" s="113"/>
      <c r="E69" s="114"/>
      <c r="F69" s="112"/>
      <c r="G69" s="112"/>
      <c r="H69" s="115"/>
      <c r="I69" s="115"/>
      <c r="J69" s="116">
        <f t="shared" si="10"/>
        <v>0</v>
      </c>
      <c r="K69" s="117"/>
      <c r="L69" s="118"/>
      <c r="M69" s="118"/>
      <c r="N69" s="119"/>
      <c r="O69" s="119"/>
      <c r="P69" s="105" t="str">
        <f t="shared" si="6"/>
        <v>-</v>
      </c>
      <c r="Q69" s="120"/>
      <c r="R69" s="93" t="str">
        <f t="shared" si="7"/>
        <v>-</v>
      </c>
      <c r="S69" s="121"/>
      <c r="T69" s="131"/>
      <c r="U69" s="79">
        <f t="shared" si="9"/>
        <v>0</v>
      </c>
      <c r="V69" s="80" t="str">
        <f t="shared" si="8"/>
        <v>-</v>
      </c>
    </row>
    <row r="70" spans="1:22" s="30" customFormat="1" ht="19.899999999999999" customHeight="1">
      <c r="A70" s="65">
        <f>COUNT(A40:A69)</f>
        <v>28</v>
      </c>
      <c r="B70" s="167" t="s">
        <v>49</v>
      </c>
      <c r="C70" s="66">
        <f>COUNT(K40:K69)-COUNT(L40:L69)</f>
        <v>0</v>
      </c>
      <c r="D70" s="66"/>
      <c r="E70" s="66"/>
      <c r="F70" s="66" t="s">
        <v>31</v>
      </c>
      <c r="G70" s="69">
        <f>IF(L40&gt;1,0,K40)+IF(L41&gt;0,0,K41)+IF(L42&gt;0,0,K42)+IF(L43&gt;0,0,K43)+IF(L44&gt;0,0,K44)+IF(L45&gt;0,0,K45)+IF(L46&gt;0,0,K46)+IF(L47&gt;0,0,K47)+IF(L48&gt;0,0,K48)+IF(L49&gt;0,0,K49)+IF(L50&gt;0,0,K50)+IF(L51&gt;0,0,K51)+IF(L52&gt;0,0,K52)+IF(L53&gt;0,0,K53)+IF(L54&gt;0,0,K54)+IF(L55&gt;0,0,K55)+IF(L56&gt;0,0,K56)+IF(L57&gt;0,0,K57)+IF(L58&gt;0,0,K58)+IF(L59&gt;0,0,K59)+IF(L60&gt;0,0,K60)+IF(L61&gt;0,0,K61)+IF(L62&gt;0,0,K62)+IF(L63&gt;0,0,K63)+IF(L64&gt;0,0,K64)+IF(L65&gt;0,0,K65)+IF(L66&gt;0,0,K66)+IF(L67&gt;0,0,K67)+IF(L68&gt;0,0,K68)+IF(L69&gt;0,0,K69)</f>
        <v>0</v>
      </c>
      <c r="H70" s="66"/>
      <c r="I70" s="66"/>
      <c r="J70" s="67">
        <f>SUM(J40:J69)/1000</f>
        <v>47.073999999999998</v>
      </c>
      <c r="K70" s="77">
        <f>SUM(K40:K69)</f>
        <v>81066882</v>
      </c>
      <c r="L70" s="77">
        <f>SUM(L40:L69)</f>
        <v>78366251.951999992</v>
      </c>
      <c r="M70" s="77">
        <f>SUM(M40:M69)</f>
        <v>56670236</v>
      </c>
      <c r="N70" s="126" t="s">
        <v>6</v>
      </c>
      <c r="O70" s="68">
        <f>IF(M70&lt;=0,"-",(M70/L70))</f>
        <v>0.72314592810577449</v>
      </c>
      <c r="P70" s="68"/>
      <c r="Q70" s="68">
        <f>IF(L40&lt;=0,"0",(IF(Q40&gt;0,Q40*L40)+IF(Q41&gt;0,Q41*L41)+IF(Q42&gt;0,Q42*L42)+IF(Q43&gt;0,Q43*L43)+IF(Q44&gt;0,Q44*L44)+IF(Q45&gt;0,Q45*L45)+IF(Q46&gt;0,Q46*L46)+IF(Q47&gt;0,Q47*L47)+IF(Q48&gt;0,Q48*L48)+IF(Q49&gt;0,Q49*L49)+IF(Q50&gt;0,Q50*L50)+IF(Q51&gt;0,Q51*L51)+IF(Q52&gt;0,Q52*L52)+IF(Q53&gt;0,Q53*L53)+IF(Q54&gt;0,Q54*L54)+IF(Q55&gt;0,Q55*L55)+IF(Q56&gt;0,Q56*L56)+IF(Q57&gt;0,Q57*L57)+IF(Q58&gt;0,Q58*L58)+IF(Q59&gt;0,Q59*L59)+IF(Q60&gt;0,Q60*L60)+IF(Q61&gt;0,Q61*L61)+IF(Q62&gt;0,Q62*L62)+IF(Q63&gt;0,Q63*L63)+IF(Q64&gt;0,Q64*L64)+IF(Q65&gt;0,Q65*L65)+IF(Q66&gt;0,Q66*L66)+IF(Q67&gt;0,Q67*L67)+IF(Q68&gt;0,Q68*L68)+IF(Q69&gt;0,Q69*L69))/L70)</f>
        <v>0.86910242101047441</v>
      </c>
      <c r="R70" s="66"/>
      <c r="S70" s="66"/>
      <c r="T70" s="131"/>
      <c r="U70" s="81"/>
      <c r="V70" s="80"/>
    </row>
    <row r="71" spans="1:22" s="138" customFormat="1" ht="19.899999999999999" customHeight="1">
      <c r="A71" s="136" t="s">
        <v>52</v>
      </c>
      <c r="B71" s="137"/>
      <c r="C71" s="270" t="s">
        <v>56</v>
      </c>
      <c r="D71" s="270"/>
      <c r="E71" s="270"/>
      <c r="F71" s="137"/>
      <c r="G71" s="137"/>
      <c r="H71" s="137"/>
      <c r="I71" s="137"/>
      <c r="J71" s="136"/>
      <c r="K71" s="137"/>
      <c r="L71" s="137"/>
      <c r="M71" s="136"/>
      <c r="N71" s="137"/>
      <c r="O71" s="137"/>
      <c r="P71" s="137"/>
      <c r="Q71" s="136"/>
      <c r="R71" s="137"/>
      <c r="S71" s="136"/>
      <c r="U71" s="139"/>
    </row>
    <row r="72" spans="1:22" s="30" customFormat="1" ht="25.15" customHeight="1">
      <c r="A72" s="173">
        <v>1</v>
      </c>
      <c r="B72" s="174" t="s">
        <v>46</v>
      </c>
      <c r="C72" s="182">
        <v>233955</v>
      </c>
      <c r="D72" s="175">
        <v>1</v>
      </c>
      <c r="E72" s="175">
        <v>132212003</v>
      </c>
      <c r="F72" s="176" t="s">
        <v>100</v>
      </c>
      <c r="G72" s="176" t="s">
        <v>205</v>
      </c>
      <c r="H72" s="86">
        <v>3610</v>
      </c>
      <c r="I72" s="86">
        <v>6180</v>
      </c>
      <c r="J72" s="87">
        <f>I72-H72</f>
        <v>2570</v>
      </c>
      <c r="K72" s="88">
        <v>5102065</v>
      </c>
      <c r="L72" s="89">
        <v>4846961.75</v>
      </c>
      <c r="M72" s="90">
        <v>4837773</v>
      </c>
      <c r="N72" s="91">
        <v>43463</v>
      </c>
      <c r="O72" s="91">
        <v>43538</v>
      </c>
      <c r="P72" s="105">
        <f t="shared" ref="P72:P101" ca="1" si="11">IF(OR(O72&lt;=0,N72&lt;=0),"-",(($S$3-N72)/(O72-N72)))</f>
        <v>1.6933333333333334</v>
      </c>
      <c r="Q72" s="92">
        <v>1</v>
      </c>
      <c r="R72" s="93" t="str">
        <f t="shared" ref="R72:R101" ca="1" si="12">IF(OR(N72&lt;=0,O72&lt;=0),"-",IF(AND(($S$3-N72)&gt;(O72-N72),Q72&lt;100%),"Time Expired",IF(AND(($S$3-N72)&gt;(O72-N72)*3/4,Q72&lt;=10%),"Very Critical",IF(AND(($S$3-N72)&gt;(O72-N72)*3/4,Q72&lt;=25%),"Critical",IF(AND(($S$3-N72)&gt;(O72-N72)*3/4,Q72&lt;=50%),"Slow Progress",IF(AND(($S$3-N72)&gt;(O72-N72)/2,Q72&lt;=10%),"Very Slow Progress",IF(AND(($S$3-N72)&gt;(O72-N72)/2,Q72&lt;=25%),"Progress Slow",IF(AND(($S$3-N72)&gt;(O72-N72)/4,Q72&lt;=20%),"Progress Slow","-"))))))))</f>
        <v>-</v>
      </c>
      <c r="S72" s="187" t="s">
        <v>235</v>
      </c>
      <c r="T72" s="131"/>
      <c r="U72" s="79">
        <f>O72-N72</f>
        <v>75</v>
      </c>
      <c r="V72" s="80">
        <f t="shared" ref="V72:V101" ca="1" si="13">IF(N72&lt;=0,"-",($S$3-N72))</f>
        <v>127</v>
      </c>
    </row>
    <row r="73" spans="1:22" s="30" customFormat="1" ht="25.15" customHeight="1">
      <c r="A73" s="177">
        <v>2</v>
      </c>
      <c r="B73" s="178" t="s">
        <v>46</v>
      </c>
      <c r="C73" s="183">
        <v>233888</v>
      </c>
      <c r="D73" s="179">
        <v>1</v>
      </c>
      <c r="E73" s="179">
        <v>132213005</v>
      </c>
      <c r="F73" s="180" t="s">
        <v>101</v>
      </c>
      <c r="G73" s="180" t="s">
        <v>158</v>
      </c>
      <c r="H73" s="99">
        <v>0</v>
      </c>
      <c r="I73" s="99">
        <v>1650</v>
      </c>
      <c r="J73" s="100">
        <f>I73-H73</f>
        <v>1650</v>
      </c>
      <c r="K73" s="101">
        <v>2401044</v>
      </c>
      <c r="L73" s="102">
        <v>2280991.7999999998</v>
      </c>
      <c r="M73" s="103">
        <v>2247488</v>
      </c>
      <c r="N73" s="104">
        <v>43449</v>
      </c>
      <c r="O73" s="104">
        <v>43510</v>
      </c>
      <c r="P73" s="105">
        <f t="shared" ca="1" si="11"/>
        <v>2.3114754098360657</v>
      </c>
      <c r="Q73" s="106">
        <v>1</v>
      </c>
      <c r="R73" s="93" t="str">
        <f t="shared" ca="1" si="12"/>
        <v>-</v>
      </c>
      <c r="S73" s="186" t="s">
        <v>235</v>
      </c>
      <c r="T73" s="131"/>
      <c r="U73" s="79">
        <f t="shared" ref="U73:U101" si="14">O73-N73</f>
        <v>61</v>
      </c>
      <c r="V73" s="80">
        <f t="shared" ca="1" si="13"/>
        <v>141</v>
      </c>
    </row>
    <row r="74" spans="1:22" s="30" customFormat="1" ht="25.15" customHeight="1">
      <c r="A74" s="177">
        <v>3</v>
      </c>
      <c r="B74" s="178" t="s">
        <v>46</v>
      </c>
      <c r="C74" s="183">
        <v>233889</v>
      </c>
      <c r="D74" s="179">
        <v>1</v>
      </c>
      <c r="E74" s="179">
        <v>132214019</v>
      </c>
      <c r="F74" s="180" t="s">
        <v>102</v>
      </c>
      <c r="G74" s="180" t="s">
        <v>206</v>
      </c>
      <c r="H74" s="99">
        <v>0</v>
      </c>
      <c r="I74" s="99">
        <v>1030</v>
      </c>
      <c r="J74" s="100">
        <f t="shared" ref="J74:J101" si="15">I74-H74</f>
        <v>1030</v>
      </c>
      <c r="K74" s="101">
        <v>1112315</v>
      </c>
      <c r="L74" s="102">
        <v>1056699.25</v>
      </c>
      <c r="M74" s="103">
        <v>1051773</v>
      </c>
      <c r="N74" s="104">
        <v>43449</v>
      </c>
      <c r="O74" s="104">
        <v>43510</v>
      </c>
      <c r="P74" s="105">
        <f t="shared" ca="1" si="11"/>
        <v>2.3114754098360657</v>
      </c>
      <c r="Q74" s="106">
        <v>1</v>
      </c>
      <c r="R74" s="93" t="str">
        <f t="shared" ca="1" si="12"/>
        <v>-</v>
      </c>
      <c r="S74" s="186" t="s">
        <v>235</v>
      </c>
      <c r="T74" s="131"/>
      <c r="U74" s="79">
        <f t="shared" si="14"/>
        <v>61</v>
      </c>
      <c r="V74" s="80">
        <f t="shared" ca="1" si="13"/>
        <v>141</v>
      </c>
    </row>
    <row r="75" spans="1:22" s="30" customFormat="1" ht="25.15" customHeight="1">
      <c r="A75" s="177">
        <v>4</v>
      </c>
      <c r="B75" s="178" t="s">
        <v>35</v>
      </c>
      <c r="C75" s="183">
        <v>233906</v>
      </c>
      <c r="D75" s="179">
        <v>1</v>
      </c>
      <c r="E75" s="179">
        <v>132214001</v>
      </c>
      <c r="F75" s="180" t="s">
        <v>103</v>
      </c>
      <c r="G75" s="180" t="s">
        <v>207</v>
      </c>
      <c r="H75" s="99">
        <v>0</v>
      </c>
      <c r="I75" s="99">
        <v>428</v>
      </c>
      <c r="J75" s="100">
        <f t="shared" si="15"/>
        <v>428</v>
      </c>
      <c r="K75" s="101">
        <v>1677393</v>
      </c>
      <c r="L75" s="102">
        <v>1593523.35</v>
      </c>
      <c r="M75" s="103">
        <v>1545306</v>
      </c>
      <c r="N75" s="104">
        <v>43450</v>
      </c>
      <c r="O75" s="104">
        <v>43511</v>
      </c>
      <c r="P75" s="105">
        <f t="shared" ca="1" si="11"/>
        <v>2.2950819672131146</v>
      </c>
      <c r="Q75" s="108">
        <v>1</v>
      </c>
      <c r="R75" s="93" t="str">
        <f t="shared" ca="1" si="12"/>
        <v>-</v>
      </c>
      <c r="S75" s="186" t="s">
        <v>235</v>
      </c>
      <c r="T75" s="131"/>
      <c r="U75" s="79">
        <f t="shared" si="14"/>
        <v>61</v>
      </c>
      <c r="V75" s="80">
        <f t="shared" ca="1" si="13"/>
        <v>140</v>
      </c>
    </row>
    <row r="76" spans="1:22" s="30" customFormat="1" ht="25.15" customHeight="1">
      <c r="A76" s="177">
        <v>5</v>
      </c>
      <c r="B76" s="178" t="s">
        <v>35</v>
      </c>
      <c r="C76" s="183">
        <v>233905</v>
      </c>
      <c r="D76" s="179">
        <v>1</v>
      </c>
      <c r="E76" s="179">
        <v>132214042</v>
      </c>
      <c r="F76" s="180" t="s">
        <v>104</v>
      </c>
      <c r="G76" s="180" t="s">
        <v>208</v>
      </c>
      <c r="H76" s="99">
        <v>0</v>
      </c>
      <c r="I76" s="99">
        <v>655</v>
      </c>
      <c r="J76" s="100">
        <f t="shared" si="15"/>
        <v>655</v>
      </c>
      <c r="K76" s="101">
        <v>2100331</v>
      </c>
      <c r="L76" s="102">
        <v>1995314.45</v>
      </c>
      <c r="M76" s="103">
        <v>1980434</v>
      </c>
      <c r="N76" s="104">
        <v>43449</v>
      </c>
      <c r="O76" s="104">
        <v>43510</v>
      </c>
      <c r="P76" s="105">
        <f t="shared" ca="1" si="11"/>
        <v>2.3114754098360657</v>
      </c>
      <c r="Q76" s="106">
        <v>1</v>
      </c>
      <c r="R76" s="93" t="str">
        <f t="shared" ca="1" si="12"/>
        <v>-</v>
      </c>
      <c r="S76" s="186" t="s">
        <v>235</v>
      </c>
      <c r="T76" s="131"/>
      <c r="U76" s="79">
        <f t="shared" si="14"/>
        <v>61</v>
      </c>
      <c r="V76" s="80">
        <f t="shared" ca="1" si="13"/>
        <v>141</v>
      </c>
    </row>
    <row r="77" spans="1:22" s="220" customFormat="1" ht="25.15" customHeight="1">
      <c r="A77" s="202">
        <v>6</v>
      </c>
      <c r="B77" s="203" t="s">
        <v>39</v>
      </c>
      <c r="C77" s="204">
        <v>171486</v>
      </c>
      <c r="D77" s="205">
        <v>1</v>
      </c>
      <c r="E77" s="205">
        <v>132213006</v>
      </c>
      <c r="F77" s="206" t="s">
        <v>236</v>
      </c>
      <c r="G77" s="206" t="s">
        <v>239</v>
      </c>
      <c r="H77" s="207">
        <v>500</v>
      </c>
      <c r="I77" s="207">
        <v>1135</v>
      </c>
      <c r="J77" s="208">
        <f t="shared" si="15"/>
        <v>635</v>
      </c>
      <c r="K77" s="209">
        <v>647346</v>
      </c>
      <c r="L77" s="210">
        <v>647346</v>
      </c>
      <c r="M77" s="211">
        <v>646767</v>
      </c>
      <c r="N77" s="212">
        <v>43219</v>
      </c>
      <c r="O77" s="212">
        <v>43293</v>
      </c>
      <c r="P77" s="213">
        <f t="shared" ca="1" si="11"/>
        <v>5.0135135135135132</v>
      </c>
      <c r="Q77" s="214">
        <v>1</v>
      </c>
      <c r="R77" s="215" t="str">
        <f t="shared" ca="1" si="12"/>
        <v>-</v>
      </c>
      <c r="S77" s="216" t="s">
        <v>235</v>
      </c>
      <c r="T77" s="217"/>
      <c r="U77" s="218">
        <f t="shared" si="14"/>
        <v>74</v>
      </c>
      <c r="V77" s="219">
        <f t="shared" ca="1" si="13"/>
        <v>371</v>
      </c>
    </row>
    <row r="78" spans="1:22" s="30" customFormat="1" ht="25.15" hidden="1" customHeight="1">
      <c r="A78" s="128"/>
      <c r="B78" s="94"/>
      <c r="C78" s="95"/>
      <c r="D78" s="96"/>
      <c r="E78" s="97"/>
      <c r="F78" s="98"/>
      <c r="G78" s="98"/>
      <c r="H78" s="99"/>
      <c r="I78" s="99"/>
      <c r="J78" s="100">
        <f t="shared" si="15"/>
        <v>0</v>
      </c>
      <c r="K78" s="101"/>
      <c r="L78" s="109"/>
      <c r="M78" s="103"/>
      <c r="N78" s="104"/>
      <c r="O78" s="104"/>
      <c r="P78" s="105" t="str">
        <f t="shared" si="11"/>
        <v>-</v>
      </c>
      <c r="Q78" s="108"/>
      <c r="R78" s="93" t="str">
        <f t="shared" si="12"/>
        <v>-</v>
      </c>
      <c r="S78" s="107"/>
      <c r="T78" s="131"/>
      <c r="U78" s="79">
        <f t="shared" si="14"/>
        <v>0</v>
      </c>
      <c r="V78" s="80" t="str">
        <f t="shared" si="13"/>
        <v>-</v>
      </c>
    </row>
    <row r="79" spans="1:22" s="30" customFormat="1" ht="25.15" hidden="1" customHeight="1">
      <c r="A79" s="128"/>
      <c r="B79" s="94"/>
      <c r="C79" s="95"/>
      <c r="D79" s="96"/>
      <c r="E79" s="97"/>
      <c r="F79" s="98"/>
      <c r="G79" s="98"/>
      <c r="H79" s="99"/>
      <c r="I79" s="99"/>
      <c r="J79" s="100">
        <f t="shared" si="15"/>
        <v>0</v>
      </c>
      <c r="K79" s="101"/>
      <c r="L79" s="109"/>
      <c r="M79" s="103"/>
      <c r="N79" s="104"/>
      <c r="O79" s="104"/>
      <c r="P79" s="105" t="str">
        <f t="shared" si="11"/>
        <v>-</v>
      </c>
      <c r="Q79" s="106"/>
      <c r="R79" s="93" t="str">
        <f t="shared" si="12"/>
        <v>-</v>
      </c>
      <c r="S79" s="107"/>
      <c r="T79" s="131"/>
      <c r="U79" s="79">
        <f t="shared" si="14"/>
        <v>0</v>
      </c>
      <c r="V79" s="80" t="str">
        <f t="shared" si="13"/>
        <v>-</v>
      </c>
    </row>
    <row r="80" spans="1:22" s="30" customFormat="1" ht="25.15" hidden="1" customHeight="1">
      <c r="A80" s="128"/>
      <c r="B80" s="94"/>
      <c r="C80" s="95"/>
      <c r="D80" s="96"/>
      <c r="E80" s="97"/>
      <c r="F80" s="98"/>
      <c r="G80" s="98"/>
      <c r="H80" s="99"/>
      <c r="I80" s="99"/>
      <c r="J80" s="100">
        <f t="shared" si="15"/>
        <v>0</v>
      </c>
      <c r="K80" s="101"/>
      <c r="L80" s="110"/>
      <c r="M80" s="103"/>
      <c r="N80" s="104"/>
      <c r="O80" s="104"/>
      <c r="P80" s="105" t="str">
        <f t="shared" si="11"/>
        <v>-</v>
      </c>
      <c r="Q80" s="106"/>
      <c r="R80" s="93" t="str">
        <f t="shared" si="12"/>
        <v>-</v>
      </c>
      <c r="S80" s="107"/>
      <c r="T80" s="131"/>
      <c r="U80" s="79">
        <f t="shared" si="14"/>
        <v>0</v>
      </c>
      <c r="V80" s="80" t="str">
        <f t="shared" si="13"/>
        <v>-</v>
      </c>
    </row>
    <row r="81" spans="1:22" s="30" customFormat="1" ht="25.15" hidden="1" customHeight="1">
      <c r="A81" s="128"/>
      <c r="B81" s="94"/>
      <c r="C81" s="95"/>
      <c r="D81" s="96"/>
      <c r="E81" s="97"/>
      <c r="F81" s="98"/>
      <c r="G81" s="98"/>
      <c r="H81" s="99"/>
      <c r="I81" s="99"/>
      <c r="J81" s="100">
        <f t="shared" si="15"/>
        <v>0</v>
      </c>
      <c r="K81" s="101"/>
      <c r="L81" s="109"/>
      <c r="M81" s="103"/>
      <c r="N81" s="104"/>
      <c r="O81" s="104"/>
      <c r="P81" s="105" t="str">
        <f t="shared" si="11"/>
        <v>-</v>
      </c>
      <c r="Q81" s="106"/>
      <c r="R81" s="93" t="str">
        <f t="shared" si="12"/>
        <v>-</v>
      </c>
      <c r="S81" s="107"/>
      <c r="T81" s="131"/>
      <c r="U81" s="79">
        <f t="shared" si="14"/>
        <v>0</v>
      </c>
      <c r="V81" s="80" t="str">
        <f t="shared" si="13"/>
        <v>-</v>
      </c>
    </row>
    <row r="82" spans="1:22" s="30" customFormat="1" ht="25.15" hidden="1" customHeight="1">
      <c r="A82" s="128"/>
      <c r="B82" s="94"/>
      <c r="C82" s="95"/>
      <c r="D82" s="96"/>
      <c r="E82" s="97"/>
      <c r="F82" s="98"/>
      <c r="G82" s="98"/>
      <c r="H82" s="99"/>
      <c r="I82" s="99"/>
      <c r="J82" s="100">
        <f t="shared" si="15"/>
        <v>0</v>
      </c>
      <c r="K82" s="101"/>
      <c r="L82" s="109"/>
      <c r="M82" s="103"/>
      <c r="N82" s="104"/>
      <c r="O82" s="104"/>
      <c r="P82" s="105" t="str">
        <f t="shared" si="11"/>
        <v>-</v>
      </c>
      <c r="Q82" s="106"/>
      <c r="R82" s="93" t="str">
        <f t="shared" si="12"/>
        <v>-</v>
      </c>
      <c r="S82" s="107"/>
      <c r="T82" s="131"/>
      <c r="U82" s="79">
        <f t="shared" si="14"/>
        <v>0</v>
      </c>
      <c r="V82" s="80" t="str">
        <f t="shared" si="13"/>
        <v>-</v>
      </c>
    </row>
    <row r="83" spans="1:22" s="30" customFormat="1" ht="25.15" hidden="1" customHeight="1">
      <c r="A83" s="128"/>
      <c r="B83" s="94"/>
      <c r="C83" s="96"/>
      <c r="D83" s="96"/>
      <c r="E83" s="97"/>
      <c r="F83" s="94"/>
      <c r="G83" s="94"/>
      <c r="H83" s="111"/>
      <c r="I83" s="111"/>
      <c r="J83" s="100">
        <f t="shared" si="15"/>
        <v>0</v>
      </c>
      <c r="K83" s="110"/>
      <c r="L83" s="103"/>
      <c r="M83" s="103"/>
      <c r="N83" s="104"/>
      <c r="O83" s="104"/>
      <c r="P83" s="105" t="str">
        <f t="shared" si="11"/>
        <v>-</v>
      </c>
      <c r="Q83" s="108"/>
      <c r="R83" s="93" t="str">
        <f t="shared" si="12"/>
        <v>-</v>
      </c>
      <c r="S83" s="107"/>
      <c r="T83" s="131"/>
      <c r="U83" s="79">
        <f t="shared" si="14"/>
        <v>0</v>
      </c>
      <c r="V83" s="80" t="str">
        <f t="shared" si="13"/>
        <v>-</v>
      </c>
    </row>
    <row r="84" spans="1:22" s="30" customFormat="1" ht="25.15" hidden="1" customHeight="1">
      <c r="A84" s="128"/>
      <c r="B84" s="94"/>
      <c r="C84" s="96"/>
      <c r="D84" s="96"/>
      <c r="E84" s="97"/>
      <c r="F84" s="94"/>
      <c r="G84" s="94"/>
      <c r="H84" s="111"/>
      <c r="I84" s="111"/>
      <c r="J84" s="100">
        <f t="shared" si="15"/>
        <v>0</v>
      </c>
      <c r="K84" s="110"/>
      <c r="L84" s="103"/>
      <c r="M84" s="103"/>
      <c r="N84" s="104"/>
      <c r="O84" s="104"/>
      <c r="P84" s="105" t="str">
        <f t="shared" si="11"/>
        <v>-</v>
      </c>
      <c r="Q84" s="108"/>
      <c r="R84" s="93" t="str">
        <f t="shared" si="12"/>
        <v>-</v>
      </c>
      <c r="S84" s="107"/>
      <c r="T84" s="131"/>
      <c r="U84" s="79">
        <f t="shared" si="14"/>
        <v>0</v>
      </c>
      <c r="V84" s="80" t="str">
        <f t="shared" si="13"/>
        <v>-</v>
      </c>
    </row>
    <row r="85" spans="1:22" s="30" customFormat="1" ht="25.15" hidden="1" customHeight="1">
      <c r="A85" s="128"/>
      <c r="B85" s="94"/>
      <c r="C85" s="96"/>
      <c r="D85" s="96"/>
      <c r="E85" s="97"/>
      <c r="F85" s="94"/>
      <c r="G85" s="94"/>
      <c r="H85" s="111"/>
      <c r="I85" s="111"/>
      <c r="J85" s="100">
        <f t="shared" si="15"/>
        <v>0</v>
      </c>
      <c r="K85" s="110"/>
      <c r="L85" s="103"/>
      <c r="M85" s="103"/>
      <c r="N85" s="104"/>
      <c r="O85" s="104"/>
      <c r="P85" s="105" t="str">
        <f t="shared" si="11"/>
        <v>-</v>
      </c>
      <c r="Q85" s="108"/>
      <c r="R85" s="93" t="str">
        <f t="shared" si="12"/>
        <v>-</v>
      </c>
      <c r="S85" s="107"/>
      <c r="T85" s="131"/>
      <c r="U85" s="79">
        <f t="shared" si="14"/>
        <v>0</v>
      </c>
      <c r="V85" s="80" t="str">
        <f t="shared" si="13"/>
        <v>-</v>
      </c>
    </row>
    <row r="86" spans="1:22" s="30" customFormat="1" ht="25.15" hidden="1" customHeight="1">
      <c r="A86" s="128"/>
      <c r="B86" s="94"/>
      <c r="C86" s="96"/>
      <c r="D86" s="96"/>
      <c r="E86" s="97"/>
      <c r="F86" s="94"/>
      <c r="G86" s="94"/>
      <c r="H86" s="111"/>
      <c r="I86" s="111"/>
      <c r="J86" s="100">
        <f t="shared" si="15"/>
        <v>0</v>
      </c>
      <c r="K86" s="110"/>
      <c r="L86" s="103"/>
      <c r="M86" s="103"/>
      <c r="N86" s="104"/>
      <c r="O86" s="104"/>
      <c r="P86" s="105" t="str">
        <f t="shared" si="11"/>
        <v>-</v>
      </c>
      <c r="Q86" s="108"/>
      <c r="R86" s="93" t="str">
        <f t="shared" si="12"/>
        <v>-</v>
      </c>
      <c r="S86" s="107"/>
      <c r="T86" s="131"/>
      <c r="U86" s="79">
        <f t="shared" si="14"/>
        <v>0</v>
      </c>
      <c r="V86" s="80" t="str">
        <f t="shared" si="13"/>
        <v>-</v>
      </c>
    </row>
    <row r="87" spans="1:22" s="30" customFormat="1" ht="25.15" hidden="1" customHeight="1">
      <c r="A87" s="128"/>
      <c r="B87" s="94"/>
      <c r="C87" s="96"/>
      <c r="D87" s="96"/>
      <c r="E87" s="97"/>
      <c r="F87" s="94"/>
      <c r="G87" s="94"/>
      <c r="H87" s="111"/>
      <c r="I87" s="111"/>
      <c r="J87" s="100">
        <f t="shared" si="15"/>
        <v>0</v>
      </c>
      <c r="K87" s="110"/>
      <c r="L87" s="103"/>
      <c r="M87" s="103"/>
      <c r="N87" s="104"/>
      <c r="O87" s="104"/>
      <c r="P87" s="105" t="str">
        <f t="shared" si="11"/>
        <v>-</v>
      </c>
      <c r="Q87" s="108"/>
      <c r="R87" s="93" t="str">
        <f t="shared" si="12"/>
        <v>-</v>
      </c>
      <c r="S87" s="107"/>
      <c r="T87" s="131"/>
      <c r="U87" s="79">
        <f t="shared" si="14"/>
        <v>0</v>
      </c>
      <c r="V87" s="80" t="str">
        <f t="shared" si="13"/>
        <v>-</v>
      </c>
    </row>
    <row r="88" spans="1:22" s="30" customFormat="1" ht="25.15" hidden="1" customHeight="1">
      <c r="A88" s="128"/>
      <c r="B88" s="94"/>
      <c r="C88" s="96"/>
      <c r="D88" s="96"/>
      <c r="E88" s="97"/>
      <c r="F88" s="94"/>
      <c r="G88" s="94"/>
      <c r="H88" s="111"/>
      <c r="I88" s="111"/>
      <c r="J88" s="100">
        <f t="shared" si="15"/>
        <v>0</v>
      </c>
      <c r="K88" s="110"/>
      <c r="L88" s="103"/>
      <c r="M88" s="103"/>
      <c r="N88" s="104"/>
      <c r="O88" s="104"/>
      <c r="P88" s="105" t="str">
        <f t="shared" si="11"/>
        <v>-</v>
      </c>
      <c r="Q88" s="108"/>
      <c r="R88" s="93" t="str">
        <f t="shared" si="12"/>
        <v>-</v>
      </c>
      <c r="S88" s="107"/>
      <c r="T88" s="131"/>
      <c r="U88" s="79">
        <f t="shared" si="14"/>
        <v>0</v>
      </c>
      <c r="V88" s="80" t="str">
        <f t="shared" si="13"/>
        <v>-</v>
      </c>
    </row>
    <row r="89" spans="1:22" s="30" customFormat="1" ht="25.15" hidden="1" customHeight="1">
      <c r="A89" s="128"/>
      <c r="B89" s="94"/>
      <c r="C89" s="96"/>
      <c r="D89" s="96"/>
      <c r="E89" s="97"/>
      <c r="F89" s="94"/>
      <c r="G89" s="94"/>
      <c r="H89" s="111"/>
      <c r="I89" s="111"/>
      <c r="J89" s="100">
        <f t="shared" si="15"/>
        <v>0</v>
      </c>
      <c r="K89" s="110"/>
      <c r="L89" s="103"/>
      <c r="M89" s="103"/>
      <c r="N89" s="104"/>
      <c r="O89" s="104"/>
      <c r="P89" s="105" t="str">
        <f t="shared" si="11"/>
        <v>-</v>
      </c>
      <c r="Q89" s="108"/>
      <c r="R89" s="93" t="str">
        <f t="shared" si="12"/>
        <v>-</v>
      </c>
      <c r="S89" s="107"/>
      <c r="T89" s="131"/>
      <c r="U89" s="79">
        <f t="shared" si="14"/>
        <v>0</v>
      </c>
      <c r="V89" s="80" t="str">
        <f t="shared" si="13"/>
        <v>-</v>
      </c>
    </row>
    <row r="90" spans="1:22" s="30" customFormat="1" ht="25.15" hidden="1" customHeight="1">
      <c r="A90" s="128"/>
      <c r="B90" s="94"/>
      <c r="C90" s="96"/>
      <c r="D90" s="96"/>
      <c r="E90" s="97"/>
      <c r="F90" s="94"/>
      <c r="G90" s="94"/>
      <c r="H90" s="111"/>
      <c r="I90" s="111"/>
      <c r="J90" s="100">
        <f t="shared" si="15"/>
        <v>0</v>
      </c>
      <c r="K90" s="110"/>
      <c r="L90" s="103"/>
      <c r="M90" s="103"/>
      <c r="N90" s="104"/>
      <c r="O90" s="104"/>
      <c r="P90" s="105" t="str">
        <f t="shared" si="11"/>
        <v>-</v>
      </c>
      <c r="Q90" s="108"/>
      <c r="R90" s="93" t="str">
        <f t="shared" si="12"/>
        <v>-</v>
      </c>
      <c r="S90" s="107"/>
      <c r="T90" s="131"/>
      <c r="U90" s="79">
        <f t="shared" si="14"/>
        <v>0</v>
      </c>
      <c r="V90" s="80" t="str">
        <f t="shared" si="13"/>
        <v>-</v>
      </c>
    </row>
    <row r="91" spans="1:22" s="30" customFormat="1" ht="25.15" hidden="1" customHeight="1">
      <c r="A91" s="128"/>
      <c r="B91" s="94"/>
      <c r="C91" s="96"/>
      <c r="D91" s="96"/>
      <c r="E91" s="97"/>
      <c r="F91" s="94"/>
      <c r="G91" s="94"/>
      <c r="H91" s="111"/>
      <c r="I91" s="111"/>
      <c r="J91" s="100">
        <f t="shared" si="15"/>
        <v>0</v>
      </c>
      <c r="K91" s="110"/>
      <c r="L91" s="103"/>
      <c r="M91" s="103"/>
      <c r="N91" s="104"/>
      <c r="O91" s="104"/>
      <c r="P91" s="105" t="str">
        <f t="shared" si="11"/>
        <v>-</v>
      </c>
      <c r="Q91" s="108"/>
      <c r="R91" s="93" t="str">
        <f t="shared" si="12"/>
        <v>-</v>
      </c>
      <c r="S91" s="107"/>
      <c r="T91" s="131"/>
      <c r="U91" s="79">
        <f t="shared" si="14"/>
        <v>0</v>
      </c>
      <c r="V91" s="80" t="str">
        <f t="shared" si="13"/>
        <v>-</v>
      </c>
    </row>
    <row r="92" spans="1:22" s="30" customFormat="1" ht="25.15" hidden="1" customHeight="1">
      <c r="A92" s="128"/>
      <c r="B92" s="94"/>
      <c r="C92" s="96"/>
      <c r="D92" s="96"/>
      <c r="E92" s="97"/>
      <c r="F92" s="94"/>
      <c r="G92" s="94"/>
      <c r="H92" s="111"/>
      <c r="I92" s="111"/>
      <c r="J92" s="100">
        <f t="shared" si="15"/>
        <v>0</v>
      </c>
      <c r="K92" s="110"/>
      <c r="L92" s="103"/>
      <c r="M92" s="103"/>
      <c r="N92" s="104"/>
      <c r="O92" s="104"/>
      <c r="P92" s="105" t="str">
        <f t="shared" si="11"/>
        <v>-</v>
      </c>
      <c r="Q92" s="108"/>
      <c r="R92" s="93" t="str">
        <f t="shared" si="12"/>
        <v>-</v>
      </c>
      <c r="S92" s="107"/>
      <c r="T92" s="131"/>
      <c r="U92" s="79">
        <f t="shared" si="14"/>
        <v>0</v>
      </c>
      <c r="V92" s="80" t="str">
        <f t="shared" si="13"/>
        <v>-</v>
      </c>
    </row>
    <row r="93" spans="1:22" s="30" customFormat="1" ht="25.15" hidden="1" customHeight="1">
      <c r="A93" s="128"/>
      <c r="B93" s="94"/>
      <c r="C93" s="96"/>
      <c r="D93" s="96"/>
      <c r="E93" s="97"/>
      <c r="F93" s="94"/>
      <c r="G93" s="94"/>
      <c r="H93" s="111"/>
      <c r="I93" s="111"/>
      <c r="J93" s="100">
        <f t="shared" si="15"/>
        <v>0</v>
      </c>
      <c r="K93" s="110"/>
      <c r="L93" s="103"/>
      <c r="M93" s="103"/>
      <c r="N93" s="104"/>
      <c r="O93" s="104"/>
      <c r="P93" s="105" t="str">
        <f t="shared" si="11"/>
        <v>-</v>
      </c>
      <c r="Q93" s="108"/>
      <c r="R93" s="93" t="str">
        <f t="shared" si="12"/>
        <v>-</v>
      </c>
      <c r="S93" s="107"/>
      <c r="T93" s="131"/>
      <c r="U93" s="79">
        <f t="shared" si="14"/>
        <v>0</v>
      </c>
      <c r="V93" s="80" t="str">
        <f t="shared" si="13"/>
        <v>-</v>
      </c>
    </row>
    <row r="94" spans="1:22" s="30" customFormat="1" ht="25.15" hidden="1" customHeight="1">
      <c r="A94" s="128"/>
      <c r="B94" s="94"/>
      <c r="C94" s="96"/>
      <c r="D94" s="96"/>
      <c r="E94" s="97"/>
      <c r="F94" s="94"/>
      <c r="G94" s="94"/>
      <c r="H94" s="111"/>
      <c r="I94" s="111"/>
      <c r="J94" s="100">
        <f t="shared" si="15"/>
        <v>0</v>
      </c>
      <c r="K94" s="110"/>
      <c r="L94" s="103"/>
      <c r="M94" s="103"/>
      <c r="N94" s="104"/>
      <c r="O94" s="104"/>
      <c r="P94" s="105" t="str">
        <f t="shared" si="11"/>
        <v>-</v>
      </c>
      <c r="Q94" s="108"/>
      <c r="R94" s="93" t="str">
        <f t="shared" si="12"/>
        <v>-</v>
      </c>
      <c r="S94" s="107"/>
      <c r="T94" s="131"/>
      <c r="U94" s="79">
        <f t="shared" si="14"/>
        <v>0</v>
      </c>
      <c r="V94" s="80" t="str">
        <f t="shared" si="13"/>
        <v>-</v>
      </c>
    </row>
    <row r="95" spans="1:22" s="30" customFormat="1" ht="25.15" hidden="1" customHeight="1">
      <c r="A95" s="128"/>
      <c r="B95" s="94"/>
      <c r="C95" s="96"/>
      <c r="D95" s="96"/>
      <c r="E95" s="97"/>
      <c r="F95" s="94"/>
      <c r="G95" s="94"/>
      <c r="H95" s="111"/>
      <c r="I95" s="111"/>
      <c r="J95" s="100">
        <f t="shared" si="15"/>
        <v>0</v>
      </c>
      <c r="K95" s="110"/>
      <c r="L95" s="103"/>
      <c r="M95" s="103"/>
      <c r="N95" s="104"/>
      <c r="O95" s="104"/>
      <c r="P95" s="105" t="str">
        <f t="shared" si="11"/>
        <v>-</v>
      </c>
      <c r="Q95" s="108"/>
      <c r="R95" s="93" t="str">
        <f t="shared" si="12"/>
        <v>-</v>
      </c>
      <c r="S95" s="107"/>
      <c r="T95" s="131"/>
      <c r="U95" s="79">
        <f t="shared" si="14"/>
        <v>0</v>
      </c>
      <c r="V95" s="80" t="str">
        <f t="shared" si="13"/>
        <v>-</v>
      </c>
    </row>
    <row r="96" spans="1:22" s="30" customFormat="1" ht="25.15" hidden="1" customHeight="1">
      <c r="A96" s="128"/>
      <c r="B96" s="94"/>
      <c r="C96" s="96"/>
      <c r="D96" s="96"/>
      <c r="E96" s="97"/>
      <c r="F96" s="94"/>
      <c r="G96" s="94"/>
      <c r="H96" s="111"/>
      <c r="I96" s="111"/>
      <c r="J96" s="100">
        <f t="shared" si="15"/>
        <v>0</v>
      </c>
      <c r="K96" s="110"/>
      <c r="L96" s="103"/>
      <c r="M96" s="103"/>
      <c r="N96" s="104"/>
      <c r="O96" s="104"/>
      <c r="P96" s="105" t="str">
        <f t="shared" si="11"/>
        <v>-</v>
      </c>
      <c r="Q96" s="108"/>
      <c r="R96" s="93" t="str">
        <f t="shared" si="12"/>
        <v>-</v>
      </c>
      <c r="S96" s="107"/>
      <c r="T96" s="131"/>
      <c r="U96" s="79">
        <f t="shared" si="14"/>
        <v>0</v>
      </c>
      <c r="V96" s="80" t="str">
        <f t="shared" si="13"/>
        <v>-</v>
      </c>
    </row>
    <row r="97" spans="1:22" s="30" customFormat="1" ht="25.15" hidden="1" customHeight="1">
      <c r="A97" s="128"/>
      <c r="B97" s="94"/>
      <c r="C97" s="96"/>
      <c r="D97" s="96"/>
      <c r="E97" s="97"/>
      <c r="F97" s="94"/>
      <c r="G97" s="94"/>
      <c r="H97" s="111"/>
      <c r="I97" s="111"/>
      <c r="J97" s="100">
        <f t="shared" si="15"/>
        <v>0</v>
      </c>
      <c r="K97" s="110"/>
      <c r="L97" s="103"/>
      <c r="M97" s="103"/>
      <c r="N97" s="104"/>
      <c r="O97" s="104"/>
      <c r="P97" s="105" t="str">
        <f t="shared" si="11"/>
        <v>-</v>
      </c>
      <c r="Q97" s="108"/>
      <c r="R97" s="93" t="str">
        <f t="shared" si="12"/>
        <v>-</v>
      </c>
      <c r="S97" s="107"/>
      <c r="T97" s="131"/>
      <c r="U97" s="79">
        <f t="shared" si="14"/>
        <v>0</v>
      </c>
      <c r="V97" s="80" t="str">
        <f t="shared" si="13"/>
        <v>-</v>
      </c>
    </row>
    <row r="98" spans="1:22" s="30" customFormat="1" ht="25.15" hidden="1" customHeight="1">
      <c r="A98" s="128"/>
      <c r="B98" s="94"/>
      <c r="C98" s="96"/>
      <c r="D98" s="96"/>
      <c r="E98" s="97"/>
      <c r="F98" s="94"/>
      <c r="G98" s="94"/>
      <c r="H98" s="111"/>
      <c r="I98" s="111"/>
      <c r="J98" s="100">
        <f t="shared" si="15"/>
        <v>0</v>
      </c>
      <c r="K98" s="110"/>
      <c r="L98" s="103"/>
      <c r="M98" s="103"/>
      <c r="N98" s="104"/>
      <c r="O98" s="104"/>
      <c r="P98" s="105" t="str">
        <f t="shared" si="11"/>
        <v>-</v>
      </c>
      <c r="Q98" s="108"/>
      <c r="R98" s="93" t="str">
        <f t="shared" si="12"/>
        <v>-</v>
      </c>
      <c r="S98" s="107"/>
      <c r="T98" s="131"/>
      <c r="U98" s="79">
        <f t="shared" si="14"/>
        <v>0</v>
      </c>
      <c r="V98" s="80" t="str">
        <f t="shared" si="13"/>
        <v>-</v>
      </c>
    </row>
    <row r="99" spans="1:22" s="30" customFormat="1" ht="25.15" hidden="1" customHeight="1">
      <c r="A99" s="128"/>
      <c r="B99" s="94"/>
      <c r="C99" s="96"/>
      <c r="D99" s="96"/>
      <c r="E99" s="97"/>
      <c r="F99" s="94"/>
      <c r="G99" s="94"/>
      <c r="H99" s="111"/>
      <c r="I99" s="111"/>
      <c r="J99" s="100">
        <f t="shared" si="15"/>
        <v>0</v>
      </c>
      <c r="K99" s="110"/>
      <c r="L99" s="103"/>
      <c r="M99" s="103"/>
      <c r="N99" s="104"/>
      <c r="O99" s="104"/>
      <c r="P99" s="105" t="str">
        <f t="shared" si="11"/>
        <v>-</v>
      </c>
      <c r="Q99" s="108"/>
      <c r="R99" s="93" t="str">
        <f t="shared" si="12"/>
        <v>-</v>
      </c>
      <c r="S99" s="107"/>
      <c r="T99" s="131"/>
      <c r="U99" s="79">
        <f t="shared" si="14"/>
        <v>0</v>
      </c>
      <c r="V99" s="80" t="str">
        <f t="shared" si="13"/>
        <v>-</v>
      </c>
    </row>
    <row r="100" spans="1:22" s="30" customFormat="1" ht="25.15" hidden="1" customHeight="1">
      <c r="A100" s="128"/>
      <c r="B100" s="94"/>
      <c r="C100" s="96"/>
      <c r="D100" s="96"/>
      <c r="E100" s="97"/>
      <c r="F100" s="94"/>
      <c r="G100" s="94"/>
      <c r="H100" s="111"/>
      <c r="I100" s="111"/>
      <c r="J100" s="100">
        <f t="shared" si="15"/>
        <v>0</v>
      </c>
      <c r="K100" s="110"/>
      <c r="L100" s="103"/>
      <c r="M100" s="103"/>
      <c r="N100" s="104"/>
      <c r="O100" s="104"/>
      <c r="P100" s="105" t="str">
        <f t="shared" si="11"/>
        <v>-</v>
      </c>
      <c r="Q100" s="108"/>
      <c r="R100" s="93" t="str">
        <f t="shared" si="12"/>
        <v>-</v>
      </c>
      <c r="S100" s="107"/>
      <c r="T100" s="131"/>
      <c r="U100" s="79">
        <f t="shared" si="14"/>
        <v>0</v>
      </c>
      <c r="V100" s="80" t="str">
        <f t="shared" si="13"/>
        <v>-</v>
      </c>
    </row>
    <row r="101" spans="1:22" s="30" customFormat="1" ht="25.15" hidden="1" customHeight="1">
      <c r="A101" s="128"/>
      <c r="B101" s="112"/>
      <c r="C101" s="113"/>
      <c r="D101" s="113"/>
      <c r="E101" s="114"/>
      <c r="F101" s="112"/>
      <c r="G101" s="112"/>
      <c r="H101" s="115"/>
      <c r="I101" s="115"/>
      <c r="J101" s="116">
        <f t="shared" si="15"/>
        <v>0</v>
      </c>
      <c r="K101" s="117"/>
      <c r="L101" s="118"/>
      <c r="M101" s="118"/>
      <c r="N101" s="119"/>
      <c r="O101" s="119"/>
      <c r="P101" s="105" t="str">
        <f t="shared" si="11"/>
        <v>-</v>
      </c>
      <c r="Q101" s="120"/>
      <c r="R101" s="93" t="str">
        <f t="shared" si="12"/>
        <v>-</v>
      </c>
      <c r="S101" s="121"/>
      <c r="T101" s="131"/>
      <c r="U101" s="79">
        <f t="shared" si="14"/>
        <v>0</v>
      </c>
      <c r="V101" s="80" t="str">
        <f t="shared" si="13"/>
        <v>-</v>
      </c>
    </row>
    <row r="102" spans="1:22" s="30" customFormat="1" ht="19.899999999999999" customHeight="1">
      <c r="A102" s="65">
        <f>COUNT(A72:A101)</f>
        <v>6</v>
      </c>
      <c r="B102" s="167" t="s">
        <v>49</v>
      </c>
      <c r="C102" s="66">
        <f>COUNT(K72:K101)-COUNT(L72:L101)</f>
        <v>0</v>
      </c>
      <c r="D102" s="66"/>
      <c r="E102" s="66"/>
      <c r="F102" s="66" t="s">
        <v>31</v>
      </c>
      <c r="G102" s="69">
        <f>IF(L72&gt;1,0,K72)+IF(L73&gt;0,0,K73)+IF(L74&gt;0,0,K74)+IF(L75&gt;0,0,K75)+IF(L76&gt;0,0,K76)+IF(L77&gt;0,0,K77)+IF(L78&gt;0,0,K78)+IF(L79&gt;0,0,K79)+IF(L80&gt;0,0,K80)+IF(L81&gt;0,0,K81)+IF(L82&gt;0,0,K82)+IF(L83&gt;0,0,K83)+IF(L84&gt;0,0,K84)+IF(L85&gt;0,0,K85)+IF(L86&gt;0,0,K86)+IF(L87&gt;0,0,K87)+IF(L88&gt;0,0,K88)+IF(L89&gt;0,0,K89)+IF(L90&gt;0,0,K90)+IF(L91&gt;0,0,K91)+IF(L92&gt;0,0,K92)+IF(L93&gt;0,0,K93)+IF(L94&gt;0,0,K94)+IF(L95&gt;0,0,K95)+IF(L96&gt;0,0,K96)+IF(L97&gt;0,0,K97)+IF(L98&gt;0,0,K98)+IF(L99&gt;0,0,K99)+IF(L100&gt;0,0,K100)+IF(L101&gt;0,0,K101)</f>
        <v>0</v>
      </c>
      <c r="H102" s="66"/>
      <c r="I102" s="66"/>
      <c r="J102" s="67">
        <f>SUM(J72:J101)/1000</f>
        <v>6.968</v>
      </c>
      <c r="K102" s="77">
        <f>SUM(K72:K101)</f>
        <v>13040494</v>
      </c>
      <c r="L102" s="77">
        <f>SUM(L72:L101)</f>
        <v>12420836.6</v>
      </c>
      <c r="M102" s="77">
        <f>SUM(M72:M101)</f>
        <v>12309541</v>
      </c>
      <c r="N102" s="126" t="s">
        <v>6</v>
      </c>
      <c r="O102" s="68">
        <f>IF(M102&lt;=0,"-",(M102/L102))</f>
        <v>0.99103960517442125</v>
      </c>
      <c r="P102" s="68"/>
      <c r="Q102" s="68">
        <f>IF(L72&lt;=0,"0",(IF(Q72&gt;0,Q72*L72)+IF(Q73&gt;0,Q73*L73)+IF(Q74&gt;0,Q74*L74)+IF(Q75&gt;0,Q75*L75)+IF(Q76&gt;0,Q76*L76)+IF(Q77&gt;0,Q77*L77)+IF(Q78&gt;0,Q78*L78)+IF(Q79&gt;0,Q79*L79)+IF(Q80&gt;0,Q80*L80)+IF(Q81&gt;0,Q81*L81)+IF(Q82&gt;0,Q82*L82)+IF(Q83&gt;0,Q83*L83)+IF(Q84&gt;0,Q84*L84)+IF(Q85&gt;0,Q85*L85)+IF(Q86&gt;0,Q86*L86)+IF(Q87&gt;0,Q87*L87)+IF(Q88&gt;0,Q88*L88)+IF(Q89&gt;0,Q89*L89)+IF(Q90&gt;0,Q90*L90)+IF(Q91&gt;0,Q91*L91)+IF(Q92&gt;0,Q92*L92)+IF(Q93&gt;0,Q93*L93)+IF(Q94&gt;0,Q94*L94)+IF(Q95&gt;0,Q95*L95)+IF(Q96&gt;0,Q96*L96)+IF(Q97&gt;0,Q97*L97)+IF(Q98&gt;0,Q98*L98)+IF(Q99&gt;0,Q99*L99)+IF(Q100&gt;0,Q100*L100)+IF(Q101&gt;0,Q101*L101))/L102)</f>
        <v>1</v>
      </c>
      <c r="R102" s="66"/>
      <c r="S102" s="66"/>
      <c r="T102" s="131"/>
      <c r="U102" s="81"/>
      <c r="V102" s="80"/>
    </row>
    <row r="103" spans="1:22" s="138" customFormat="1" ht="19.899999999999999" customHeight="1">
      <c r="A103" s="136" t="s">
        <v>52</v>
      </c>
      <c r="B103" s="137"/>
      <c r="C103" s="270" t="s">
        <v>57</v>
      </c>
      <c r="D103" s="270"/>
      <c r="E103" s="270"/>
      <c r="F103" s="137"/>
      <c r="G103" s="137"/>
      <c r="H103" s="137"/>
      <c r="I103" s="137"/>
      <c r="J103" s="136"/>
      <c r="K103" s="137"/>
      <c r="L103" s="137"/>
      <c r="M103" s="136"/>
      <c r="N103" s="137"/>
      <c r="O103" s="137"/>
      <c r="P103" s="137"/>
      <c r="Q103" s="136"/>
      <c r="R103" s="137"/>
      <c r="S103" s="136"/>
      <c r="U103" s="139"/>
    </row>
    <row r="104" spans="1:22" s="30" customFormat="1" ht="25.15" customHeight="1">
      <c r="A104" s="173">
        <v>1</v>
      </c>
      <c r="B104" s="174" t="s">
        <v>46</v>
      </c>
      <c r="C104" s="182">
        <v>233891</v>
      </c>
      <c r="D104" s="175">
        <v>1</v>
      </c>
      <c r="E104" s="175">
        <v>132672001</v>
      </c>
      <c r="F104" s="176" t="s">
        <v>105</v>
      </c>
      <c r="G104" s="176" t="s">
        <v>209</v>
      </c>
      <c r="H104" s="86">
        <v>890</v>
      </c>
      <c r="I104" s="86">
        <v>2390</v>
      </c>
      <c r="J104" s="87">
        <f>I104-H104</f>
        <v>1500</v>
      </c>
      <c r="K104" s="88">
        <v>2298917</v>
      </c>
      <c r="L104" s="89">
        <v>2183971.15</v>
      </c>
      <c r="M104" s="90"/>
      <c r="N104" s="104">
        <v>43449</v>
      </c>
      <c r="O104" s="104">
        <v>43510</v>
      </c>
      <c r="P104" s="105">
        <f t="shared" ref="P104:P133" ca="1" si="16">IF(OR(O104&lt;=0,N104&lt;=0),"-",(($S$3-N104)/(O104-N104)))</f>
        <v>2.3114754098360657</v>
      </c>
      <c r="Q104" s="92">
        <v>0.2</v>
      </c>
      <c r="R104" s="93" t="str">
        <f t="shared" ref="R104:R133" ca="1" si="17">IF(OR(N104&lt;=0,O104&lt;=0),"-",IF(AND(($S$3-N104)&gt;(O104-N104),Q104&lt;100%),"Time Expired",IF(AND(($S$3-N104)&gt;(O104-N104)*3/4,Q104&lt;=10%),"Very Critical",IF(AND(($S$3-N104)&gt;(O104-N104)*3/4,Q104&lt;=25%),"Critical",IF(AND(($S$3-N104)&gt;(O104-N104)*3/4,Q104&lt;=50%),"Slow Progress",IF(AND(($S$3-N104)&gt;(O104-N104)/2,Q104&lt;=10%),"Very Slow Progress",IF(AND(($S$3-N104)&gt;(O104-N104)/2,Q104&lt;=25%),"Progress Slow",IF(AND(($S$3-N104)&gt;(O104-N104)/4,Q104&lt;=20%),"Progress Slow","-"))))))))</f>
        <v>Time Expired</v>
      </c>
      <c r="S104" s="187"/>
      <c r="T104" s="131"/>
      <c r="U104" s="79">
        <f>O104-N104</f>
        <v>61</v>
      </c>
      <c r="V104" s="80">
        <f t="shared" ref="V104:V133" ca="1" si="18">IF(N104&lt;=0,"-",($S$3-N104))</f>
        <v>141</v>
      </c>
    </row>
    <row r="105" spans="1:22" s="30" customFormat="1" ht="25.15" customHeight="1">
      <c r="A105" s="177">
        <v>2</v>
      </c>
      <c r="B105" s="178" t="s">
        <v>46</v>
      </c>
      <c r="C105" s="183">
        <v>233892</v>
      </c>
      <c r="D105" s="179">
        <v>1</v>
      </c>
      <c r="E105" s="179">
        <v>132673001</v>
      </c>
      <c r="F105" s="180" t="s">
        <v>106</v>
      </c>
      <c r="G105" s="180" t="s">
        <v>210</v>
      </c>
      <c r="H105" s="99">
        <v>6500</v>
      </c>
      <c r="I105" s="99">
        <v>7730</v>
      </c>
      <c r="J105" s="100">
        <f>I105-H105</f>
        <v>1230</v>
      </c>
      <c r="K105" s="101">
        <v>1183901</v>
      </c>
      <c r="L105" s="102">
        <v>1124705.95</v>
      </c>
      <c r="M105" s="103"/>
      <c r="N105" s="104">
        <v>43449</v>
      </c>
      <c r="O105" s="104">
        <v>43510</v>
      </c>
      <c r="P105" s="105">
        <f t="shared" ca="1" si="16"/>
        <v>2.3114754098360657</v>
      </c>
      <c r="Q105" s="106">
        <v>1</v>
      </c>
      <c r="R105" s="93" t="str">
        <f t="shared" ca="1" si="17"/>
        <v>-</v>
      </c>
      <c r="S105" s="186"/>
      <c r="T105" s="131"/>
      <c r="U105" s="79">
        <f t="shared" ref="U105:U133" si="19">O105-N105</f>
        <v>61</v>
      </c>
      <c r="V105" s="80">
        <f t="shared" ca="1" si="18"/>
        <v>141</v>
      </c>
    </row>
    <row r="106" spans="1:22" s="30" customFormat="1" ht="25.15" customHeight="1">
      <c r="A106" s="177">
        <v>3</v>
      </c>
      <c r="B106" s="178" t="s">
        <v>46</v>
      </c>
      <c r="C106" s="183">
        <v>233893</v>
      </c>
      <c r="D106" s="179">
        <v>1</v>
      </c>
      <c r="E106" s="179">
        <v>132674043</v>
      </c>
      <c r="F106" s="180" t="s">
        <v>107</v>
      </c>
      <c r="G106" s="180" t="s">
        <v>211</v>
      </c>
      <c r="H106" s="99">
        <v>0</v>
      </c>
      <c r="I106" s="99">
        <v>560</v>
      </c>
      <c r="J106" s="100">
        <f t="shared" ref="J106:J133" si="20">I106-H106</f>
        <v>560</v>
      </c>
      <c r="K106" s="101">
        <v>518636</v>
      </c>
      <c r="L106" s="102">
        <v>492704.2</v>
      </c>
      <c r="M106" s="103">
        <v>492704</v>
      </c>
      <c r="N106" s="104">
        <v>43450</v>
      </c>
      <c r="O106" s="104">
        <v>43511</v>
      </c>
      <c r="P106" s="105">
        <f t="shared" ca="1" si="16"/>
        <v>2.2950819672131146</v>
      </c>
      <c r="Q106" s="106">
        <v>1</v>
      </c>
      <c r="R106" s="93" t="str">
        <f t="shared" ca="1" si="17"/>
        <v>-</v>
      </c>
      <c r="S106" s="186" t="s">
        <v>235</v>
      </c>
      <c r="T106" s="131"/>
      <c r="U106" s="79">
        <f t="shared" si="19"/>
        <v>61</v>
      </c>
      <c r="V106" s="80">
        <f t="shared" ca="1" si="18"/>
        <v>140</v>
      </c>
    </row>
    <row r="107" spans="1:22" s="30" customFormat="1" ht="25.15" customHeight="1">
      <c r="A107" s="177">
        <v>4</v>
      </c>
      <c r="B107" s="178" t="s">
        <v>46</v>
      </c>
      <c r="C107" s="183">
        <v>233894</v>
      </c>
      <c r="D107" s="179">
        <v>1</v>
      </c>
      <c r="E107" s="179">
        <v>132674058</v>
      </c>
      <c r="F107" s="180" t="s">
        <v>108</v>
      </c>
      <c r="G107" s="180" t="s">
        <v>212</v>
      </c>
      <c r="H107" s="99">
        <v>0</v>
      </c>
      <c r="I107" s="99">
        <v>1000</v>
      </c>
      <c r="J107" s="100">
        <f t="shared" si="20"/>
        <v>1000</v>
      </c>
      <c r="K107" s="101">
        <v>2221553</v>
      </c>
      <c r="L107" s="102">
        <v>2110475.35</v>
      </c>
      <c r="M107" s="103"/>
      <c r="N107" s="104">
        <v>43450</v>
      </c>
      <c r="O107" s="104">
        <v>43511</v>
      </c>
      <c r="P107" s="105">
        <f t="shared" ca="1" si="16"/>
        <v>2.2950819672131146</v>
      </c>
      <c r="Q107" s="108">
        <v>0.4</v>
      </c>
      <c r="R107" s="93" t="str">
        <f t="shared" ca="1" si="17"/>
        <v>Time Expired</v>
      </c>
      <c r="S107" s="186"/>
      <c r="T107" s="131"/>
      <c r="U107" s="79">
        <f t="shared" si="19"/>
        <v>61</v>
      </c>
      <c r="V107" s="80">
        <f t="shared" ca="1" si="18"/>
        <v>140</v>
      </c>
    </row>
    <row r="108" spans="1:22" s="30" customFormat="1" ht="25.15" customHeight="1">
      <c r="A108" s="177">
        <v>5</v>
      </c>
      <c r="B108" s="178" t="s">
        <v>35</v>
      </c>
      <c r="C108" s="183">
        <v>233961</v>
      </c>
      <c r="D108" s="179">
        <v>1</v>
      </c>
      <c r="E108" s="179">
        <v>132672002</v>
      </c>
      <c r="F108" s="180" t="s">
        <v>109</v>
      </c>
      <c r="G108" s="180" t="s">
        <v>213</v>
      </c>
      <c r="H108" s="99">
        <v>0</v>
      </c>
      <c r="I108" s="99">
        <v>4680</v>
      </c>
      <c r="J108" s="100">
        <f t="shared" si="20"/>
        <v>4680</v>
      </c>
      <c r="K108" s="101">
        <v>5993675</v>
      </c>
      <c r="L108" s="102">
        <v>5693991.25</v>
      </c>
      <c r="M108" s="103">
        <v>5691601</v>
      </c>
      <c r="N108" s="104">
        <v>43472</v>
      </c>
      <c r="O108" s="104">
        <v>43546</v>
      </c>
      <c r="P108" s="105">
        <f t="shared" ca="1" si="16"/>
        <v>1.5945945945945945</v>
      </c>
      <c r="Q108" s="106">
        <v>1</v>
      </c>
      <c r="R108" s="93" t="str">
        <f t="shared" ca="1" si="17"/>
        <v>-</v>
      </c>
      <c r="S108" s="186" t="s">
        <v>235</v>
      </c>
      <c r="T108" s="131"/>
      <c r="U108" s="79">
        <f t="shared" si="19"/>
        <v>74</v>
      </c>
      <c r="V108" s="80">
        <f t="shared" ca="1" si="18"/>
        <v>118</v>
      </c>
    </row>
    <row r="109" spans="1:22" s="30" customFormat="1" ht="25.15" customHeight="1">
      <c r="A109" s="177">
        <v>6</v>
      </c>
      <c r="B109" s="178" t="s">
        <v>35</v>
      </c>
      <c r="C109" s="183">
        <v>233907</v>
      </c>
      <c r="D109" s="179">
        <v>1</v>
      </c>
      <c r="E109" s="179">
        <v>132674027</v>
      </c>
      <c r="F109" s="180" t="s">
        <v>110</v>
      </c>
      <c r="G109" s="180" t="s">
        <v>214</v>
      </c>
      <c r="H109" s="99">
        <v>0</v>
      </c>
      <c r="I109" s="99">
        <v>900</v>
      </c>
      <c r="J109" s="100">
        <f t="shared" si="20"/>
        <v>900</v>
      </c>
      <c r="K109" s="101">
        <v>1971082</v>
      </c>
      <c r="L109" s="102">
        <v>1872527.9</v>
      </c>
      <c r="M109" s="103"/>
      <c r="N109" s="104">
        <v>43450</v>
      </c>
      <c r="O109" s="104">
        <v>43511</v>
      </c>
      <c r="P109" s="105">
        <f t="shared" ca="1" si="16"/>
        <v>2.2950819672131146</v>
      </c>
      <c r="Q109" s="106">
        <v>0.3</v>
      </c>
      <c r="R109" s="93" t="str">
        <f t="shared" ca="1" si="17"/>
        <v>Time Expired</v>
      </c>
      <c r="S109" s="186"/>
      <c r="T109" s="131"/>
      <c r="U109" s="79">
        <f t="shared" si="19"/>
        <v>61</v>
      </c>
      <c r="V109" s="80">
        <f t="shared" ca="1" si="18"/>
        <v>140</v>
      </c>
    </row>
    <row r="110" spans="1:22" s="30" customFormat="1" ht="25.15" customHeight="1">
      <c r="A110" s="177">
        <v>7</v>
      </c>
      <c r="B110" s="178" t="s">
        <v>35</v>
      </c>
      <c r="C110" s="183">
        <v>233908</v>
      </c>
      <c r="D110" s="179">
        <v>1</v>
      </c>
      <c r="E110" s="179">
        <v>132674038</v>
      </c>
      <c r="F110" s="180" t="s">
        <v>111</v>
      </c>
      <c r="G110" s="180" t="s">
        <v>214</v>
      </c>
      <c r="H110" s="99">
        <v>0</v>
      </c>
      <c r="I110" s="99">
        <v>450</v>
      </c>
      <c r="J110" s="100">
        <f t="shared" si="20"/>
        <v>450</v>
      </c>
      <c r="K110" s="101">
        <v>1222585</v>
      </c>
      <c r="L110" s="109">
        <v>1161455.75</v>
      </c>
      <c r="M110" s="103"/>
      <c r="N110" s="104">
        <v>43450</v>
      </c>
      <c r="O110" s="104">
        <v>43511</v>
      </c>
      <c r="P110" s="105">
        <f t="shared" ca="1" si="16"/>
        <v>2.2950819672131146</v>
      </c>
      <c r="Q110" s="108">
        <v>0.3</v>
      </c>
      <c r="R110" s="93" t="str">
        <f t="shared" ca="1" si="17"/>
        <v>Time Expired</v>
      </c>
      <c r="S110" s="186"/>
      <c r="T110" s="131"/>
      <c r="U110" s="79">
        <f t="shared" si="19"/>
        <v>61</v>
      </c>
      <c r="V110" s="80">
        <f t="shared" ca="1" si="18"/>
        <v>140</v>
      </c>
    </row>
    <row r="111" spans="1:22" s="201" customFormat="1" ht="25.15" customHeight="1">
      <c r="A111" s="189">
        <v>8</v>
      </c>
      <c r="B111" s="190" t="s">
        <v>43</v>
      </c>
      <c r="C111" s="185">
        <v>233932</v>
      </c>
      <c r="D111" s="184">
        <v>1</v>
      </c>
      <c r="E111" s="184">
        <v>132674108</v>
      </c>
      <c r="F111" s="191" t="s">
        <v>112</v>
      </c>
      <c r="G111" s="191" t="s">
        <v>208</v>
      </c>
      <c r="H111" s="192">
        <v>2430</v>
      </c>
      <c r="I111" s="192">
        <v>2500</v>
      </c>
      <c r="J111" s="193">
        <f t="shared" si="20"/>
        <v>70</v>
      </c>
      <c r="K111" s="170">
        <v>402828</v>
      </c>
      <c r="L111" s="168">
        <v>382686.6</v>
      </c>
      <c r="M111" s="171">
        <v>381556</v>
      </c>
      <c r="N111" s="169">
        <v>43463</v>
      </c>
      <c r="O111" s="169">
        <v>43524</v>
      </c>
      <c r="P111" s="194">
        <f t="shared" ca="1" si="16"/>
        <v>2.081967213114754</v>
      </c>
      <c r="Q111" s="195">
        <v>1</v>
      </c>
      <c r="R111" s="196" t="str">
        <f t="shared" ca="1" si="17"/>
        <v>-</v>
      </c>
      <c r="S111" s="197" t="s">
        <v>235</v>
      </c>
      <c r="T111" s="198"/>
      <c r="U111" s="199">
        <f t="shared" si="19"/>
        <v>61</v>
      </c>
      <c r="V111" s="200">
        <f t="shared" ca="1" si="18"/>
        <v>127</v>
      </c>
    </row>
    <row r="112" spans="1:22" s="201" customFormat="1" ht="25.15" customHeight="1">
      <c r="A112" s="189">
        <v>9</v>
      </c>
      <c r="B112" s="190" t="s">
        <v>44</v>
      </c>
      <c r="C112" s="185">
        <v>233933</v>
      </c>
      <c r="D112" s="184">
        <v>1</v>
      </c>
      <c r="E112" s="184">
        <v>132674039</v>
      </c>
      <c r="F112" s="191" t="s">
        <v>113</v>
      </c>
      <c r="G112" s="191" t="s">
        <v>205</v>
      </c>
      <c r="H112" s="192">
        <v>750</v>
      </c>
      <c r="I112" s="192"/>
      <c r="J112" s="193">
        <f t="shared" si="20"/>
        <v>-750</v>
      </c>
      <c r="K112" s="170">
        <v>623925</v>
      </c>
      <c r="L112" s="172">
        <v>592728.75</v>
      </c>
      <c r="M112" s="171">
        <v>592672</v>
      </c>
      <c r="N112" s="169">
        <v>43443</v>
      </c>
      <c r="O112" s="169">
        <v>43504</v>
      </c>
      <c r="P112" s="194">
        <f t="shared" ca="1" si="16"/>
        <v>2.4098360655737703</v>
      </c>
      <c r="Q112" s="195">
        <v>1</v>
      </c>
      <c r="R112" s="196" t="str">
        <f t="shared" ca="1" si="17"/>
        <v>-</v>
      </c>
      <c r="S112" s="197" t="s">
        <v>235</v>
      </c>
      <c r="T112" s="198"/>
      <c r="U112" s="199">
        <f t="shared" si="19"/>
        <v>61</v>
      </c>
      <c r="V112" s="200">
        <f t="shared" ca="1" si="18"/>
        <v>147</v>
      </c>
    </row>
    <row r="113" spans="1:22" s="220" customFormat="1" ht="25.15" customHeight="1">
      <c r="A113" s="202">
        <v>10</v>
      </c>
      <c r="B113" s="203" t="s">
        <v>39</v>
      </c>
      <c r="C113" s="204">
        <v>132313</v>
      </c>
      <c r="D113" s="205">
        <v>1</v>
      </c>
      <c r="E113" s="205">
        <v>132674036</v>
      </c>
      <c r="F113" s="206" t="s">
        <v>237</v>
      </c>
      <c r="G113" s="206" t="s">
        <v>241</v>
      </c>
      <c r="H113" s="207">
        <v>0</v>
      </c>
      <c r="I113" s="207">
        <v>1200</v>
      </c>
      <c r="J113" s="208">
        <f t="shared" si="20"/>
        <v>1200</v>
      </c>
      <c r="K113" s="209">
        <v>4202457</v>
      </c>
      <c r="L113" s="210">
        <v>4202457</v>
      </c>
      <c r="M113" s="211">
        <v>3850672</v>
      </c>
      <c r="N113" s="212">
        <v>43109</v>
      </c>
      <c r="O113" s="212">
        <v>43446</v>
      </c>
      <c r="P113" s="213">
        <f t="shared" ca="1" si="16"/>
        <v>1.4272997032640951</v>
      </c>
      <c r="Q113" s="214">
        <v>1</v>
      </c>
      <c r="R113" s="215" t="str">
        <f t="shared" ca="1" si="17"/>
        <v>-</v>
      </c>
      <c r="S113" s="216" t="s">
        <v>235</v>
      </c>
      <c r="T113" s="217"/>
      <c r="U113" s="218">
        <f t="shared" si="19"/>
        <v>337</v>
      </c>
      <c r="V113" s="219">
        <f t="shared" ca="1" si="18"/>
        <v>481</v>
      </c>
    </row>
    <row r="114" spans="1:22" s="30" customFormat="1" ht="25.15" hidden="1" customHeight="1">
      <c r="A114" s="128"/>
      <c r="B114" s="94"/>
      <c r="C114" s="95"/>
      <c r="D114" s="96"/>
      <c r="E114" s="97"/>
      <c r="F114" s="98"/>
      <c r="G114" s="98"/>
      <c r="H114" s="99"/>
      <c r="I114" s="99"/>
      <c r="J114" s="100">
        <f t="shared" si="20"/>
        <v>0</v>
      </c>
      <c r="K114" s="101"/>
      <c r="L114" s="109"/>
      <c r="M114" s="103"/>
      <c r="N114" s="104"/>
      <c r="O114" s="104"/>
      <c r="P114" s="105" t="str">
        <f t="shared" si="16"/>
        <v>-</v>
      </c>
      <c r="Q114" s="106"/>
      <c r="R114" s="93" t="str">
        <f t="shared" si="17"/>
        <v>-</v>
      </c>
      <c r="S114" s="107"/>
      <c r="T114" s="131"/>
      <c r="U114" s="79">
        <f t="shared" si="19"/>
        <v>0</v>
      </c>
      <c r="V114" s="80" t="str">
        <f t="shared" si="18"/>
        <v>-</v>
      </c>
    </row>
    <row r="115" spans="1:22" s="30" customFormat="1" ht="25.15" hidden="1" customHeight="1">
      <c r="A115" s="128"/>
      <c r="B115" s="94"/>
      <c r="C115" s="96"/>
      <c r="D115" s="96"/>
      <c r="E115" s="97"/>
      <c r="F115" s="94"/>
      <c r="G115" s="94"/>
      <c r="H115" s="111"/>
      <c r="I115" s="111"/>
      <c r="J115" s="100">
        <f t="shared" si="20"/>
        <v>0</v>
      </c>
      <c r="K115" s="110"/>
      <c r="L115" s="103"/>
      <c r="M115" s="103"/>
      <c r="N115" s="104"/>
      <c r="O115" s="104"/>
      <c r="P115" s="105" t="str">
        <f t="shared" si="16"/>
        <v>-</v>
      </c>
      <c r="Q115" s="108"/>
      <c r="R115" s="93" t="str">
        <f t="shared" si="17"/>
        <v>-</v>
      </c>
      <c r="S115" s="107"/>
      <c r="T115" s="131"/>
      <c r="U115" s="79">
        <f t="shared" si="19"/>
        <v>0</v>
      </c>
      <c r="V115" s="80" t="str">
        <f t="shared" si="18"/>
        <v>-</v>
      </c>
    </row>
    <row r="116" spans="1:22" s="30" customFormat="1" ht="25.15" hidden="1" customHeight="1">
      <c r="A116" s="128"/>
      <c r="B116" s="94"/>
      <c r="C116" s="96"/>
      <c r="D116" s="96"/>
      <c r="E116" s="97"/>
      <c r="F116" s="94"/>
      <c r="G116" s="94"/>
      <c r="H116" s="111"/>
      <c r="I116" s="111"/>
      <c r="J116" s="100">
        <f t="shared" si="20"/>
        <v>0</v>
      </c>
      <c r="K116" s="110"/>
      <c r="L116" s="103"/>
      <c r="M116" s="103"/>
      <c r="N116" s="104"/>
      <c r="O116" s="104"/>
      <c r="P116" s="105" t="str">
        <f t="shared" si="16"/>
        <v>-</v>
      </c>
      <c r="Q116" s="108"/>
      <c r="R116" s="93" t="str">
        <f t="shared" si="17"/>
        <v>-</v>
      </c>
      <c r="S116" s="107"/>
      <c r="T116" s="131"/>
      <c r="U116" s="79">
        <f t="shared" si="19"/>
        <v>0</v>
      </c>
      <c r="V116" s="80" t="str">
        <f t="shared" si="18"/>
        <v>-</v>
      </c>
    </row>
    <row r="117" spans="1:22" s="30" customFormat="1" ht="25.15" hidden="1" customHeight="1">
      <c r="A117" s="128"/>
      <c r="B117" s="94"/>
      <c r="C117" s="96"/>
      <c r="D117" s="96"/>
      <c r="E117" s="97"/>
      <c r="F117" s="94"/>
      <c r="G117" s="94"/>
      <c r="H117" s="111"/>
      <c r="I117" s="111"/>
      <c r="J117" s="100">
        <f t="shared" si="20"/>
        <v>0</v>
      </c>
      <c r="K117" s="110"/>
      <c r="L117" s="103"/>
      <c r="M117" s="103"/>
      <c r="N117" s="104"/>
      <c r="O117" s="104"/>
      <c r="P117" s="105" t="str">
        <f t="shared" si="16"/>
        <v>-</v>
      </c>
      <c r="Q117" s="108"/>
      <c r="R117" s="93" t="str">
        <f t="shared" si="17"/>
        <v>-</v>
      </c>
      <c r="S117" s="107"/>
      <c r="T117" s="131"/>
      <c r="U117" s="79">
        <f t="shared" si="19"/>
        <v>0</v>
      </c>
      <c r="V117" s="80" t="str">
        <f t="shared" si="18"/>
        <v>-</v>
      </c>
    </row>
    <row r="118" spans="1:22" s="30" customFormat="1" ht="25.15" hidden="1" customHeight="1">
      <c r="A118" s="128"/>
      <c r="B118" s="94"/>
      <c r="C118" s="96"/>
      <c r="D118" s="96"/>
      <c r="E118" s="97"/>
      <c r="F118" s="94"/>
      <c r="G118" s="94"/>
      <c r="H118" s="111"/>
      <c r="I118" s="111"/>
      <c r="J118" s="100">
        <f t="shared" si="20"/>
        <v>0</v>
      </c>
      <c r="K118" s="110"/>
      <c r="L118" s="103"/>
      <c r="M118" s="103"/>
      <c r="N118" s="104"/>
      <c r="O118" s="104"/>
      <c r="P118" s="105" t="str">
        <f t="shared" si="16"/>
        <v>-</v>
      </c>
      <c r="Q118" s="108"/>
      <c r="R118" s="93" t="str">
        <f t="shared" si="17"/>
        <v>-</v>
      </c>
      <c r="S118" s="107"/>
      <c r="T118" s="131"/>
      <c r="U118" s="79">
        <f t="shared" si="19"/>
        <v>0</v>
      </c>
      <c r="V118" s="80" t="str">
        <f t="shared" si="18"/>
        <v>-</v>
      </c>
    </row>
    <row r="119" spans="1:22" s="30" customFormat="1" ht="25.15" hidden="1" customHeight="1">
      <c r="A119" s="128"/>
      <c r="B119" s="94"/>
      <c r="C119" s="96"/>
      <c r="D119" s="96"/>
      <c r="E119" s="97"/>
      <c r="F119" s="94"/>
      <c r="G119" s="94"/>
      <c r="H119" s="111"/>
      <c r="I119" s="111"/>
      <c r="J119" s="100">
        <f t="shared" si="20"/>
        <v>0</v>
      </c>
      <c r="K119" s="110"/>
      <c r="L119" s="103"/>
      <c r="M119" s="103"/>
      <c r="N119" s="104"/>
      <c r="O119" s="104"/>
      <c r="P119" s="105" t="str">
        <f t="shared" si="16"/>
        <v>-</v>
      </c>
      <c r="Q119" s="108"/>
      <c r="R119" s="93" t="str">
        <f t="shared" si="17"/>
        <v>-</v>
      </c>
      <c r="S119" s="107"/>
      <c r="T119" s="131"/>
      <c r="U119" s="79">
        <f t="shared" si="19"/>
        <v>0</v>
      </c>
      <c r="V119" s="80" t="str">
        <f t="shared" si="18"/>
        <v>-</v>
      </c>
    </row>
    <row r="120" spans="1:22" s="30" customFormat="1" ht="25.15" hidden="1" customHeight="1">
      <c r="A120" s="128"/>
      <c r="B120" s="94"/>
      <c r="C120" s="96"/>
      <c r="D120" s="96"/>
      <c r="E120" s="97"/>
      <c r="F120" s="94"/>
      <c r="G120" s="94"/>
      <c r="H120" s="111"/>
      <c r="I120" s="111"/>
      <c r="J120" s="100">
        <f t="shared" si="20"/>
        <v>0</v>
      </c>
      <c r="K120" s="110"/>
      <c r="L120" s="103"/>
      <c r="M120" s="103"/>
      <c r="N120" s="104"/>
      <c r="O120" s="104"/>
      <c r="P120" s="105" t="str">
        <f t="shared" si="16"/>
        <v>-</v>
      </c>
      <c r="Q120" s="108"/>
      <c r="R120" s="93" t="str">
        <f t="shared" si="17"/>
        <v>-</v>
      </c>
      <c r="S120" s="107"/>
      <c r="T120" s="131"/>
      <c r="U120" s="79">
        <f t="shared" si="19"/>
        <v>0</v>
      </c>
      <c r="V120" s="80" t="str">
        <f t="shared" si="18"/>
        <v>-</v>
      </c>
    </row>
    <row r="121" spans="1:22" s="30" customFormat="1" ht="25.15" hidden="1" customHeight="1">
      <c r="A121" s="128"/>
      <c r="B121" s="94"/>
      <c r="C121" s="96"/>
      <c r="D121" s="96"/>
      <c r="E121" s="97"/>
      <c r="F121" s="94"/>
      <c r="G121" s="94"/>
      <c r="H121" s="111"/>
      <c r="I121" s="111"/>
      <c r="J121" s="100">
        <f t="shared" si="20"/>
        <v>0</v>
      </c>
      <c r="K121" s="110"/>
      <c r="L121" s="103"/>
      <c r="M121" s="103"/>
      <c r="N121" s="104"/>
      <c r="O121" s="104"/>
      <c r="P121" s="105" t="str">
        <f t="shared" si="16"/>
        <v>-</v>
      </c>
      <c r="Q121" s="108"/>
      <c r="R121" s="93" t="str">
        <f t="shared" si="17"/>
        <v>-</v>
      </c>
      <c r="S121" s="107"/>
      <c r="T121" s="131"/>
      <c r="U121" s="79">
        <f t="shared" si="19"/>
        <v>0</v>
      </c>
      <c r="V121" s="80" t="str">
        <f t="shared" si="18"/>
        <v>-</v>
      </c>
    </row>
    <row r="122" spans="1:22" s="30" customFormat="1" ht="25.15" hidden="1" customHeight="1">
      <c r="A122" s="128"/>
      <c r="B122" s="94"/>
      <c r="C122" s="96"/>
      <c r="D122" s="96"/>
      <c r="E122" s="97"/>
      <c r="F122" s="94"/>
      <c r="G122" s="94"/>
      <c r="H122" s="111"/>
      <c r="I122" s="111"/>
      <c r="J122" s="100">
        <f t="shared" si="20"/>
        <v>0</v>
      </c>
      <c r="K122" s="110"/>
      <c r="L122" s="103"/>
      <c r="M122" s="103"/>
      <c r="N122" s="104"/>
      <c r="O122" s="104"/>
      <c r="P122" s="105" t="str">
        <f t="shared" si="16"/>
        <v>-</v>
      </c>
      <c r="Q122" s="108"/>
      <c r="R122" s="93" t="str">
        <f t="shared" si="17"/>
        <v>-</v>
      </c>
      <c r="S122" s="107"/>
      <c r="T122" s="131"/>
      <c r="U122" s="79">
        <f t="shared" si="19"/>
        <v>0</v>
      </c>
      <c r="V122" s="80" t="str">
        <f t="shared" si="18"/>
        <v>-</v>
      </c>
    </row>
    <row r="123" spans="1:22" s="30" customFormat="1" ht="25.15" hidden="1" customHeight="1">
      <c r="A123" s="128"/>
      <c r="B123" s="94"/>
      <c r="C123" s="96"/>
      <c r="D123" s="96"/>
      <c r="E123" s="97"/>
      <c r="F123" s="94"/>
      <c r="G123" s="94"/>
      <c r="H123" s="111"/>
      <c r="I123" s="111"/>
      <c r="J123" s="100">
        <f t="shared" si="20"/>
        <v>0</v>
      </c>
      <c r="K123" s="110"/>
      <c r="L123" s="103"/>
      <c r="M123" s="103"/>
      <c r="N123" s="104"/>
      <c r="O123" s="104"/>
      <c r="P123" s="105" t="str">
        <f t="shared" si="16"/>
        <v>-</v>
      </c>
      <c r="Q123" s="108"/>
      <c r="R123" s="93" t="str">
        <f t="shared" si="17"/>
        <v>-</v>
      </c>
      <c r="S123" s="107"/>
      <c r="T123" s="131"/>
      <c r="U123" s="79">
        <f t="shared" si="19"/>
        <v>0</v>
      </c>
      <c r="V123" s="80" t="str">
        <f t="shared" si="18"/>
        <v>-</v>
      </c>
    </row>
    <row r="124" spans="1:22" s="30" customFormat="1" ht="25.15" hidden="1" customHeight="1">
      <c r="A124" s="128"/>
      <c r="B124" s="94"/>
      <c r="C124" s="96"/>
      <c r="D124" s="96"/>
      <c r="E124" s="97"/>
      <c r="F124" s="94"/>
      <c r="G124" s="94"/>
      <c r="H124" s="111"/>
      <c r="I124" s="111"/>
      <c r="J124" s="100">
        <f t="shared" si="20"/>
        <v>0</v>
      </c>
      <c r="K124" s="110"/>
      <c r="L124" s="103"/>
      <c r="M124" s="103"/>
      <c r="N124" s="104"/>
      <c r="O124" s="104"/>
      <c r="P124" s="105" t="str">
        <f t="shared" si="16"/>
        <v>-</v>
      </c>
      <c r="Q124" s="108"/>
      <c r="R124" s="93" t="str">
        <f t="shared" si="17"/>
        <v>-</v>
      </c>
      <c r="S124" s="107"/>
      <c r="T124" s="131"/>
      <c r="U124" s="79">
        <f t="shared" si="19"/>
        <v>0</v>
      </c>
      <c r="V124" s="80" t="str">
        <f t="shared" si="18"/>
        <v>-</v>
      </c>
    </row>
    <row r="125" spans="1:22" s="30" customFormat="1" ht="25.15" hidden="1" customHeight="1">
      <c r="A125" s="128"/>
      <c r="B125" s="94"/>
      <c r="C125" s="96"/>
      <c r="D125" s="96"/>
      <c r="E125" s="97"/>
      <c r="F125" s="94"/>
      <c r="G125" s="94"/>
      <c r="H125" s="111"/>
      <c r="I125" s="111"/>
      <c r="J125" s="100">
        <f t="shared" si="20"/>
        <v>0</v>
      </c>
      <c r="K125" s="110"/>
      <c r="L125" s="103"/>
      <c r="M125" s="103"/>
      <c r="N125" s="104"/>
      <c r="O125" s="104"/>
      <c r="P125" s="105" t="str">
        <f t="shared" si="16"/>
        <v>-</v>
      </c>
      <c r="Q125" s="108"/>
      <c r="R125" s="93" t="str">
        <f t="shared" si="17"/>
        <v>-</v>
      </c>
      <c r="S125" s="107"/>
      <c r="T125" s="131"/>
      <c r="U125" s="79">
        <f t="shared" si="19"/>
        <v>0</v>
      </c>
      <c r="V125" s="80" t="str">
        <f t="shared" si="18"/>
        <v>-</v>
      </c>
    </row>
    <row r="126" spans="1:22" s="30" customFormat="1" ht="25.15" hidden="1" customHeight="1">
      <c r="A126" s="128"/>
      <c r="B126" s="94"/>
      <c r="C126" s="96"/>
      <c r="D126" s="96"/>
      <c r="E126" s="97"/>
      <c r="F126" s="94"/>
      <c r="G126" s="94"/>
      <c r="H126" s="111"/>
      <c r="I126" s="111"/>
      <c r="J126" s="100">
        <f t="shared" si="20"/>
        <v>0</v>
      </c>
      <c r="K126" s="110"/>
      <c r="L126" s="103"/>
      <c r="M126" s="103"/>
      <c r="N126" s="104"/>
      <c r="O126" s="104"/>
      <c r="P126" s="105" t="str">
        <f t="shared" si="16"/>
        <v>-</v>
      </c>
      <c r="Q126" s="108"/>
      <c r="R126" s="93" t="str">
        <f t="shared" si="17"/>
        <v>-</v>
      </c>
      <c r="S126" s="107"/>
      <c r="T126" s="131"/>
      <c r="U126" s="79">
        <f t="shared" si="19"/>
        <v>0</v>
      </c>
      <c r="V126" s="80" t="str">
        <f t="shared" si="18"/>
        <v>-</v>
      </c>
    </row>
    <row r="127" spans="1:22" s="30" customFormat="1" ht="25.15" hidden="1" customHeight="1">
      <c r="A127" s="128"/>
      <c r="B127" s="94"/>
      <c r="C127" s="96"/>
      <c r="D127" s="96"/>
      <c r="E127" s="97"/>
      <c r="F127" s="94"/>
      <c r="G127" s="94"/>
      <c r="H127" s="111"/>
      <c r="I127" s="111"/>
      <c r="J127" s="100">
        <f t="shared" si="20"/>
        <v>0</v>
      </c>
      <c r="K127" s="110"/>
      <c r="L127" s="103"/>
      <c r="M127" s="103"/>
      <c r="N127" s="104"/>
      <c r="O127" s="104"/>
      <c r="P127" s="105" t="str">
        <f t="shared" si="16"/>
        <v>-</v>
      </c>
      <c r="Q127" s="108"/>
      <c r="R127" s="93" t="str">
        <f t="shared" si="17"/>
        <v>-</v>
      </c>
      <c r="S127" s="107"/>
      <c r="T127" s="131"/>
      <c r="U127" s="79">
        <f t="shared" si="19"/>
        <v>0</v>
      </c>
      <c r="V127" s="80" t="str">
        <f t="shared" si="18"/>
        <v>-</v>
      </c>
    </row>
    <row r="128" spans="1:22" s="30" customFormat="1" ht="25.15" hidden="1" customHeight="1">
      <c r="A128" s="128"/>
      <c r="B128" s="94"/>
      <c r="C128" s="96"/>
      <c r="D128" s="96"/>
      <c r="E128" s="97"/>
      <c r="F128" s="94"/>
      <c r="G128" s="94"/>
      <c r="H128" s="111"/>
      <c r="I128" s="111"/>
      <c r="J128" s="100">
        <f t="shared" si="20"/>
        <v>0</v>
      </c>
      <c r="K128" s="110"/>
      <c r="L128" s="103"/>
      <c r="M128" s="103"/>
      <c r="N128" s="104"/>
      <c r="O128" s="104"/>
      <c r="P128" s="105" t="str">
        <f t="shared" si="16"/>
        <v>-</v>
      </c>
      <c r="Q128" s="108"/>
      <c r="R128" s="93" t="str">
        <f t="shared" si="17"/>
        <v>-</v>
      </c>
      <c r="S128" s="107"/>
      <c r="T128" s="131"/>
      <c r="U128" s="79">
        <f t="shared" si="19"/>
        <v>0</v>
      </c>
      <c r="V128" s="80" t="str">
        <f t="shared" si="18"/>
        <v>-</v>
      </c>
    </row>
    <row r="129" spans="1:22" s="30" customFormat="1" ht="25.15" hidden="1" customHeight="1">
      <c r="A129" s="128"/>
      <c r="B129" s="94"/>
      <c r="C129" s="96"/>
      <c r="D129" s="96"/>
      <c r="E129" s="97"/>
      <c r="F129" s="94"/>
      <c r="G129" s="94"/>
      <c r="H129" s="111"/>
      <c r="I129" s="111"/>
      <c r="J129" s="100">
        <f t="shared" si="20"/>
        <v>0</v>
      </c>
      <c r="K129" s="110"/>
      <c r="L129" s="103"/>
      <c r="M129" s="103"/>
      <c r="N129" s="104"/>
      <c r="O129" s="104"/>
      <c r="P129" s="105" t="str">
        <f t="shared" si="16"/>
        <v>-</v>
      </c>
      <c r="Q129" s="108"/>
      <c r="R129" s="93" t="str">
        <f t="shared" si="17"/>
        <v>-</v>
      </c>
      <c r="S129" s="107"/>
      <c r="T129" s="131"/>
      <c r="U129" s="79">
        <f t="shared" si="19"/>
        <v>0</v>
      </c>
      <c r="V129" s="80" t="str">
        <f t="shared" si="18"/>
        <v>-</v>
      </c>
    </row>
    <row r="130" spans="1:22" s="30" customFormat="1" ht="25.15" hidden="1" customHeight="1">
      <c r="A130" s="128"/>
      <c r="B130" s="94"/>
      <c r="C130" s="96"/>
      <c r="D130" s="96"/>
      <c r="E130" s="97"/>
      <c r="F130" s="94"/>
      <c r="G130" s="94"/>
      <c r="H130" s="111"/>
      <c r="I130" s="111"/>
      <c r="J130" s="100">
        <f t="shared" si="20"/>
        <v>0</v>
      </c>
      <c r="K130" s="110"/>
      <c r="L130" s="103"/>
      <c r="M130" s="103"/>
      <c r="N130" s="104"/>
      <c r="O130" s="104"/>
      <c r="P130" s="105" t="str">
        <f t="shared" si="16"/>
        <v>-</v>
      </c>
      <c r="Q130" s="108"/>
      <c r="R130" s="93" t="str">
        <f t="shared" si="17"/>
        <v>-</v>
      </c>
      <c r="S130" s="107"/>
      <c r="T130" s="131"/>
      <c r="U130" s="79">
        <f t="shared" si="19"/>
        <v>0</v>
      </c>
      <c r="V130" s="80" t="str">
        <f t="shared" si="18"/>
        <v>-</v>
      </c>
    </row>
    <row r="131" spans="1:22" s="30" customFormat="1" ht="25.15" hidden="1" customHeight="1">
      <c r="A131" s="128"/>
      <c r="B131" s="94"/>
      <c r="C131" s="96"/>
      <c r="D131" s="96"/>
      <c r="E131" s="97"/>
      <c r="F131" s="94"/>
      <c r="G131" s="94"/>
      <c r="H131" s="111"/>
      <c r="I131" s="111"/>
      <c r="J131" s="100">
        <f t="shared" si="20"/>
        <v>0</v>
      </c>
      <c r="K131" s="110"/>
      <c r="L131" s="103"/>
      <c r="M131" s="103"/>
      <c r="N131" s="104"/>
      <c r="O131" s="104"/>
      <c r="P131" s="105" t="str">
        <f t="shared" si="16"/>
        <v>-</v>
      </c>
      <c r="Q131" s="108"/>
      <c r="R131" s="93" t="str">
        <f t="shared" si="17"/>
        <v>-</v>
      </c>
      <c r="S131" s="107"/>
      <c r="T131" s="131"/>
      <c r="U131" s="79">
        <f t="shared" si="19"/>
        <v>0</v>
      </c>
      <c r="V131" s="80" t="str">
        <f t="shared" si="18"/>
        <v>-</v>
      </c>
    </row>
    <row r="132" spans="1:22" s="30" customFormat="1" ht="25.15" hidden="1" customHeight="1">
      <c r="A132" s="128"/>
      <c r="B132" s="94"/>
      <c r="C132" s="96"/>
      <c r="D132" s="96"/>
      <c r="E132" s="97"/>
      <c r="F132" s="94"/>
      <c r="G132" s="94"/>
      <c r="H132" s="111"/>
      <c r="I132" s="111"/>
      <c r="J132" s="100">
        <f t="shared" si="20"/>
        <v>0</v>
      </c>
      <c r="K132" s="110"/>
      <c r="L132" s="103"/>
      <c r="M132" s="103"/>
      <c r="N132" s="104"/>
      <c r="O132" s="104"/>
      <c r="P132" s="105" t="str">
        <f t="shared" si="16"/>
        <v>-</v>
      </c>
      <c r="Q132" s="108"/>
      <c r="R132" s="93" t="str">
        <f t="shared" si="17"/>
        <v>-</v>
      </c>
      <c r="S132" s="107"/>
      <c r="T132" s="131"/>
      <c r="U132" s="79">
        <f t="shared" si="19"/>
        <v>0</v>
      </c>
      <c r="V132" s="80" t="str">
        <f t="shared" si="18"/>
        <v>-</v>
      </c>
    </row>
    <row r="133" spans="1:22" s="30" customFormat="1" ht="25.15" hidden="1" customHeight="1">
      <c r="A133" s="128"/>
      <c r="B133" s="112"/>
      <c r="C133" s="113"/>
      <c r="D133" s="113"/>
      <c r="E133" s="114"/>
      <c r="F133" s="112"/>
      <c r="G133" s="112"/>
      <c r="H133" s="115"/>
      <c r="I133" s="115"/>
      <c r="J133" s="116">
        <f t="shared" si="20"/>
        <v>0</v>
      </c>
      <c r="K133" s="117"/>
      <c r="L133" s="118"/>
      <c r="M133" s="118"/>
      <c r="N133" s="119"/>
      <c r="O133" s="119"/>
      <c r="P133" s="105" t="str">
        <f t="shared" si="16"/>
        <v>-</v>
      </c>
      <c r="Q133" s="120"/>
      <c r="R133" s="93" t="str">
        <f t="shared" si="17"/>
        <v>-</v>
      </c>
      <c r="S133" s="121"/>
      <c r="T133" s="131"/>
      <c r="U133" s="79">
        <f t="shared" si="19"/>
        <v>0</v>
      </c>
      <c r="V133" s="80" t="str">
        <f t="shared" si="18"/>
        <v>-</v>
      </c>
    </row>
    <row r="134" spans="1:22" s="30" customFormat="1" ht="19.899999999999999" customHeight="1">
      <c r="A134" s="65">
        <f>COUNT(A104:A133)</f>
        <v>10</v>
      </c>
      <c r="B134" s="167" t="s">
        <v>49</v>
      </c>
      <c r="C134" s="66">
        <f>COUNT(K104:K133)-COUNT(L104:L133)</f>
        <v>0</v>
      </c>
      <c r="D134" s="66"/>
      <c r="E134" s="66"/>
      <c r="F134" s="66" t="s">
        <v>31</v>
      </c>
      <c r="G134" s="69">
        <f>IF(L104&gt;1,0,K104)+IF(L105&gt;0,0,K105)+IF(L106&gt;0,0,K106)+IF(L107&gt;0,0,K107)+IF(L108&gt;0,0,K108)+IF(L109&gt;0,0,K109)+IF(L110&gt;0,0,K110)+IF(L111&gt;0,0,K111)+IF(L112&gt;0,0,K112)+IF(L113&gt;0,0,K113)+IF(L114&gt;0,0,K114)+IF(L115&gt;0,0,K115)+IF(L116&gt;0,0,K116)+IF(L117&gt;0,0,K117)+IF(L118&gt;0,0,K118)+IF(L119&gt;0,0,K119)+IF(L120&gt;0,0,K120)+IF(L121&gt;0,0,K121)+IF(L122&gt;0,0,K122)+IF(L123&gt;0,0,K123)+IF(L124&gt;0,0,K124)+IF(L125&gt;0,0,K125)+IF(L126&gt;0,0,K126)+IF(L127&gt;0,0,K127)+IF(L128&gt;0,0,K128)+IF(L129&gt;0,0,K129)+IF(L130&gt;0,0,K130)+IF(L131&gt;0,0,K131)+IF(L132&gt;0,0,K132)+IF(L133&gt;0,0,K133)</f>
        <v>0</v>
      </c>
      <c r="H134" s="66"/>
      <c r="I134" s="66"/>
      <c r="J134" s="67">
        <f>SUM(J104:J133)/1000</f>
        <v>10.84</v>
      </c>
      <c r="K134" s="77">
        <f>SUM(K104:K133)</f>
        <v>20639559</v>
      </c>
      <c r="L134" s="77">
        <f>SUM(L104:L133)</f>
        <v>19817703.899999999</v>
      </c>
      <c r="M134" s="77">
        <f>SUM(M104:M133)</f>
        <v>11009205</v>
      </c>
      <c r="N134" s="126" t="s">
        <v>6</v>
      </c>
      <c r="O134" s="68">
        <f>IF(M134&lt;=0,"-",(M134/L134))</f>
        <v>0.55552374056814935</v>
      </c>
      <c r="P134" s="68"/>
      <c r="Q134" s="68">
        <f>IF(L104&lt;=0,"0",(IF(Q104&gt;0,Q104*L104)+IF(Q105&gt;0,Q105*L105)+IF(Q106&gt;0,Q106*L106)+IF(Q107&gt;0,Q107*L107)+IF(Q108&gt;0,Q108*L108)+IF(Q109&gt;0,Q109*L109)+IF(Q110&gt;0,Q110*L110)+IF(Q111&gt;0,Q111*L111)+IF(Q112&gt;0,Q112*L112)+IF(Q113&gt;0,Q113*L113)+IF(Q114&gt;0,Q114*L114)+IF(Q115&gt;0,Q115*L115)+IF(Q116&gt;0,Q116*L116)+IF(Q117&gt;0,Q117*L117)+IF(Q118&gt;0,Q118*L118)+IF(Q119&gt;0,Q119*L119)+IF(Q120&gt;0,Q120*L120)+IF(Q121&gt;0,Q121*L121)+IF(Q122&gt;0,Q122*L122)+IF(Q123&gt;0,Q123*L123)+IF(Q124&gt;0,Q124*L124)+IF(Q125&gt;0,Q125*L125)+IF(Q126&gt;0,Q126*L126)+IF(Q127&gt;0,Q127*L127)+IF(Q128&gt;0,Q128*L128)+IF(Q129&gt;0,Q129*L129)+IF(Q130&gt;0,Q130*L130)+IF(Q131&gt;0,Q131*L131)+IF(Q132&gt;0,Q132*L132)+IF(Q133&gt;0,Q133*L133))/L134)</f>
        <v>0.74077467748420633</v>
      </c>
      <c r="R134" s="66"/>
      <c r="S134" s="66"/>
      <c r="T134" s="131"/>
      <c r="U134" s="81"/>
      <c r="V134" s="80"/>
    </row>
    <row r="135" spans="1:22" s="138" customFormat="1" ht="19.899999999999999" customHeight="1">
      <c r="A135" s="136" t="s">
        <v>52</v>
      </c>
      <c r="B135" s="137"/>
      <c r="C135" s="270" t="s">
        <v>58</v>
      </c>
      <c r="D135" s="270"/>
      <c r="E135" s="270"/>
      <c r="F135" s="137"/>
      <c r="G135" s="137"/>
      <c r="H135" s="137"/>
      <c r="I135" s="137"/>
      <c r="J135" s="136"/>
      <c r="K135" s="137"/>
      <c r="L135" s="137"/>
      <c r="M135" s="136"/>
      <c r="N135" s="137"/>
      <c r="O135" s="137"/>
      <c r="P135" s="137"/>
      <c r="Q135" s="136"/>
      <c r="R135" s="137"/>
      <c r="S135" s="136"/>
      <c r="U135" s="139"/>
    </row>
    <row r="136" spans="1:22" s="30" customFormat="1" ht="25.15" customHeight="1">
      <c r="A136" s="173">
        <v>1</v>
      </c>
      <c r="B136" s="174" t="s">
        <v>46</v>
      </c>
      <c r="C136" s="182">
        <v>233898</v>
      </c>
      <c r="D136" s="175">
        <v>1</v>
      </c>
      <c r="E136" s="175">
        <v>132822004</v>
      </c>
      <c r="F136" s="176" t="s">
        <v>114</v>
      </c>
      <c r="G136" s="176" t="s">
        <v>215</v>
      </c>
      <c r="H136" s="86">
        <v>0</v>
      </c>
      <c r="I136" s="86">
        <v>1022</v>
      </c>
      <c r="J136" s="87">
        <f>I136-H136</f>
        <v>1022</v>
      </c>
      <c r="K136" s="88">
        <v>1846362</v>
      </c>
      <c r="L136" s="89">
        <v>1754043.9</v>
      </c>
      <c r="M136" s="90"/>
      <c r="N136" s="104">
        <v>43449</v>
      </c>
      <c r="O136" s="104">
        <v>43510</v>
      </c>
      <c r="P136" s="105">
        <f t="shared" ref="P136:P165" ca="1" si="21">IF(OR(O136&lt;=0,N136&lt;=0),"-",(($S$3-N136)/(O136-N136)))</f>
        <v>2.3114754098360657</v>
      </c>
      <c r="Q136" s="92">
        <v>1</v>
      </c>
      <c r="R136" s="93" t="str">
        <f t="shared" ref="R136:R165" ca="1" si="22">IF(OR(N136&lt;=0,O136&lt;=0),"-",IF(AND(($S$3-N136)&gt;(O136-N136),Q136&lt;100%),"Time Expired",IF(AND(($S$3-N136)&gt;(O136-N136)*3/4,Q136&lt;=10%),"Very Critical",IF(AND(($S$3-N136)&gt;(O136-N136)*3/4,Q136&lt;=25%),"Critical",IF(AND(($S$3-N136)&gt;(O136-N136)*3/4,Q136&lt;=50%),"Slow Progress",IF(AND(($S$3-N136)&gt;(O136-N136)/2,Q136&lt;=10%),"Very Slow Progress",IF(AND(($S$3-N136)&gt;(O136-N136)/2,Q136&lt;=25%),"Progress Slow",IF(AND(($S$3-N136)&gt;(O136-N136)/4,Q136&lt;=20%),"Progress Slow","-"))))))))</f>
        <v>-</v>
      </c>
      <c r="S136" s="187"/>
      <c r="T136" s="131"/>
      <c r="U136" s="79">
        <f>O136-N136</f>
        <v>61</v>
      </c>
      <c r="V136" s="80">
        <f t="shared" ref="V136:V165" ca="1" si="23">IF(N136&lt;=0,"-",($S$3-N136))</f>
        <v>141</v>
      </c>
    </row>
    <row r="137" spans="1:22" s="30" customFormat="1" ht="25.15" customHeight="1">
      <c r="A137" s="177">
        <v>2</v>
      </c>
      <c r="B137" s="178" t="s">
        <v>46</v>
      </c>
      <c r="C137" s="183">
        <v>233946</v>
      </c>
      <c r="D137" s="179">
        <v>1</v>
      </c>
      <c r="E137" s="179">
        <v>132822009</v>
      </c>
      <c r="F137" s="180" t="s">
        <v>115</v>
      </c>
      <c r="G137" s="180" t="s">
        <v>216</v>
      </c>
      <c r="H137" s="99">
        <v>0</v>
      </c>
      <c r="I137" s="99">
        <v>1900</v>
      </c>
      <c r="J137" s="100">
        <f>I137-H137</f>
        <v>1900</v>
      </c>
      <c r="K137" s="101">
        <v>4573864</v>
      </c>
      <c r="L137" s="102">
        <v>4345170.8</v>
      </c>
      <c r="M137" s="103"/>
      <c r="N137" s="104">
        <v>43466</v>
      </c>
      <c r="O137" s="104">
        <v>43525</v>
      </c>
      <c r="P137" s="105">
        <f t="shared" ca="1" si="21"/>
        <v>2.1016949152542375</v>
      </c>
      <c r="Q137" s="106">
        <v>0.2</v>
      </c>
      <c r="R137" s="93" t="str">
        <f t="shared" ca="1" si="22"/>
        <v>Time Expired</v>
      </c>
      <c r="S137" s="186"/>
      <c r="T137" s="131"/>
      <c r="U137" s="79">
        <f t="shared" ref="U137:U165" si="24">O137-N137</f>
        <v>59</v>
      </c>
      <c r="V137" s="80">
        <f t="shared" ca="1" si="23"/>
        <v>124</v>
      </c>
    </row>
    <row r="138" spans="1:22" s="30" customFormat="1" ht="25.15" customHeight="1">
      <c r="A138" s="177">
        <v>3</v>
      </c>
      <c r="B138" s="178" t="s">
        <v>46</v>
      </c>
      <c r="C138" s="183">
        <v>233958</v>
      </c>
      <c r="D138" s="179">
        <v>1</v>
      </c>
      <c r="E138" s="179">
        <v>132823003</v>
      </c>
      <c r="F138" s="180" t="s">
        <v>116</v>
      </c>
      <c r="G138" s="180" t="s">
        <v>217</v>
      </c>
      <c r="H138" s="99">
        <v>0</v>
      </c>
      <c r="I138" s="99">
        <v>3200</v>
      </c>
      <c r="J138" s="100">
        <f t="shared" ref="J138:J165" si="25">I138-H138</f>
        <v>3200</v>
      </c>
      <c r="K138" s="101">
        <v>5331831</v>
      </c>
      <c r="L138" s="102">
        <v>5065239.45</v>
      </c>
      <c r="M138" s="103"/>
      <c r="N138" s="104">
        <v>43472</v>
      </c>
      <c r="O138" s="104">
        <v>43546</v>
      </c>
      <c r="P138" s="105">
        <f t="shared" ca="1" si="21"/>
        <v>1.5945945945945945</v>
      </c>
      <c r="Q138" s="106">
        <v>0.4</v>
      </c>
      <c r="R138" s="93" t="str">
        <f t="shared" ca="1" si="22"/>
        <v>Time Expired</v>
      </c>
      <c r="S138" s="186"/>
      <c r="T138" s="131"/>
      <c r="U138" s="79">
        <f t="shared" si="24"/>
        <v>74</v>
      </c>
      <c r="V138" s="80">
        <f t="shared" ca="1" si="23"/>
        <v>118</v>
      </c>
    </row>
    <row r="139" spans="1:22" s="201" customFormat="1" ht="25.15" customHeight="1">
      <c r="A139" s="189">
        <v>4</v>
      </c>
      <c r="B139" s="190" t="s">
        <v>46</v>
      </c>
      <c r="C139" s="185">
        <v>233899</v>
      </c>
      <c r="D139" s="184">
        <v>1</v>
      </c>
      <c r="E139" s="184">
        <v>132823007</v>
      </c>
      <c r="F139" s="191" t="s">
        <v>117</v>
      </c>
      <c r="G139" s="191" t="s">
        <v>218</v>
      </c>
      <c r="H139" s="192">
        <v>500</v>
      </c>
      <c r="I139" s="192">
        <v>1808</v>
      </c>
      <c r="J139" s="193">
        <f t="shared" si="25"/>
        <v>1308</v>
      </c>
      <c r="K139" s="170">
        <v>2992292</v>
      </c>
      <c r="L139" s="168">
        <v>2842677.4</v>
      </c>
      <c r="M139" s="171">
        <v>2550000</v>
      </c>
      <c r="N139" s="169">
        <v>43450</v>
      </c>
      <c r="O139" s="169">
        <v>43511</v>
      </c>
      <c r="P139" s="194">
        <f t="shared" ca="1" si="21"/>
        <v>2.2950819672131146</v>
      </c>
      <c r="Q139" s="237">
        <v>1</v>
      </c>
      <c r="R139" s="196" t="str">
        <f t="shared" ca="1" si="22"/>
        <v>-</v>
      </c>
      <c r="S139" s="197"/>
      <c r="T139" s="198"/>
      <c r="U139" s="199">
        <f t="shared" si="24"/>
        <v>61</v>
      </c>
      <c r="V139" s="200">
        <f t="shared" ca="1" si="23"/>
        <v>140</v>
      </c>
    </row>
    <row r="140" spans="1:22" s="30" customFormat="1" ht="25.15" customHeight="1">
      <c r="A140" s="177">
        <v>5</v>
      </c>
      <c r="B140" s="178" t="s">
        <v>46</v>
      </c>
      <c r="C140" s="183">
        <v>233947</v>
      </c>
      <c r="D140" s="179">
        <v>1</v>
      </c>
      <c r="E140" s="179">
        <v>132824019</v>
      </c>
      <c r="F140" s="180" t="s">
        <v>118</v>
      </c>
      <c r="G140" s="180" t="s">
        <v>159</v>
      </c>
      <c r="H140" s="99">
        <v>0</v>
      </c>
      <c r="I140" s="99">
        <v>1045</v>
      </c>
      <c r="J140" s="100">
        <f t="shared" si="25"/>
        <v>1045</v>
      </c>
      <c r="K140" s="101">
        <v>3260407</v>
      </c>
      <c r="L140" s="102">
        <v>3097386.65</v>
      </c>
      <c r="M140" s="103">
        <v>700000</v>
      </c>
      <c r="N140" s="104">
        <v>43464</v>
      </c>
      <c r="O140" s="104">
        <v>43524</v>
      </c>
      <c r="P140" s="105">
        <f t="shared" ca="1" si="21"/>
        <v>2.1</v>
      </c>
      <c r="Q140" s="106">
        <v>0.4</v>
      </c>
      <c r="R140" s="93" t="str">
        <f t="shared" ca="1" si="22"/>
        <v>Time Expired</v>
      </c>
      <c r="S140" s="186"/>
      <c r="T140" s="131"/>
      <c r="U140" s="79">
        <f t="shared" si="24"/>
        <v>60</v>
      </c>
      <c r="V140" s="80">
        <f t="shared" ca="1" si="23"/>
        <v>126</v>
      </c>
    </row>
    <row r="141" spans="1:22" s="201" customFormat="1" ht="25.15" customHeight="1">
      <c r="A141" s="189">
        <v>6</v>
      </c>
      <c r="B141" s="190" t="s">
        <v>46</v>
      </c>
      <c r="C141" s="185">
        <v>233900</v>
      </c>
      <c r="D141" s="184">
        <v>1</v>
      </c>
      <c r="E141" s="184">
        <v>132824059</v>
      </c>
      <c r="F141" s="191" t="s">
        <v>119</v>
      </c>
      <c r="G141" s="191" t="s">
        <v>215</v>
      </c>
      <c r="H141" s="192">
        <v>0</v>
      </c>
      <c r="I141" s="192">
        <v>1000</v>
      </c>
      <c r="J141" s="193">
        <f t="shared" si="25"/>
        <v>1000</v>
      </c>
      <c r="K141" s="170">
        <v>1899199</v>
      </c>
      <c r="L141" s="168">
        <v>1804239.05</v>
      </c>
      <c r="M141" s="171">
        <v>1801031</v>
      </c>
      <c r="N141" s="169">
        <v>43449</v>
      </c>
      <c r="O141" s="169">
        <v>43510</v>
      </c>
      <c r="P141" s="194">
        <f t="shared" ca="1" si="21"/>
        <v>2.3114754098360657</v>
      </c>
      <c r="Q141" s="195">
        <v>1</v>
      </c>
      <c r="R141" s="196" t="str">
        <f t="shared" ca="1" si="22"/>
        <v>-</v>
      </c>
      <c r="S141" s="197" t="s">
        <v>235</v>
      </c>
      <c r="T141" s="198"/>
      <c r="U141" s="199">
        <f t="shared" si="24"/>
        <v>61</v>
      </c>
      <c r="V141" s="200">
        <f t="shared" ca="1" si="23"/>
        <v>141</v>
      </c>
    </row>
    <row r="142" spans="1:22" s="30" customFormat="1" ht="25.15" customHeight="1">
      <c r="A142" s="177">
        <v>7</v>
      </c>
      <c r="B142" s="178" t="s">
        <v>46</v>
      </c>
      <c r="C142" s="183">
        <v>233948</v>
      </c>
      <c r="D142" s="179">
        <v>1</v>
      </c>
      <c r="E142" s="179">
        <v>132824064</v>
      </c>
      <c r="F142" s="180" t="s">
        <v>120</v>
      </c>
      <c r="G142" s="180" t="s">
        <v>176</v>
      </c>
      <c r="H142" s="99">
        <v>0</v>
      </c>
      <c r="I142" s="99">
        <v>1595</v>
      </c>
      <c r="J142" s="100">
        <f t="shared" si="25"/>
        <v>1595</v>
      </c>
      <c r="K142" s="101">
        <v>4956781</v>
      </c>
      <c r="L142" s="109">
        <v>4708941.95</v>
      </c>
      <c r="M142" s="103">
        <v>4300000</v>
      </c>
      <c r="N142" s="104">
        <v>43463</v>
      </c>
      <c r="O142" s="104">
        <v>43524</v>
      </c>
      <c r="P142" s="105">
        <f t="shared" ca="1" si="21"/>
        <v>2.081967213114754</v>
      </c>
      <c r="Q142" s="108">
        <v>1</v>
      </c>
      <c r="R142" s="93" t="str">
        <f t="shared" ca="1" si="22"/>
        <v>-</v>
      </c>
      <c r="S142" s="186"/>
      <c r="T142" s="131"/>
      <c r="U142" s="79">
        <f t="shared" si="24"/>
        <v>61</v>
      </c>
      <c r="V142" s="80">
        <f t="shared" ca="1" si="23"/>
        <v>127</v>
      </c>
    </row>
    <row r="143" spans="1:22" s="30" customFormat="1" ht="25.15" customHeight="1">
      <c r="A143" s="177">
        <v>8</v>
      </c>
      <c r="B143" s="178" t="s">
        <v>46</v>
      </c>
      <c r="C143" s="183">
        <v>233949</v>
      </c>
      <c r="D143" s="179">
        <v>1</v>
      </c>
      <c r="E143" s="179">
        <v>132825080</v>
      </c>
      <c r="F143" s="180" t="s">
        <v>121</v>
      </c>
      <c r="G143" s="180" t="s">
        <v>219</v>
      </c>
      <c r="H143" s="99">
        <v>0</v>
      </c>
      <c r="I143" s="99">
        <v>700</v>
      </c>
      <c r="J143" s="100">
        <f t="shared" si="25"/>
        <v>700</v>
      </c>
      <c r="K143" s="101">
        <v>3155048</v>
      </c>
      <c r="L143" s="109">
        <v>2997295.6</v>
      </c>
      <c r="M143" s="103">
        <v>2916012</v>
      </c>
      <c r="N143" s="104">
        <v>43463</v>
      </c>
      <c r="O143" s="104">
        <v>43524</v>
      </c>
      <c r="P143" s="105">
        <f t="shared" ca="1" si="21"/>
        <v>2.081967213114754</v>
      </c>
      <c r="Q143" s="106">
        <v>1</v>
      </c>
      <c r="R143" s="93" t="str">
        <f t="shared" ca="1" si="22"/>
        <v>-</v>
      </c>
      <c r="S143" s="186" t="s">
        <v>235</v>
      </c>
      <c r="T143" s="131"/>
      <c r="U143" s="79">
        <f t="shared" si="24"/>
        <v>61</v>
      </c>
      <c r="V143" s="80">
        <f t="shared" ca="1" si="23"/>
        <v>127</v>
      </c>
    </row>
    <row r="144" spans="1:22" s="30" customFormat="1" ht="25.15" customHeight="1">
      <c r="A144" s="177">
        <v>9</v>
      </c>
      <c r="B144" s="178" t="s">
        <v>35</v>
      </c>
      <c r="C144" s="183">
        <v>233930</v>
      </c>
      <c r="D144" s="179">
        <v>1</v>
      </c>
      <c r="E144" s="179">
        <v>132824063</v>
      </c>
      <c r="F144" s="180" t="s">
        <v>122</v>
      </c>
      <c r="G144" s="180" t="s">
        <v>220</v>
      </c>
      <c r="H144" s="99">
        <v>0</v>
      </c>
      <c r="I144" s="99">
        <v>1115</v>
      </c>
      <c r="J144" s="100">
        <f t="shared" si="25"/>
        <v>1115</v>
      </c>
      <c r="K144" s="101">
        <v>2428911</v>
      </c>
      <c r="L144" s="110">
        <v>2307465.5</v>
      </c>
      <c r="M144" s="103">
        <v>2050000</v>
      </c>
      <c r="N144" s="104">
        <v>43463</v>
      </c>
      <c r="O144" s="104">
        <v>43525</v>
      </c>
      <c r="P144" s="105">
        <f t="shared" ca="1" si="21"/>
        <v>2.0483870967741935</v>
      </c>
      <c r="Q144" s="106">
        <v>1</v>
      </c>
      <c r="R144" s="93" t="str">
        <f t="shared" ca="1" si="22"/>
        <v>-</v>
      </c>
      <c r="S144" s="186"/>
      <c r="T144" s="131"/>
      <c r="U144" s="79">
        <f t="shared" si="24"/>
        <v>62</v>
      </c>
      <c r="V144" s="80">
        <f t="shared" ca="1" si="23"/>
        <v>127</v>
      </c>
    </row>
    <row r="145" spans="1:22" s="30" customFormat="1" ht="25.15" customHeight="1">
      <c r="A145" s="177">
        <v>10</v>
      </c>
      <c r="B145" s="178" t="s">
        <v>35</v>
      </c>
      <c r="C145" s="183">
        <v>233929</v>
      </c>
      <c r="D145" s="179">
        <v>1</v>
      </c>
      <c r="E145" s="179">
        <v>132825019</v>
      </c>
      <c r="F145" s="180" t="s">
        <v>123</v>
      </c>
      <c r="G145" s="180" t="s">
        <v>160</v>
      </c>
      <c r="H145" s="99">
        <v>0</v>
      </c>
      <c r="I145" s="99">
        <v>1504</v>
      </c>
      <c r="J145" s="100">
        <f t="shared" si="25"/>
        <v>1504</v>
      </c>
      <c r="K145" s="101">
        <v>2913251</v>
      </c>
      <c r="L145" s="109">
        <v>2767588.45</v>
      </c>
      <c r="M145" s="103">
        <v>2766214</v>
      </c>
      <c r="N145" s="104">
        <v>43463</v>
      </c>
      <c r="O145" s="104">
        <v>43524</v>
      </c>
      <c r="P145" s="105">
        <f t="shared" ca="1" si="21"/>
        <v>2.081967213114754</v>
      </c>
      <c r="Q145" s="106">
        <v>1</v>
      </c>
      <c r="R145" s="93" t="str">
        <f t="shared" ca="1" si="22"/>
        <v>-</v>
      </c>
      <c r="S145" s="186" t="s">
        <v>235</v>
      </c>
      <c r="T145" s="131"/>
      <c r="U145" s="79">
        <f t="shared" si="24"/>
        <v>61</v>
      </c>
      <c r="V145" s="80">
        <f t="shared" ca="1" si="23"/>
        <v>127</v>
      </c>
    </row>
    <row r="146" spans="1:22" s="30" customFormat="1" ht="25.15" customHeight="1">
      <c r="A146" s="177">
        <v>11</v>
      </c>
      <c r="B146" s="178" t="s">
        <v>37</v>
      </c>
      <c r="C146" s="183">
        <v>233953</v>
      </c>
      <c r="D146" s="179">
        <v>1</v>
      </c>
      <c r="E146" s="179">
        <v>132824057</v>
      </c>
      <c r="F146" s="180" t="s">
        <v>124</v>
      </c>
      <c r="G146" s="180" t="s">
        <v>221</v>
      </c>
      <c r="H146" s="99">
        <v>0</v>
      </c>
      <c r="I146" s="99">
        <v>1400</v>
      </c>
      <c r="J146" s="100">
        <f t="shared" si="25"/>
        <v>1400</v>
      </c>
      <c r="K146" s="101">
        <v>4224418</v>
      </c>
      <c r="L146" s="109">
        <v>4013197.1</v>
      </c>
      <c r="M146" s="103"/>
      <c r="N146" s="104">
        <v>43466</v>
      </c>
      <c r="O146" s="104">
        <v>43525</v>
      </c>
      <c r="P146" s="105">
        <f t="shared" ca="1" si="21"/>
        <v>2.1016949152542375</v>
      </c>
      <c r="Q146" s="106">
        <v>0.4</v>
      </c>
      <c r="R146" s="93" t="str">
        <f t="shared" ca="1" si="22"/>
        <v>Time Expired</v>
      </c>
      <c r="S146" s="186"/>
      <c r="T146" s="131"/>
      <c r="U146" s="79">
        <f t="shared" si="24"/>
        <v>59</v>
      </c>
      <c r="V146" s="80">
        <f t="shared" ca="1" si="23"/>
        <v>124</v>
      </c>
    </row>
    <row r="147" spans="1:22" s="30" customFormat="1" ht="25.15" hidden="1" customHeight="1">
      <c r="A147" s="128"/>
      <c r="B147" s="94"/>
      <c r="C147" s="96"/>
      <c r="D147" s="96"/>
      <c r="E147" s="97"/>
      <c r="F147" s="94"/>
      <c r="G147" s="94"/>
      <c r="H147" s="111"/>
      <c r="I147" s="111"/>
      <c r="J147" s="100">
        <f t="shared" si="25"/>
        <v>0</v>
      </c>
      <c r="K147" s="110"/>
      <c r="L147" s="103"/>
      <c r="M147" s="103"/>
      <c r="N147" s="104"/>
      <c r="O147" s="104"/>
      <c r="P147" s="105" t="str">
        <f t="shared" si="21"/>
        <v>-</v>
      </c>
      <c r="Q147" s="108"/>
      <c r="R147" s="93" t="str">
        <f t="shared" si="22"/>
        <v>-</v>
      </c>
      <c r="S147" s="107"/>
      <c r="T147" s="131"/>
      <c r="U147" s="79">
        <f t="shared" si="24"/>
        <v>0</v>
      </c>
      <c r="V147" s="80" t="str">
        <f t="shared" si="23"/>
        <v>-</v>
      </c>
    </row>
    <row r="148" spans="1:22" s="30" customFormat="1" ht="25.15" hidden="1" customHeight="1">
      <c r="A148" s="128"/>
      <c r="B148" s="94"/>
      <c r="C148" s="96"/>
      <c r="D148" s="96"/>
      <c r="E148" s="97"/>
      <c r="F148" s="94"/>
      <c r="G148" s="94"/>
      <c r="H148" s="111"/>
      <c r="I148" s="111"/>
      <c r="J148" s="100">
        <f t="shared" si="25"/>
        <v>0</v>
      </c>
      <c r="K148" s="110"/>
      <c r="L148" s="103"/>
      <c r="M148" s="103"/>
      <c r="N148" s="104"/>
      <c r="O148" s="104"/>
      <c r="P148" s="105" t="str">
        <f t="shared" si="21"/>
        <v>-</v>
      </c>
      <c r="Q148" s="108"/>
      <c r="R148" s="93" t="str">
        <f t="shared" si="22"/>
        <v>-</v>
      </c>
      <c r="S148" s="107"/>
      <c r="T148" s="131"/>
      <c r="U148" s="79">
        <f t="shared" si="24"/>
        <v>0</v>
      </c>
      <c r="V148" s="80" t="str">
        <f t="shared" si="23"/>
        <v>-</v>
      </c>
    </row>
    <row r="149" spans="1:22" s="30" customFormat="1" ht="25.15" hidden="1" customHeight="1">
      <c r="A149" s="128"/>
      <c r="B149" s="94"/>
      <c r="C149" s="96"/>
      <c r="D149" s="96"/>
      <c r="E149" s="97"/>
      <c r="F149" s="94"/>
      <c r="G149" s="94"/>
      <c r="H149" s="111"/>
      <c r="I149" s="111"/>
      <c r="J149" s="100">
        <f t="shared" si="25"/>
        <v>0</v>
      </c>
      <c r="K149" s="110"/>
      <c r="L149" s="103"/>
      <c r="M149" s="103"/>
      <c r="N149" s="104"/>
      <c r="O149" s="104"/>
      <c r="P149" s="105" t="str">
        <f t="shared" si="21"/>
        <v>-</v>
      </c>
      <c r="Q149" s="108"/>
      <c r="R149" s="93" t="str">
        <f t="shared" si="22"/>
        <v>-</v>
      </c>
      <c r="S149" s="107"/>
      <c r="T149" s="131"/>
      <c r="U149" s="79">
        <f t="shared" si="24"/>
        <v>0</v>
      </c>
      <c r="V149" s="80" t="str">
        <f t="shared" si="23"/>
        <v>-</v>
      </c>
    </row>
    <row r="150" spans="1:22" s="30" customFormat="1" ht="25.15" hidden="1" customHeight="1">
      <c r="A150" s="128"/>
      <c r="B150" s="94"/>
      <c r="C150" s="96"/>
      <c r="D150" s="96"/>
      <c r="E150" s="97"/>
      <c r="F150" s="94"/>
      <c r="G150" s="94"/>
      <c r="H150" s="111"/>
      <c r="I150" s="111"/>
      <c r="J150" s="100">
        <f t="shared" si="25"/>
        <v>0</v>
      </c>
      <c r="K150" s="110"/>
      <c r="L150" s="103"/>
      <c r="M150" s="103"/>
      <c r="N150" s="104"/>
      <c r="O150" s="104"/>
      <c r="P150" s="105" t="str">
        <f t="shared" si="21"/>
        <v>-</v>
      </c>
      <c r="Q150" s="108"/>
      <c r="R150" s="93" t="str">
        <f t="shared" si="22"/>
        <v>-</v>
      </c>
      <c r="S150" s="107"/>
      <c r="T150" s="131"/>
      <c r="U150" s="79">
        <f t="shared" si="24"/>
        <v>0</v>
      </c>
      <c r="V150" s="80" t="str">
        <f t="shared" si="23"/>
        <v>-</v>
      </c>
    </row>
    <row r="151" spans="1:22" s="30" customFormat="1" ht="25.15" hidden="1" customHeight="1">
      <c r="A151" s="128"/>
      <c r="B151" s="94"/>
      <c r="C151" s="96"/>
      <c r="D151" s="96"/>
      <c r="E151" s="97"/>
      <c r="F151" s="94"/>
      <c r="G151" s="94"/>
      <c r="H151" s="111"/>
      <c r="I151" s="111"/>
      <c r="J151" s="100">
        <f t="shared" si="25"/>
        <v>0</v>
      </c>
      <c r="K151" s="110"/>
      <c r="L151" s="103"/>
      <c r="M151" s="103"/>
      <c r="N151" s="104"/>
      <c r="O151" s="104"/>
      <c r="P151" s="105" t="str">
        <f t="shared" si="21"/>
        <v>-</v>
      </c>
      <c r="Q151" s="108"/>
      <c r="R151" s="93" t="str">
        <f t="shared" si="22"/>
        <v>-</v>
      </c>
      <c r="S151" s="107"/>
      <c r="T151" s="131"/>
      <c r="U151" s="79">
        <f t="shared" si="24"/>
        <v>0</v>
      </c>
      <c r="V151" s="80" t="str">
        <f t="shared" si="23"/>
        <v>-</v>
      </c>
    </row>
    <row r="152" spans="1:22" s="30" customFormat="1" ht="25.15" hidden="1" customHeight="1">
      <c r="A152" s="128"/>
      <c r="B152" s="94"/>
      <c r="C152" s="96"/>
      <c r="D152" s="96"/>
      <c r="E152" s="97"/>
      <c r="F152" s="94"/>
      <c r="G152" s="94"/>
      <c r="H152" s="111"/>
      <c r="I152" s="111"/>
      <c r="J152" s="100">
        <f t="shared" si="25"/>
        <v>0</v>
      </c>
      <c r="K152" s="110"/>
      <c r="L152" s="103"/>
      <c r="M152" s="103"/>
      <c r="N152" s="104"/>
      <c r="O152" s="104"/>
      <c r="P152" s="105" t="str">
        <f t="shared" si="21"/>
        <v>-</v>
      </c>
      <c r="Q152" s="108"/>
      <c r="R152" s="93" t="str">
        <f t="shared" si="22"/>
        <v>-</v>
      </c>
      <c r="S152" s="107"/>
      <c r="T152" s="131"/>
      <c r="U152" s="79">
        <f t="shared" si="24"/>
        <v>0</v>
      </c>
      <c r="V152" s="80" t="str">
        <f t="shared" si="23"/>
        <v>-</v>
      </c>
    </row>
    <row r="153" spans="1:22" s="30" customFormat="1" ht="25.15" hidden="1" customHeight="1">
      <c r="A153" s="128"/>
      <c r="B153" s="94"/>
      <c r="C153" s="96"/>
      <c r="D153" s="96"/>
      <c r="E153" s="97"/>
      <c r="F153" s="94"/>
      <c r="G153" s="94"/>
      <c r="H153" s="111"/>
      <c r="I153" s="111"/>
      <c r="J153" s="100">
        <f t="shared" si="25"/>
        <v>0</v>
      </c>
      <c r="K153" s="110"/>
      <c r="L153" s="103"/>
      <c r="M153" s="103"/>
      <c r="N153" s="104"/>
      <c r="O153" s="104"/>
      <c r="P153" s="105" t="str">
        <f t="shared" si="21"/>
        <v>-</v>
      </c>
      <c r="Q153" s="108"/>
      <c r="R153" s="93" t="str">
        <f t="shared" si="22"/>
        <v>-</v>
      </c>
      <c r="S153" s="107"/>
      <c r="T153" s="131"/>
      <c r="U153" s="79">
        <f t="shared" si="24"/>
        <v>0</v>
      </c>
      <c r="V153" s="80" t="str">
        <f t="shared" si="23"/>
        <v>-</v>
      </c>
    </row>
    <row r="154" spans="1:22" s="30" customFormat="1" ht="25.15" hidden="1" customHeight="1">
      <c r="A154" s="128"/>
      <c r="B154" s="94"/>
      <c r="C154" s="96"/>
      <c r="D154" s="96"/>
      <c r="E154" s="97"/>
      <c r="F154" s="94"/>
      <c r="G154" s="94"/>
      <c r="H154" s="111"/>
      <c r="I154" s="111"/>
      <c r="J154" s="100">
        <f t="shared" si="25"/>
        <v>0</v>
      </c>
      <c r="K154" s="110"/>
      <c r="L154" s="103"/>
      <c r="M154" s="103"/>
      <c r="N154" s="104"/>
      <c r="O154" s="104"/>
      <c r="P154" s="105" t="str">
        <f t="shared" si="21"/>
        <v>-</v>
      </c>
      <c r="Q154" s="108"/>
      <c r="R154" s="93" t="str">
        <f t="shared" si="22"/>
        <v>-</v>
      </c>
      <c r="S154" s="107"/>
      <c r="T154" s="131"/>
      <c r="U154" s="79">
        <f t="shared" si="24"/>
        <v>0</v>
      </c>
      <c r="V154" s="80" t="str">
        <f t="shared" si="23"/>
        <v>-</v>
      </c>
    </row>
    <row r="155" spans="1:22" s="30" customFormat="1" ht="25.15" hidden="1" customHeight="1">
      <c r="A155" s="128"/>
      <c r="B155" s="94"/>
      <c r="C155" s="96"/>
      <c r="D155" s="96"/>
      <c r="E155" s="97"/>
      <c r="F155" s="94"/>
      <c r="G155" s="94"/>
      <c r="H155" s="111"/>
      <c r="I155" s="111"/>
      <c r="J155" s="100">
        <f t="shared" si="25"/>
        <v>0</v>
      </c>
      <c r="K155" s="110"/>
      <c r="L155" s="103"/>
      <c r="M155" s="103"/>
      <c r="N155" s="104"/>
      <c r="O155" s="104"/>
      <c r="P155" s="105" t="str">
        <f t="shared" si="21"/>
        <v>-</v>
      </c>
      <c r="Q155" s="108"/>
      <c r="R155" s="93" t="str">
        <f t="shared" si="22"/>
        <v>-</v>
      </c>
      <c r="S155" s="107"/>
      <c r="T155" s="131"/>
      <c r="U155" s="79">
        <f t="shared" si="24"/>
        <v>0</v>
      </c>
      <c r="V155" s="80" t="str">
        <f t="shared" si="23"/>
        <v>-</v>
      </c>
    </row>
    <row r="156" spans="1:22" s="30" customFormat="1" ht="25.15" hidden="1" customHeight="1">
      <c r="A156" s="128"/>
      <c r="B156" s="94"/>
      <c r="C156" s="96"/>
      <c r="D156" s="96"/>
      <c r="E156" s="97"/>
      <c r="F156" s="94"/>
      <c r="G156" s="94"/>
      <c r="H156" s="111"/>
      <c r="I156" s="111"/>
      <c r="J156" s="100">
        <f t="shared" si="25"/>
        <v>0</v>
      </c>
      <c r="K156" s="110"/>
      <c r="L156" s="103"/>
      <c r="M156" s="103"/>
      <c r="N156" s="104"/>
      <c r="O156" s="104"/>
      <c r="P156" s="105" t="str">
        <f t="shared" si="21"/>
        <v>-</v>
      </c>
      <c r="Q156" s="108"/>
      <c r="R156" s="93" t="str">
        <f t="shared" si="22"/>
        <v>-</v>
      </c>
      <c r="S156" s="107"/>
      <c r="T156" s="131"/>
      <c r="U156" s="79">
        <f t="shared" si="24"/>
        <v>0</v>
      </c>
      <c r="V156" s="80" t="str">
        <f t="shared" si="23"/>
        <v>-</v>
      </c>
    </row>
    <row r="157" spans="1:22" s="30" customFormat="1" ht="25.15" hidden="1" customHeight="1">
      <c r="A157" s="128"/>
      <c r="B157" s="94"/>
      <c r="C157" s="96"/>
      <c r="D157" s="96"/>
      <c r="E157" s="97"/>
      <c r="F157" s="94"/>
      <c r="G157" s="94"/>
      <c r="H157" s="111"/>
      <c r="I157" s="111"/>
      <c r="J157" s="100">
        <f t="shared" si="25"/>
        <v>0</v>
      </c>
      <c r="K157" s="110"/>
      <c r="L157" s="103"/>
      <c r="M157" s="103"/>
      <c r="N157" s="104"/>
      <c r="O157" s="104"/>
      <c r="P157" s="105" t="str">
        <f t="shared" si="21"/>
        <v>-</v>
      </c>
      <c r="Q157" s="108"/>
      <c r="R157" s="93" t="str">
        <f t="shared" si="22"/>
        <v>-</v>
      </c>
      <c r="S157" s="107"/>
      <c r="T157" s="131"/>
      <c r="U157" s="79">
        <f t="shared" si="24"/>
        <v>0</v>
      </c>
      <c r="V157" s="80" t="str">
        <f t="shared" si="23"/>
        <v>-</v>
      </c>
    </row>
    <row r="158" spans="1:22" s="30" customFormat="1" ht="25.15" hidden="1" customHeight="1">
      <c r="A158" s="128"/>
      <c r="B158" s="94"/>
      <c r="C158" s="96"/>
      <c r="D158" s="96"/>
      <c r="E158" s="97"/>
      <c r="F158" s="94"/>
      <c r="G158" s="94"/>
      <c r="H158" s="111"/>
      <c r="I158" s="111"/>
      <c r="J158" s="100">
        <f t="shared" si="25"/>
        <v>0</v>
      </c>
      <c r="K158" s="110"/>
      <c r="L158" s="103"/>
      <c r="M158" s="103"/>
      <c r="N158" s="104"/>
      <c r="O158" s="104"/>
      <c r="P158" s="105" t="str">
        <f t="shared" si="21"/>
        <v>-</v>
      </c>
      <c r="Q158" s="108"/>
      <c r="R158" s="93" t="str">
        <f t="shared" si="22"/>
        <v>-</v>
      </c>
      <c r="S158" s="107"/>
      <c r="T158" s="131"/>
      <c r="U158" s="79">
        <f t="shared" si="24"/>
        <v>0</v>
      </c>
      <c r="V158" s="80" t="str">
        <f t="shared" si="23"/>
        <v>-</v>
      </c>
    </row>
    <row r="159" spans="1:22" s="30" customFormat="1" ht="25.15" hidden="1" customHeight="1">
      <c r="A159" s="128"/>
      <c r="B159" s="94"/>
      <c r="C159" s="96"/>
      <c r="D159" s="96"/>
      <c r="E159" s="97"/>
      <c r="F159" s="94"/>
      <c r="G159" s="94"/>
      <c r="H159" s="111"/>
      <c r="I159" s="111"/>
      <c r="J159" s="100">
        <f t="shared" si="25"/>
        <v>0</v>
      </c>
      <c r="K159" s="110"/>
      <c r="L159" s="103"/>
      <c r="M159" s="103"/>
      <c r="N159" s="104"/>
      <c r="O159" s="104"/>
      <c r="P159" s="105" t="str">
        <f t="shared" si="21"/>
        <v>-</v>
      </c>
      <c r="Q159" s="108"/>
      <c r="R159" s="93" t="str">
        <f t="shared" si="22"/>
        <v>-</v>
      </c>
      <c r="S159" s="107"/>
      <c r="T159" s="131"/>
      <c r="U159" s="79">
        <f t="shared" si="24"/>
        <v>0</v>
      </c>
      <c r="V159" s="80" t="str">
        <f t="shared" si="23"/>
        <v>-</v>
      </c>
    </row>
    <row r="160" spans="1:22" s="30" customFormat="1" ht="25.15" hidden="1" customHeight="1">
      <c r="A160" s="128"/>
      <c r="B160" s="94"/>
      <c r="C160" s="96"/>
      <c r="D160" s="96"/>
      <c r="E160" s="97"/>
      <c r="F160" s="94"/>
      <c r="G160" s="94"/>
      <c r="H160" s="111"/>
      <c r="I160" s="111"/>
      <c r="J160" s="100">
        <f t="shared" si="25"/>
        <v>0</v>
      </c>
      <c r="K160" s="110"/>
      <c r="L160" s="103"/>
      <c r="M160" s="103"/>
      <c r="N160" s="104"/>
      <c r="O160" s="104"/>
      <c r="P160" s="105" t="str">
        <f t="shared" si="21"/>
        <v>-</v>
      </c>
      <c r="Q160" s="108"/>
      <c r="R160" s="93" t="str">
        <f t="shared" si="22"/>
        <v>-</v>
      </c>
      <c r="S160" s="107"/>
      <c r="T160" s="131"/>
      <c r="U160" s="79">
        <f t="shared" si="24"/>
        <v>0</v>
      </c>
      <c r="V160" s="80" t="str">
        <f t="shared" si="23"/>
        <v>-</v>
      </c>
    </row>
    <row r="161" spans="1:22" s="30" customFormat="1" ht="25.15" hidden="1" customHeight="1">
      <c r="A161" s="128"/>
      <c r="B161" s="94"/>
      <c r="C161" s="96"/>
      <c r="D161" s="96"/>
      <c r="E161" s="97"/>
      <c r="F161" s="94"/>
      <c r="G161" s="94"/>
      <c r="H161" s="111"/>
      <c r="I161" s="111"/>
      <c r="J161" s="100">
        <f t="shared" si="25"/>
        <v>0</v>
      </c>
      <c r="K161" s="110"/>
      <c r="L161" s="103"/>
      <c r="M161" s="103"/>
      <c r="N161" s="104"/>
      <c r="O161" s="104"/>
      <c r="P161" s="105" t="str">
        <f t="shared" si="21"/>
        <v>-</v>
      </c>
      <c r="Q161" s="108"/>
      <c r="R161" s="93" t="str">
        <f t="shared" si="22"/>
        <v>-</v>
      </c>
      <c r="S161" s="107"/>
      <c r="T161" s="131"/>
      <c r="U161" s="79">
        <f t="shared" si="24"/>
        <v>0</v>
      </c>
      <c r="V161" s="80" t="str">
        <f t="shared" si="23"/>
        <v>-</v>
      </c>
    </row>
    <row r="162" spans="1:22" s="30" customFormat="1" ht="25.15" hidden="1" customHeight="1">
      <c r="A162" s="128"/>
      <c r="B162" s="94"/>
      <c r="C162" s="96"/>
      <c r="D162" s="96"/>
      <c r="E162" s="97"/>
      <c r="F162" s="94"/>
      <c r="G162" s="94"/>
      <c r="H162" s="111"/>
      <c r="I162" s="111"/>
      <c r="J162" s="100">
        <f t="shared" si="25"/>
        <v>0</v>
      </c>
      <c r="K162" s="110"/>
      <c r="L162" s="103"/>
      <c r="M162" s="103"/>
      <c r="N162" s="104"/>
      <c r="O162" s="104"/>
      <c r="P162" s="105" t="str">
        <f t="shared" si="21"/>
        <v>-</v>
      </c>
      <c r="Q162" s="108"/>
      <c r="R162" s="93" t="str">
        <f t="shared" si="22"/>
        <v>-</v>
      </c>
      <c r="S162" s="107"/>
      <c r="T162" s="131"/>
      <c r="U162" s="79">
        <f t="shared" si="24"/>
        <v>0</v>
      </c>
      <c r="V162" s="80" t="str">
        <f t="shared" si="23"/>
        <v>-</v>
      </c>
    </row>
    <row r="163" spans="1:22" s="30" customFormat="1" ht="25.15" hidden="1" customHeight="1">
      <c r="A163" s="128"/>
      <c r="B163" s="94"/>
      <c r="C163" s="96"/>
      <c r="D163" s="96"/>
      <c r="E163" s="97"/>
      <c r="F163" s="94"/>
      <c r="G163" s="94"/>
      <c r="H163" s="111"/>
      <c r="I163" s="111"/>
      <c r="J163" s="100">
        <f t="shared" si="25"/>
        <v>0</v>
      </c>
      <c r="K163" s="110"/>
      <c r="L163" s="103"/>
      <c r="M163" s="103"/>
      <c r="N163" s="104"/>
      <c r="O163" s="104"/>
      <c r="P163" s="105" t="str">
        <f t="shared" si="21"/>
        <v>-</v>
      </c>
      <c r="Q163" s="108"/>
      <c r="R163" s="93" t="str">
        <f t="shared" si="22"/>
        <v>-</v>
      </c>
      <c r="S163" s="107"/>
      <c r="T163" s="131"/>
      <c r="U163" s="79">
        <f t="shared" si="24"/>
        <v>0</v>
      </c>
      <c r="V163" s="80" t="str">
        <f t="shared" si="23"/>
        <v>-</v>
      </c>
    </row>
    <row r="164" spans="1:22" s="30" customFormat="1" ht="25.15" hidden="1" customHeight="1">
      <c r="A164" s="128"/>
      <c r="B164" s="94"/>
      <c r="C164" s="96"/>
      <c r="D164" s="96"/>
      <c r="E164" s="97"/>
      <c r="F164" s="94"/>
      <c r="G164" s="94"/>
      <c r="H164" s="111"/>
      <c r="I164" s="111"/>
      <c r="J164" s="100">
        <f t="shared" si="25"/>
        <v>0</v>
      </c>
      <c r="K164" s="110"/>
      <c r="L164" s="103"/>
      <c r="M164" s="103"/>
      <c r="N164" s="104"/>
      <c r="O164" s="104"/>
      <c r="P164" s="105" t="str">
        <f t="shared" si="21"/>
        <v>-</v>
      </c>
      <c r="Q164" s="108"/>
      <c r="R164" s="93" t="str">
        <f t="shared" si="22"/>
        <v>-</v>
      </c>
      <c r="S164" s="107"/>
      <c r="T164" s="131"/>
      <c r="U164" s="79">
        <f t="shared" si="24"/>
        <v>0</v>
      </c>
      <c r="V164" s="80" t="str">
        <f t="shared" si="23"/>
        <v>-</v>
      </c>
    </row>
    <row r="165" spans="1:22" s="30" customFormat="1" ht="25.15" hidden="1" customHeight="1">
      <c r="A165" s="128"/>
      <c r="B165" s="112"/>
      <c r="C165" s="113"/>
      <c r="D165" s="113"/>
      <c r="E165" s="114"/>
      <c r="F165" s="112"/>
      <c r="G165" s="112"/>
      <c r="H165" s="115"/>
      <c r="I165" s="115"/>
      <c r="J165" s="116">
        <f t="shared" si="25"/>
        <v>0</v>
      </c>
      <c r="K165" s="117"/>
      <c r="L165" s="118"/>
      <c r="M165" s="118"/>
      <c r="N165" s="119"/>
      <c r="O165" s="119"/>
      <c r="P165" s="105" t="str">
        <f t="shared" si="21"/>
        <v>-</v>
      </c>
      <c r="Q165" s="120"/>
      <c r="R165" s="93" t="str">
        <f t="shared" si="22"/>
        <v>-</v>
      </c>
      <c r="S165" s="121"/>
      <c r="T165" s="131"/>
      <c r="U165" s="79">
        <f t="shared" si="24"/>
        <v>0</v>
      </c>
      <c r="V165" s="80" t="str">
        <f t="shared" si="23"/>
        <v>-</v>
      </c>
    </row>
    <row r="166" spans="1:22" s="30" customFormat="1" ht="19.899999999999999" customHeight="1">
      <c r="A166" s="65">
        <f>COUNT(A136:A165)</f>
        <v>11</v>
      </c>
      <c r="B166" s="167" t="s">
        <v>49</v>
      </c>
      <c r="C166" s="66">
        <f>COUNT(K136:K165)-COUNT(L136:L165)</f>
        <v>0</v>
      </c>
      <c r="D166" s="66"/>
      <c r="E166" s="66"/>
      <c r="F166" s="66" t="s">
        <v>31</v>
      </c>
      <c r="G166" s="69">
        <f>IF(L136&gt;1,0,K136)+IF(L137&gt;0,0,K137)+IF(L138&gt;0,0,K138)+IF(L139&gt;0,0,K139)+IF(L140&gt;0,0,K140)+IF(L141&gt;0,0,K141)+IF(L142&gt;0,0,K142)+IF(L143&gt;0,0,K143)+IF(L144&gt;0,0,K144)+IF(L145&gt;0,0,K145)+IF(L146&gt;0,0,K146)+IF(L147&gt;0,0,K147)+IF(L148&gt;0,0,K148)+IF(L149&gt;0,0,K149)+IF(L150&gt;0,0,K150)+IF(L151&gt;0,0,K151)+IF(L152&gt;0,0,K152)+IF(L153&gt;0,0,K153)+IF(L154&gt;0,0,K154)+IF(L155&gt;0,0,K155)+IF(L156&gt;0,0,K156)+IF(L157&gt;0,0,K157)+IF(L158&gt;0,0,K158)+IF(L159&gt;0,0,K159)+IF(L160&gt;0,0,K160)+IF(L161&gt;0,0,K161)+IF(L162&gt;0,0,K162)+IF(L163&gt;0,0,K163)+IF(L164&gt;0,0,K164)+IF(L165&gt;0,0,K165)</f>
        <v>0</v>
      </c>
      <c r="H166" s="66"/>
      <c r="I166" s="66"/>
      <c r="J166" s="67">
        <f>SUM(J136:J165)/1000</f>
        <v>15.789</v>
      </c>
      <c r="K166" s="77">
        <f>SUM(K136:K165)</f>
        <v>37582364</v>
      </c>
      <c r="L166" s="77">
        <f>SUM(L136:L165)</f>
        <v>35703245.850000001</v>
      </c>
      <c r="M166" s="77">
        <f>SUM(M136:M165)</f>
        <v>17083257</v>
      </c>
      <c r="N166" s="126" t="s">
        <v>6</v>
      </c>
      <c r="O166" s="68">
        <f>IF(M166&lt;=0,"-",(M166/L166))</f>
        <v>0.47847910164167889</v>
      </c>
      <c r="P166" s="68"/>
      <c r="Q166" s="68">
        <f>IF(L136&lt;=0,"0",(IF(Q136&gt;0,Q136*L136)+IF(Q137&gt;0,Q137*L137)+IF(Q138&gt;0,Q138*L138)+IF(Q139&gt;0,Q139*L139)+IF(Q140&gt;0,Q140*L140)+IF(Q141&gt;0,Q141*L141)+IF(Q142&gt;0,Q142*L142)+IF(Q143&gt;0,Q143*L143)+IF(Q144&gt;0,Q144*L144)+IF(Q145&gt;0,Q145*L145)+IF(Q146&gt;0,Q146*L146)+IF(Q147&gt;0,Q147*L147)+IF(Q148&gt;0,Q148*L148)+IF(Q149&gt;0,Q149*L149)+IF(Q150&gt;0,Q150*L150)+IF(Q151&gt;0,Q151*L151)+IF(Q152&gt;0,Q152*L152)+IF(Q153&gt;0,Q153*L153)+IF(Q154&gt;0,Q154*L154)+IF(Q155&gt;0,Q155*L155)+IF(Q156&gt;0,Q156*L156)+IF(Q157&gt;0,Q157*L157)+IF(Q158&gt;0,Q158*L158)+IF(Q159&gt;0,Q159*L159)+IF(Q160&gt;0,Q160*L160)+IF(Q161&gt;0,Q161*L161)+IF(Q162&gt;0,Q162*L162)+IF(Q163&gt;0,Q163*L163)+IF(Q164&gt;0,Q164*L164)+IF(Q165&gt;0,Q165*L165))/L166)</f>
        <v>0.69802099771833492</v>
      </c>
      <c r="R166" s="66"/>
      <c r="S166" s="66"/>
      <c r="T166" s="131"/>
      <c r="U166" s="81"/>
      <c r="V166" s="80"/>
    </row>
    <row r="167" spans="1:22" s="138" customFormat="1" ht="19.899999999999999" customHeight="1">
      <c r="A167" s="136" t="s">
        <v>52</v>
      </c>
      <c r="B167" s="137"/>
      <c r="C167" s="270" t="s">
        <v>59</v>
      </c>
      <c r="D167" s="270"/>
      <c r="E167" s="270"/>
      <c r="F167" s="137"/>
      <c r="G167" s="137"/>
      <c r="H167" s="137"/>
      <c r="I167" s="137"/>
      <c r="J167" s="136"/>
      <c r="K167" s="137"/>
      <c r="L167" s="137"/>
      <c r="M167" s="136"/>
      <c r="N167" s="137"/>
      <c r="O167" s="137"/>
      <c r="P167" s="137"/>
      <c r="Q167" s="136"/>
      <c r="R167" s="137"/>
      <c r="S167" s="136"/>
      <c r="U167" s="139"/>
    </row>
    <row r="168" spans="1:22" s="30" customFormat="1" ht="25.15" customHeight="1">
      <c r="A168" s="173">
        <v>1</v>
      </c>
      <c r="B168" s="174" t="s">
        <v>46</v>
      </c>
      <c r="C168" s="182">
        <v>233936</v>
      </c>
      <c r="D168" s="175">
        <v>1</v>
      </c>
      <c r="E168" s="175">
        <v>132883018</v>
      </c>
      <c r="F168" s="176" t="s">
        <v>125</v>
      </c>
      <c r="G168" s="176" t="s">
        <v>177</v>
      </c>
      <c r="H168" s="86">
        <v>1866</v>
      </c>
      <c r="I168" s="86">
        <v>3650</v>
      </c>
      <c r="J168" s="87">
        <f>I168-H168</f>
        <v>1784</v>
      </c>
      <c r="K168" s="88">
        <v>3544196</v>
      </c>
      <c r="L168" s="89">
        <v>3366986.2</v>
      </c>
      <c r="M168" s="90"/>
      <c r="N168" s="91">
        <v>43466</v>
      </c>
      <c r="O168" s="91">
        <v>43525</v>
      </c>
      <c r="P168" s="105">
        <f t="shared" ref="P168:P197" ca="1" si="26">IF(OR(O168&lt;=0,N168&lt;=0),"-",(($S$3-N168)/(O168-N168)))</f>
        <v>2.1016949152542375</v>
      </c>
      <c r="Q168" s="92">
        <v>1</v>
      </c>
      <c r="R168" s="93" t="str">
        <f t="shared" ref="R168:R197" ca="1" si="27">IF(OR(N168&lt;=0,O168&lt;=0),"-",IF(AND(($S$3-N168)&gt;(O168-N168),Q168&lt;100%),"Time Expired",IF(AND(($S$3-N168)&gt;(O168-N168)*3/4,Q168&lt;=10%),"Very Critical",IF(AND(($S$3-N168)&gt;(O168-N168)*3/4,Q168&lt;=25%),"Critical",IF(AND(($S$3-N168)&gt;(O168-N168)*3/4,Q168&lt;=50%),"Slow Progress",IF(AND(($S$3-N168)&gt;(O168-N168)/2,Q168&lt;=10%),"Very Slow Progress",IF(AND(($S$3-N168)&gt;(O168-N168)/2,Q168&lt;=25%),"Progress Slow",IF(AND(($S$3-N168)&gt;(O168-N168)/4,Q168&lt;=20%),"Progress Slow","-"))))))))</f>
        <v>-</v>
      </c>
      <c r="S168" s="187"/>
      <c r="T168" s="131"/>
      <c r="U168" s="79">
        <f>O168-N168</f>
        <v>59</v>
      </c>
      <c r="V168" s="80">
        <f t="shared" ref="V168:V197" ca="1" si="28">IF(N168&lt;=0,"-",($S$3-N168))</f>
        <v>124</v>
      </c>
    </row>
    <row r="169" spans="1:22" s="30" customFormat="1" ht="25.15" customHeight="1">
      <c r="A169" s="177">
        <v>2</v>
      </c>
      <c r="B169" s="178" t="s">
        <v>46</v>
      </c>
      <c r="C169" s="183">
        <v>233935</v>
      </c>
      <c r="D169" s="179">
        <v>1</v>
      </c>
      <c r="E169" s="179">
        <v>132884003</v>
      </c>
      <c r="F169" s="180" t="s">
        <v>126</v>
      </c>
      <c r="G169" s="180" t="s">
        <v>222</v>
      </c>
      <c r="H169" s="99">
        <v>3275</v>
      </c>
      <c r="I169" s="99">
        <v>5185</v>
      </c>
      <c r="J169" s="100">
        <f>I169-H169</f>
        <v>1910</v>
      </c>
      <c r="K169" s="101">
        <v>4254075</v>
      </c>
      <c r="L169" s="102">
        <v>4041371.25</v>
      </c>
      <c r="M169" s="103"/>
      <c r="N169" s="104">
        <v>43466</v>
      </c>
      <c r="O169" s="104">
        <v>43525</v>
      </c>
      <c r="P169" s="105">
        <f t="shared" ca="1" si="26"/>
        <v>2.1016949152542375</v>
      </c>
      <c r="Q169" s="106">
        <v>0.1</v>
      </c>
      <c r="R169" s="93" t="str">
        <f t="shared" ca="1" si="27"/>
        <v>Time Expired</v>
      </c>
      <c r="S169" s="186"/>
      <c r="T169" s="131"/>
      <c r="U169" s="79">
        <f t="shared" ref="U169:U197" si="29">O169-N169</f>
        <v>59</v>
      </c>
      <c r="V169" s="80">
        <f t="shared" ca="1" si="28"/>
        <v>124</v>
      </c>
    </row>
    <row r="170" spans="1:22" s="30" customFormat="1" ht="25.15" customHeight="1">
      <c r="A170" s="177">
        <v>3</v>
      </c>
      <c r="B170" s="178" t="s">
        <v>46</v>
      </c>
      <c r="C170" s="183">
        <v>233938</v>
      </c>
      <c r="D170" s="179">
        <v>1</v>
      </c>
      <c r="E170" s="179">
        <v>132884005</v>
      </c>
      <c r="F170" s="180" t="s">
        <v>127</v>
      </c>
      <c r="G170" s="180" t="s">
        <v>223</v>
      </c>
      <c r="H170" s="99">
        <v>0</v>
      </c>
      <c r="I170" s="99">
        <v>2250</v>
      </c>
      <c r="J170" s="100">
        <f t="shared" ref="J170:J197" si="30">I170-H170</f>
        <v>2250</v>
      </c>
      <c r="K170" s="101">
        <v>4983656</v>
      </c>
      <c r="L170" s="102">
        <v>4734473.2</v>
      </c>
      <c r="M170" s="103">
        <v>4260000</v>
      </c>
      <c r="N170" s="104">
        <v>43464</v>
      </c>
      <c r="O170" s="104">
        <v>43525</v>
      </c>
      <c r="P170" s="105">
        <f t="shared" ca="1" si="26"/>
        <v>2.0655737704918034</v>
      </c>
      <c r="Q170" s="106">
        <v>1</v>
      </c>
      <c r="R170" s="93" t="str">
        <f t="shared" ca="1" si="27"/>
        <v>-</v>
      </c>
      <c r="S170" s="186"/>
      <c r="T170" s="131"/>
      <c r="U170" s="79">
        <f t="shared" si="29"/>
        <v>61</v>
      </c>
      <c r="V170" s="80">
        <f t="shared" ca="1" si="28"/>
        <v>126</v>
      </c>
    </row>
    <row r="171" spans="1:22" s="30" customFormat="1" ht="25.15" customHeight="1">
      <c r="A171" s="177">
        <v>4</v>
      </c>
      <c r="B171" s="178" t="s">
        <v>46</v>
      </c>
      <c r="C171" s="183">
        <v>233937</v>
      </c>
      <c r="D171" s="179">
        <v>1</v>
      </c>
      <c r="E171" s="179">
        <v>132884060</v>
      </c>
      <c r="F171" s="180" t="s">
        <v>128</v>
      </c>
      <c r="G171" s="180" t="s">
        <v>224</v>
      </c>
      <c r="H171" s="99">
        <v>0</v>
      </c>
      <c r="I171" s="99">
        <v>1223</v>
      </c>
      <c r="J171" s="100">
        <f t="shared" si="30"/>
        <v>1223</v>
      </c>
      <c r="K171" s="101">
        <v>3310008</v>
      </c>
      <c r="L171" s="102">
        <v>3144507.6</v>
      </c>
      <c r="M171" s="103"/>
      <c r="N171" s="104">
        <v>43464</v>
      </c>
      <c r="O171" s="104">
        <v>43524</v>
      </c>
      <c r="P171" s="105">
        <f t="shared" ca="1" si="26"/>
        <v>2.1</v>
      </c>
      <c r="Q171" s="108">
        <v>1</v>
      </c>
      <c r="R171" s="93" t="str">
        <f t="shared" ca="1" si="27"/>
        <v>-</v>
      </c>
      <c r="S171" s="186"/>
      <c r="T171" s="131"/>
      <c r="U171" s="79">
        <f t="shared" si="29"/>
        <v>60</v>
      </c>
      <c r="V171" s="80">
        <f t="shared" ca="1" si="28"/>
        <v>126</v>
      </c>
    </row>
    <row r="172" spans="1:22" s="30" customFormat="1" ht="25.15" customHeight="1">
      <c r="A172" s="177">
        <v>5</v>
      </c>
      <c r="B172" s="178" t="s">
        <v>46</v>
      </c>
      <c r="C172" s="183">
        <v>233890</v>
      </c>
      <c r="D172" s="179">
        <v>1</v>
      </c>
      <c r="E172" s="179">
        <v>132884066</v>
      </c>
      <c r="F172" s="180" t="s">
        <v>129</v>
      </c>
      <c r="G172" s="180" t="s">
        <v>225</v>
      </c>
      <c r="H172" s="99">
        <v>0</v>
      </c>
      <c r="I172" s="99">
        <v>1015</v>
      </c>
      <c r="J172" s="100">
        <f t="shared" si="30"/>
        <v>1015</v>
      </c>
      <c r="K172" s="101">
        <v>2212876</v>
      </c>
      <c r="L172" s="102">
        <v>2102232.2000000002</v>
      </c>
      <c r="M172" s="103"/>
      <c r="N172" s="104">
        <v>43450</v>
      </c>
      <c r="O172" s="104">
        <v>43511</v>
      </c>
      <c r="P172" s="105">
        <f t="shared" ca="1" si="26"/>
        <v>2.2950819672131146</v>
      </c>
      <c r="Q172" s="106">
        <v>0.5</v>
      </c>
      <c r="R172" s="93" t="str">
        <f t="shared" ca="1" si="27"/>
        <v>Time Expired</v>
      </c>
      <c r="S172" s="186"/>
      <c r="T172" s="131"/>
      <c r="U172" s="79">
        <f t="shared" si="29"/>
        <v>61</v>
      </c>
      <c r="V172" s="80">
        <f t="shared" ca="1" si="28"/>
        <v>140</v>
      </c>
    </row>
    <row r="173" spans="1:22" s="30" customFormat="1" ht="25.15" customHeight="1">
      <c r="A173" s="177">
        <v>6</v>
      </c>
      <c r="B173" s="178" t="s">
        <v>35</v>
      </c>
      <c r="C173" s="183">
        <v>233966</v>
      </c>
      <c r="D173" s="179">
        <v>1</v>
      </c>
      <c r="E173" s="179">
        <v>132882001</v>
      </c>
      <c r="F173" s="180" t="s">
        <v>130</v>
      </c>
      <c r="G173" s="180" t="s">
        <v>177</v>
      </c>
      <c r="H173" s="99">
        <v>8407</v>
      </c>
      <c r="I173" s="99">
        <v>10748</v>
      </c>
      <c r="J173" s="100">
        <f t="shared" si="30"/>
        <v>2341</v>
      </c>
      <c r="K173" s="101">
        <v>7640279</v>
      </c>
      <c r="L173" s="102">
        <v>7258265.0499999998</v>
      </c>
      <c r="M173" s="103"/>
      <c r="N173" s="104">
        <v>43466</v>
      </c>
      <c r="O173" s="104">
        <v>43556</v>
      </c>
      <c r="P173" s="105">
        <f t="shared" ca="1" si="26"/>
        <v>1.3777777777777778</v>
      </c>
      <c r="Q173" s="106">
        <v>1</v>
      </c>
      <c r="R173" s="93" t="str">
        <f t="shared" ca="1" si="27"/>
        <v>-</v>
      </c>
      <c r="S173" s="186"/>
      <c r="T173" s="131"/>
      <c r="U173" s="79">
        <f t="shared" si="29"/>
        <v>90</v>
      </c>
      <c r="V173" s="80">
        <f t="shared" ca="1" si="28"/>
        <v>124</v>
      </c>
    </row>
    <row r="174" spans="1:22" s="201" customFormat="1" ht="25.15" customHeight="1">
      <c r="A174" s="189">
        <v>7</v>
      </c>
      <c r="B174" s="190" t="s">
        <v>35</v>
      </c>
      <c r="C174" s="185">
        <v>233931</v>
      </c>
      <c r="D174" s="184">
        <v>1</v>
      </c>
      <c r="E174" s="184">
        <v>132884069</v>
      </c>
      <c r="F174" s="191" t="s">
        <v>131</v>
      </c>
      <c r="G174" s="191" t="s">
        <v>226</v>
      </c>
      <c r="H174" s="192">
        <v>0</v>
      </c>
      <c r="I174" s="192">
        <v>625</v>
      </c>
      <c r="J174" s="193">
        <f t="shared" si="30"/>
        <v>625</v>
      </c>
      <c r="K174" s="170">
        <v>2190773</v>
      </c>
      <c r="L174" s="168">
        <v>2081234.35</v>
      </c>
      <c r="M174" s="171">
        <v>2079681</v>
      </c>
      <c r="N174" s="169">
        <v>43466</v>
      </c>
      <c r="O174" s="169">
        <v>43525</v>
      </c>
      <c r="P174" s="194">
        <f t="shared" ca="1" si="26"/>
        <v>2.1016949152542375</v>
      </c>
      <c r="Q174" s="237">
        <v>1</v>
      </c>
      <c r="R174" s="196" t="str">
        <f t="shared" ca="1" si="27"/>
        <v>-</v>
      </c>
      <c r="S174" s="197" t="s">
        <v>235</v>
      </c>
      <c r="T174" s="198"/>
      <c r="U174" s="199">
        <f t="shared" si="29"/>
        <v>59</v>
      </c>
      <c r="V174" s="200">
        <f t="shared" ca="1" si="28"/>
        <v>124</v>
      </c>
    </row>
    <row r="175" spans="1:22" s="201" customFormat="1" ht="25.15" customHeight="1">
      <c r="A175" s="189">
        <v>8</v>
      </c>
      <c r="B175" s="190" t="s">
        <v>37</v>
      </c>
      <c r="C175" s="185">
        <v>233934</v>
      </c>
      <c r="D175" s="184">
        <v>1</v>
      </c>
      <c r="E175" s="184">
        <v>132884017</v>
      </c>
      <c r="F175" s="191" t="s">
        <v>132</v>
      </c>
      <c r="G175" s="191" t="s">
        <v>224</v>
      </c>
      <c r="H175" s="192">
        <v>0</v>
      </c>
      <c r="I175" s="192">
        <v>860</v>
      </c>
      <c r="J175" s="193">
        <f t="shared" si="30"/>
        <v>860</v>
      </c>
      <c r="K175" s="170">
        <v>2629109</v>
      </c>
      <c r="L175" s="168">
        <v>2497653.5499999998</v>
      </c>
      <c r="M175" s="171">
        <v>2200000</v>
      </c>
      <c r="N175" s="169">
        <v>43464</v>
      </c>
      <c r="O175" s="169">
        <v>43524</v>
      </c>
      <c r="P175" s="194">
        <f t="shared" ca="1" si="26"/>
        <v>2.1</v>
      </c>
      <c r="Q175" s="195">
        <v>1</v>
      </c>
      <c r="R175" s="196" t="str">
        <f t="shared" ca="1" si="27"/>
        <v>-</v>
      </c>
      <c r="S175" s="197"/>
      <c r="T175" s="198"/>
      <c r="U175" s="199">
        <f t="shared" si="29"/>
        <v>60</v>
      </c>
      <c r="V175" s="200">
        <f t="shared" ca="1" si="28"/>
        <v>126</v>
      </c>
    </row>
    <row r="176" spans="1:22" s="201" customFormat="1" ht="25.15" customHeight="1">
      <c r="A176" s="189">
        <v>9</v>
      </c>
      <c r="B176" s="190" t="s">
        <v>37</v>
      </c>
      <c r="C176" s="185">
        <v>233954</v>
      </c>
      <c r="D176" s="184">
        <v>1</v>
      </c>
      <c r="E176" s="184">
        <v>132884056</v>
      </c>
      <c r="F176" s="191" t="s">
        <v>133</v>
      </c>
      <c r="G176" s="191" t="s">
        <v>227</v>
      </c>
      <c r="H176" s="192">
        <v>800</v>
      </c>
      <c r="I176" s="192">
        <v>1918</v>
      </c>
      <c r="J176" s="193">
        <f t="shared" si="30"/>
        <v>1118</v>
      </c>
      <c r="K176" s="170">
        <v>4306803</v>
      </c>
      <c r="L176" s="172">
        <v>4091462.85</v>
      </c>
      <c r="M176" s="171">
        <v>3750000</v>
      </c>
      <c r="N176" s="169">
        <v>43466</v>
      </c>
      <c r="O176" s="169">
        <v>43525</v>
      </c>
      <c r="P176" s="194">
        <f t="shared" ca="1" si="26"/>
        <v>2.1016949152542375</v>
      </c>
      <c r="Q176" s="195">
        <v>1</v>
      </c>
      <c r="R176" s="196" t="str">
        <f t="shared" ca="1" si="27"/>
        <v>-</v>
      </c>
      <c r="S176" s="197"/>
      <c r="T176" s="198"/>
      <c r="U176" s="199">
        <f t="shared" si="29"/>
        <v>59</v>
      </c>
      <c r="V176" s="200">
        <f t="shared" ca="1" si="28"/>
        <v>124</v>
      </c>
    </row>
    <row r="177" spans="1:22" s="201" customFormat="1" ht="25.15" customHeight="1">
      <c r="A177" s="189">
        <v>10</v>
      </c>
      <c r="B177" s="190" t="s">
        <v>39</v>
      </c>
      <c r="C177" s="185">
        <v>132323</v>
      </c>
      <c r="D177" s="184">
        <v>1</v>
      </c>
      <c r="E177" s="184">
        <v>132882001</v>
      </c>
      <c r="F177" s="191" t="s">
        <v>134</v>
      </c>
      <c r="G177" s="191" t="s">
        <v>161</v>
      </c>
      <c r="H177" s="192">
        <v>5410</v>
      </c>
      <c r="I177" s="192">
        <v>21872</v>
      </c>
      <c r="J177" s="193">
        <f t="shared" si="30"/>
        <v>16462</v>
      </c>
      <c r="K177" s="170">
        <v>4374597</v>
      </c>
      <c r="L177" s="170">
        <v>4374597</v>
      </c>
      <c r="M177" s="171">
        <v>3744278</v>
      </c>
      <c r="N177" s="169">
        <v>43109</v>
      </c>
      <c r="O177" s="169">
        <v>43231</v>
      </c>
      <c r="P177" s="194">
        <f t="shared" ca="1" si="26"/>
        <v>3.942622950819672</v>
      </c>
      <c r="Q177" s="195">
        <v>1</v>
      </c>
      <c r="R177" s="196" t="str">
        <f t="shared" ca="1" si="27"/>
        <v>-</v>
      </c>
      <c r="S177" s="197" t="s">
        <v>235</v>
      </c>
      <c r="T177" s="198"/>
      <c r="U177" s="199">
        <f t="shared" si="29"/>
        <v>122</v>
      </c>
      <c r="V177" s="200">
        <f t="shared" ca="1" si="28"/>
        <v>481</v>
      </c>
    </row>
    <row r="178" spans="1:22" s="30" customFormat="1" ht="25.15" customHeight="1">
      <c r="A178" s="177">
        <v>11</v>
      </c>
      <c r="B178" s="178" t="s">
        <v>39</v>
      </c>
      <c r="C178" s="185">
        <v>171483</v>
      </c>
      <c r="D178" s="179">
        <v>1</v>
      </c>
      <c r="E178" s="179">
        <v>132882008</v>
      </c>
      <c r="F178" s="180" t="s">
        <v>135</v>
      </c>
      <c r="G178" s="180" t="s">
        <v>201</v>
      </c>
      <c r="H178" s="99">
        <v>8300</v>
      </c>
      <c r="I178" s="99">
        <v>9872</v>
      </c>
      <c r="J178" s="100">
        <f t="shared" si="30"/>
        <v>1572</v>
      </c>
      <c r="K178" s="101">
        <v>424628</v>
      </c>
      <c r="L178" s="170">
        <v>424628</v>
      </c>
      <c r="M178" s="103">
        <v>419328</v>
      </c>
      <c r="N178" s="104">
        <v>43206</v>
      </c>
      <c r="O178" s="104">
        <v>43267</v>
      </c>
      <c r="P178" s="105">
        <f t="shared" ca="1" si="26"/>
        <v>6.2950819672131146</v>
      </c>
      <c r="Q178" s="106">
        <v>1</v>
      </c>
      <c r="R178" s="93" t="str">
        <f t="shared" ca="1" si="27"/>
        <v>-</v>
      </c>
      <c r="S178" s="186" t="s">
        <v>235</v>
      </c>
      <c r="T178" s="131"/>
      <c r="U178" s="79">
        <f t="shared" si="29"/>
        <v>61</v>
      </c>
      <c r="V178" s="80">
        <f t="shared" ca="1" si="28"/>
        <v>384</v>
      </c>
    </row>
    <row r="179" spans="1:22" s="30" customFormat="1" ht="25.15" customHeight="1">
      <c r="A179" s="177">
        <v>12</v>
      </c>
      <c r="B179" s="178" t="s">
        <v>39</v>
      </c>
      <c r="C179" s="184">
        <v>158051</v>
      </c>
      <c r="D179" s="179">
        <v>1</v>
      </c>
      <c r="E179" s="179">
        <v>132882010</v>
      </c>
      <c r="F179" s="178" t="s">
        <v>136</v>
      </c>
      <c r="G179" s="178" t="s">
        <v>162</v>
      </c>
      <c r="H179" s="111">
        <v>0</v>
      </c>
      <c r="I179" s="111">
        <v>3652</v>
      </c>
      <c r="J179" s="100">
        <f t="shared" si="30"/>
        <v>3652</v>
      </c>
      <c r="K179" s="110">
        <v>21069688</v>
      </c>
      <c r="L179" s="110">
        <v>21069688</v>
      </c>
      <c r="M179" s="103">
        <v>0</v>
      </c>
      <c r="N179" s="104">
        <v>43197</v>
      </c>
      <c r="O179" s="104">
        <v>43319</v>
      </c>
      <c r="P179" s="105">
        <f t="shared" ca="1" si="26"/>
        <v>3.221311475409836</v>
      </c>
      <c r="Q179" s="108">
        <v>0.3</v>
      </c>
      <c r="R179" s="93" t="str">
        <f t="shared" ca="1" si="27"/>
        <v>Time Expired</v>
      </c>
      <c r="S179" s="186"/>
      <c r="T179" s="131"/>
      <c r="U179" s="79">
        <f t="shared" si="29"/>
        <v>122</v>
      </c>
      <c r="V179" s="80">
        <f t="shared" ca="1" si="28"/>
        <v>393</v>
      </c>
    </row>
    <row r="180" spans="1:22" s="30" customFormat="1" ht="25.15" customHeight="1">
      <c r="A180" s="177">
        <v>13</v>
      </c>
      <c r="B180" s="178" t="s">
        <v>39</v>
      </c>
      <c r="C180" s="184">
        <v>188325</v>
      </c>
      <c r="D180" s="179">
        <v>1</v>
      </c>
      <c r="E180" s="179">
        <v>132884059</v>
      </c>
      <c r="F180" s="178" t="s">
        <v>137</v>
      </c>
      <c r="G180" s="180" t="s">
        <v>201</v>
      </c>
      <c r="H180" s="111">
        <v>1200</v>
      </c>
      <c r="I180" s="111">
        <v>3390</v>
      </c>
      <c r="J180" s="100">
        <f t="shared" si="30"/>
        <v>2190</v>
      </c>
      <c r="K180" s="110">
        <v>2606737</v>
      </c>
      <c r="L180" s="110">
        <v>2606737</v>
      </c>
      <c r="M180" s="103">
        <v>2604158</v>
      </c>
      <c r="N180" s="104">
        <v>43225</v>
      </c>
      <c r="O180" s="104">
        <v>43317</v>
      </c>
      <c r="P180" s="105">
        <f t="shared" ca="1" si="26"/>
        <v>3.9673913043478262</v>
      </c>
      <c r="Q180" s="108">
        <v>1</v>
      </c>
      <c r="R180" s="93" t="str">
        <f t="shared" ca="1" si="27"/>
        <v>-</v>
      </c>
      <c r="S180" s="186" t="s">
        <v>235</v>
      </c>
      <c r="T180" s="131"/>
      <c r="U180" s="79">
        <f t="shared" si="29"/>
        <v>92</v>
      </c>
      <c r="V180" s="80">
        <f t="shared" ca="1" si="28"/>
        <v>365</v>
      </c>
    </row>
    <row r="181" spans="1:22" s="30" customFormat="1" ht="25.15" customHeight="1">
      <c r="A181" s="177">
        <v>14</v>
      </c>
      <c r="B181" s="178" t="s">
        <v>39</v>
      </c>
      <c r="C181" s="184">
        <v>152528</v>
      </c>
      <c r="D181" s="179">
        <v>1</v>
      </c>
      <c r="E181" s="179">
        <v>132885023</v>
      </c>
      <c r="F181" s="178" t="s">
        <v>138</v>
      </c>
      <c r="G181" s="178" t="s">
        <v>228</v>
      </c>
      <c r="H181" s="111">
        <v>0</v>
      </c>
      <c r="I181" s="111">
        <v>1165</v>
      </c>
      <c r="J181" s="100">
        <f t="shared" si="30"/>
        <v>1165</v>
      </c>
      <c r="K181" s="110">
        <v>2333000</v>
      </c>
      <c r="L181" s="110">
        <v>2333000</v>
      </c>
      <c r="M181" s="103">
        <v>0</v>
      </c>
      <c r="N181" s="104">
        <v>43153</v>
      </c>
      <c r="O181" s="104">
        <v>43214</v>
      </c>
      <c r="P181" s="105">
        <f t="shared" ca="1" si="26"/>
        <v>7.1639344262295079</v>
      </c>
      <c r="Q181" s="108">
        <v>1</v>
      </c>
      <c r="R181" s="93" t="str">
        <f t="shared" ca="1" si="27"/>
        <v>-</v>
      </c>
      <c r="S181" s="186"/>
      <c r="T181" s="131"/>
      <c r="U181" s="79">
        <f t="shared" si="29"/>
        <v>61</v>
      </c>
      <c r="V181" s="80">
        <f t="shared" ca="1" si="28"/>
        <v>437</v>
      </c>
    </row>
    <row r="182" spans="1:22" s="220" customFormat="1" ht="25.15" customHeight="1">
      <c r="A182" s="202">
        <v>15</v>
      </c>
      <c r="B182" s="203" t="s">
        <v>39</v>
      </c>
      <c r="C182" s="205">
        <v>171496</v>
      </c>
      <c r="D182" s="205"/>
      <c r="E182" s="205">
        <v>132883008</v>
      </c>
      <c r="F182" s="203" t="s">
        <v>238</v>
      </c>
      <c r="G182" s="203" t="s">
        <v>242</v>
      </c>
      <c r="H182" s="221">
        <v>4496</v>
      </c>
      <c r="I182" s="221">
        <v>6496</v>
      </c>
      <c r="J182" s="208">
        <f t="shared" si="30"/>
        <v>2000</v>
      </c>
      <c r="K182" s="222">
        <v>2713668</v>
      </c>
      <c r="L182" s="211">
        <v>2713668</v>
      </c>
      <c r="M182" s="211">
        <v>2686866</v>
      </c>
      <c r="N182" s="212">
        <v>43206</v>
      </c>
      <c r="O182" s="212">
        <v>43291</v>
      </c>
      <c r="P182" s="213">
        <f t="shared" ca="1" si="26"/>
        <v>4.5176470588235293</v>
      </c>
      <c r="Q182" s="223">
        <v>1</v>
      </c>
      <c r="R182" s="215" t="str">
        <f t="shared" ca="1" si="27"/>
        <v>-</v>
      </c>
      <c r="S182" s="216" t="s">
        <v>235</v>
      </c>
      <c r="T182" s="217"/>
      <c r="U182" s="218">
        <f t="shared" si="29"/>
        <v>85</v>
      </c>
      <c r="V182" s="219">
        <f t="shared" ca="1" si="28"/>
        <v>384</v>
      </c>
    </row>
    <row r="183" spans="1:22" s="30" customFormat="1" ht="25.15" hidden="1" customHeight="1">
      <c r="A183" s="128"/>
      <c r="B183" s="94"/>
      <c r="C183" s="96"/>
      <c r="D183" s="96"/>
      <c r="E183" s="97"/>
      <c r="F183" s="94"/>
      <c r="G183" s="94"/>
      <c r="H183" s="111"/>
      <c r="I183" s="111"/>
      <c r="J183" s="100">
        <f t="shared" si="30"/>
        <v>0</v>
      </c>
      <c r="K183" s="110"/>
      <c r="L183" s="103"/>
      <c r="M183" s="103"/>
      <c r="N183" s="104"/>
      <c r="O183" s="104"/>
      <c r="P183" s="105" t="str">
        <f t="shared" si="26"/>
        <v>-</v>
      </c>
      <c r="Q183" s="108"/>
      <c r="R183" s="93" t="str">
        <f t="shared" si="27"/>
        <v>-</v>
      </c>
      <c r="S183" s="107"/>
      <c r="T183" s="131"/>
      <c r="U183" s="79">
        <f t="shared" si="29"/>
        <v>0</v>
      </c>
      <c r="V183" s="80" t="str">
        <f t="shared" si="28"/>
        <v>-</v>
      </c>
    </row>
    <row r="184" spans="1:22" s="30" customFormat="1" ht="25.15" hidden="1" customHeight="1">
      <c r="A184" s="128"/>
      <c r="B184" s="94"/>
      <c r="C184" s="96"/>
      <c r="D184" s="96"/>
      <c r="E184" s="97"/>
      <c r="F184" s="94"/>
      <c r="G184" s="94"/>
      <c r="H184" s="111"/>
      <c r="I184" s="111"/>
      <c r="J184" s="100">
        <f t="shared" si="30"/>
        <v>0</v>
      </c>
      <c r="K184" s="110"/>
      <c r="L184" s="103"/>
      <c r="M184" s="103"/>
      <c r="N184" s="104"/>
      <c r="O184" s="104"/>
      <c r="P184" s="105" t="str">
        <f t="shared" si="26"/>
        <v>-</v>
      </c>
      <c r="Q184" s="108"/>
      <c r="R184" s="93" t="str">
        <f t="shared" si="27"/>
        <v>-</v>
      </c>
      <c r="S184" s="107"/>
      <c r="T184" s="131"/>
      <c r="U184" s="79">
        <f t="shared" si="29"/>
        <v>0</v>
      </c>
      <c r="V184" s="80" t="str">
        <f t="shared" si="28"/>
        <v>-</v>
      </c>
    </row>
    <row r="185" spans="1:22" s="30" customFormat="1" ht="25.15" hidden="1" customHeight="1">
      <c r="A185" s="128"/>
      <c r="B185" s="94"/>
      <c r="C185" s="96"/>
      <c r="D185" s="96"/>
      <c r="E185" s="97"/>
      <c r="F185" s="94"/>
      <c r="G185" s="94"/>
      <c r="H185" s="111"/>
      <c r="I185" s="111"/>
      <c r="J185" s="100">
        <f t="shared" si="30"/>
        <v>0</v>
      </c>
      <c r="K185" s="110"/>
      <c r="L185" s="103"/>
      <c r="M185" s="103"/>
      <c r="N185" s="104"/>
      <c r="O185" s="104"/>
      <c r="P185" s="105" t="str">
        <f t="shared" si="26"/>
        <v>-</v>
      </c>
      <c r="Q185" s="108"/>
      <c r="R185" s="93" t="str">
        <f t="shared" si="27"/>
        <v>-</v>
      </c>
      <c r="S185" s="107"/>
      <c r="T185" s="131"/>
      <c r="U185" s="79">
        <f t="shared" si="29"/>
        <v>0</v>
      </c>
      <c r="V185" s="80" t="str">
        <f t="shared" si="28"/>
        <v>-</v>
      </c>
    </row>
    <row r="186" spans="1:22" s="30" customFormat="1" ht="25.15" hidden="1" customHeight="1">
      <c r="A186" s="128"/>
      <c r="B186" s="94"/>
      <c r="C186" s="96"/>
      <c r="D186" s="96"/>
      <c r="E186" s="97"/>
      <c r="F186" s="94"/>
      <c r="G186" s="94"/>
      <c r="H186" s="111"/>
      <c r="I186" s="111"/>
      <c r="J186" s="100">
        <f t="shared" si="30"/>
        <v>0</v>
      </c>
      <c r="K186" s="110"/>
      <c r="L186" s="103"/>
      <c r="M186" s="103"/>
      <c r="N186" s="104"/>
      <c r="O186" s="104"/>
      <c r="P186" s="105" t="str">
        <f t="shared" si="26"/>
        <v>-</v>
      </c>
      <c r="Q186" s="108"/>
      <c r="R186" s="93" t="str">
        <f t="shared" si="27"/>
        <v>-</v>
      </c>
      <c r="S186" s="107"/>
      <c r="T186" s="131"/>
      <c r="U186" s="79">
        <f t="shared" si="29"/>
        <v>0</v>
      </c>
      <c r="V186" s="80" t="str">
        <f t="shared" si="28"/>
        <v>-</v>
      </c>
    </row>
    <row r="187" spans="1:22" s="30" customFormat="1" ht="25.15" hidden="1" customHeight="1">
      <c r="A187" s="128"/>
      <c r="B187" s="94"/>
      <c r="C187" s="96"/>
      <c r="D187" s="96"/>
      <c r="E187" s="97"/>
      <c r="F187" s="94"/>
      <c r="G187" s="94"/>
      <c r="H187" s="111"/>
      <c r="I187" s="111"/>
      <c r="J187" s="100">
        <f t="shared" si="30"/>
        <v>0</v>
      </c>
      <c r="K187" s="110"/>
      <c r="L187" s="103"/>
      <c r="M187" s="103"/>
      <c r="N187" s="104"/>
      <c r="O187" s="104"/>
      <c r="P187" s="105" t="str">
        <f t="shared" si="26"/>
        <v>-</v>
      </c>
      <c r="Q187" s="108"/>
      <c r="R187" s="93" t="str">
        <f t="shared" si="27"/>
        <v>-</v>
      </c>
      <c r="S187" s="107"/>
      <c r="T187" s="131"/>
      <c r="U187" s="79">
        <f t="shared" si="29"/>
        <v>0</v>
      </c>
      <c r="V187" s="80" t="str">
        <f t="shared" si="28"/>
        <v>-</v>
      </c>
    </row>
    <row r="188" spans="1:22" s="30" customFormat="1" ht="25.15" hidden="1" customHeight="1">
      <c r="A188" s="128"/>
      <c r="B188" s="94"/>
      <c r="C188" s="96"/>
      <c r="D188" s="96"/>
      <c r="E188" s="97"/>
      <c r="F188" s="94"/>
      <c r="G188" s="94"/>
      <c r="H188" s="111"/>
      <c r="I188" s="111"/>
      <c r="J188" s="100">
        <f t="shared" si="30"/>
        <v>0</v>
      </c>
      <c r="K188" s="110"/>
      <c r="L188" s="103"/>
      <c r="M188" s="103"/>
      <c r="N188" s="104"/>
      <c r="O188" s="104"/>
      <c r="P188" s="105" t="str">
        <f t="shared" si="26"/>
        <v>-</v>
      </c>
      <c r="Q188" s="108"/>
      <c r="R188" s="93" t="str">
        <f t="shared" si="27"/>
        <v>-</v>
      </c>
      <c r="S188" s="107"/>
      <c r="T188" s="131"/>
      <c r="U188" s="79">
        <f t="shared" si="29"/>
        <v>0</v>
      </c>
      <c r="V188" s="80" t="str">
        <f t="shared" si="28"/>
        <v>-</v>
      </c>
    </row>
    <row r="189" spans="1:22" s="30" customFormat="1" ht="25.15" hidden="1" customHeight="1">
      <c r="A189" s="128"/>
      <c r="B189" s="94"/>
      <c r="C189" s="96"/>
      <c r="D189" s="96"/>
      <c r="E189" s="97"/>
      <c r="F189" s="94"/>
      <c r="G189" s="94"/>
      <c r="H189" s="111"/>
      <c r="I189" s="111"/>
      <c r="J189" s="100">
        <f t="shared" si="30"/>
        <v>0</v>
      </c>
      <c r="K189" s="110"/>
      <c r="L189" s="103"/>
      <c r="M189" s="103"/>
      <c r="N189" s="104"/>
      <c r="O189" s="104"/>
      <c r="P189" s="105" t="str">
        <f t="shared" si="26"/>
        <v>-</v>
      </c>
      <c r="Q189" s="108"/>
      <c r="R189" s="93" t="str">
        <f t="shared" si="27"/>
        <v>-</v>
      </c>
      <c r="S189" s="107"/>
      <c r="T189" s="131"/>
      <c r="U189" s="79">
        <f t="shared" si="29"/>
        <v>0</v>
      </c>
      <c r="V189" s="80" t="str">
        <f t="shared" si="28"/>
        <v>-</v>
      </c>
    </row>
    <row r="190" spans="1:22" s="30" customFormat="1" ht="25.15" hidden="1" customHeight="1">
      <c r="A190" s="128"/>
      <c r="B190" s="94"/>
      <c r="C190" s="96"/>
      <c r="D190" s="96"/>
      <c r="E190" s="97"/>
      <c r="F190" s="94"/>
      <c r="G190" s="94"/>
      <c r="H190" s="111"/>
      <c r="I190" s="111"/>
      <c r="J190" s="100">
        <f t="shared" si="30"/>
        <v>0</v>
      </c>
      <c r="K190" s="110"/>
      <c r="L190" s="103"/>
      <c r="M190" s="103"/>
      <c r="N190" s="104"/>
      <c r="O190" s="104"/>
      <c r="P190" s="105" t="str">
        <f t="shared" si="26"/>
        <v>-</v>
      </c>
      <c r="Q190" s="108"/>
      <c r="R190" s="93" t="str">
        <f t="shared" si="27"/>
        <v>-</v>
      </c>
      <c r="S190" s="107"/>
      <c r="T190" s="131"/>
      <c r="U190" s="79">
        <f t="shared" si="29"/>
        <v>0</v>
      </c>
      <c r="V190" s="80" t="str">
        <f t="shared" si="28"/>
        <v>-</v>
      </c>
    </row>
    <row r="191" spans="1:22" s="30" customFormat="1" ht="25.15" hidden="1" customHeight="1">
      <c r="A191" s="128"/>
      <c r="B191" s="94"/>
      <c r="C191" s="96"/>
      <c r="D191" s="96"/>
      <c r="E191" s="97"/>
      <c r="F191" s="94"/>
      <c r="G191" s="94"/>
      <c r="H191" s="111"/>
      <c r="I191" s="111"/>
      <c r="J191" s="100">
        <f t="shared" si="30"/>
        <v>0</v>
      </c>
      <c r="K191" s="110"/>
      <c r="L191" s="103"/>
      <c r="M191" s="103"/>
      <c r="N191" s="104"/>
      <c r="O191" s="104"/>
      <c r="P191" s="105" t="str">
        <f t="shared" si="26"/>
        <v>-</v>
      </c>
      <c r="Q191" s="108"/>
      <c r="R191" s="93" t="str">
        <f t="shared" si="27"/>
        <v>-</v>
      </c>
      <c r="S191" s="107"/>
      <c r="T191" s="131"/>
      <c r="U191" s="79">
        <f t="shared" si="29"/>
        <v>0</v>
      </c>
      <c r="V191" s="80" t="str">
        <f t="shared" si="28"/>
        <v>-</v>
      </c>
    </row>
    <row r="192" spans="1:22" s="30" customFormat="1" ht="25.15" hidden="1" customHeight="1">
      <c r="A192" s="128"/>
      <c r="B192" s="94"/>
      <c r="C192" s="96"/>
      <c r="D192" s="96"/>
      <c r="E192" s="97"/>
      <c r="F192" s="94"/>
      <c r="G192" s="94"/>
      <c r="H192" s="111"/>
      <c r="I192" s="111"/>
      <c r="J192" s="100">
        <f t="shared" si="30"/>
        <v>0</v>
      </c>
      <c r="K192" s="110"/>
      <c r="L192" s="103"/>
      <c r="M192" s="103"/>
      <c r="N192" s="104"/>
      <c r="O192" s="104"/>
      <c r="P192" s="105" t="str">
        <f t="shared" si="26"/>
        <v>-</v>
      </c>
      <c r="Q192" s="108"/>
      <c r="R192" s="93" t="str">
        <f t="shared" si="27"/>
        <v>-</v>
      </c>
      <c r="S192" s="107"/>
      <c r="T192" s="131"/>
      <c r="U192" s="79">
        <f t="shared" si="29"/>
        <v>0</v>
      </c>
      <c r="V192" s="80" t="str">
        <f t="shared" si="28"/>
        <v>-</v>
      </c>
    </row>
    <row r="193" spans="1:22" s="30" customFormat="1" ht="25.15" hidden="1" customHeight="1">
      <c r="A193" s="128"/>
      <c r="B193" s="94"/>
      <c r="C193" s="96"/>
      <c r="D193" s="96"/>
      <c r="E193" s="97"/>
      <c r="F193" s="94"/>
      <c r="G193" s="94"/>
      <c r="H193" s="111"/>
      <c r="I193" s="111"/>
      <c r="J193" s="100">
        <f t="shared" si="30"/>
        <v>0</v>
      </c>
      <c r="K193" s="110"/>
      <c r="L193" s="103"/>
      <c r="M193" s="103"/>
      <c r="N193" s="104"/>
      <c r="O193" s="104"/>
      <c r="P193" s="105" t="str">
        <f t="shared" si="26"/>
        <v>-</v>
      </c>
      <c r="Q193" s="108"/>
      <c r="R193" s="93" t="str">
        <f t="shared" si="27"/>
        <v>-</v>
      </c>
      <c r="S193" s="107"/>
      <c r="T193" s="131"/>
      <c r="U193" s="79">
        <f t="shared" si="29"/>
        <v>0</v>
      </c>
      <c r="V193" s="80" t="str">
        <f t="shared" si="28"/>
        <v>-</v>
      </c>
    </row>
    <row r="194" spans="1:22" s="30" customFormat="1" ht="25.15" hidden="1" customHeight="1">
      <c r="A194" s="128"/>
      <c r="B194" s="94"/>
      <c r="C194" s="96"/>
      <c r="D194" s="96"/>
      <c r="E194" s="97"/>
      <c r="F194" s="94"/>
      <c r="G194" s="94"/>
      <c r="H194" s="111"/>
      <c r="I194" s="111"/>
      <c r="J194" s="100">
        <f t="shared" si="30"/>
        <v>0</v>
      </c>
      <c r="K194" s="110"/>
      <c r="L194" s="103"/>
      <c r="M194" s="103"/>
      <c r="N194" s="104"/>
      <c r="O194" s="104"/>
      <c r="P194" s="105" t="str">
        <f t="shared" si="26"/>
        <v>-</v>
      </c>
      <c r="Q194" s="108"/>
      <c r="R194" s="93" t="str">
        <f t="shared" si="27"/>
        <v>-</v>
      </c>
      <c r="S194" s="107"/>
      <c r="T194" s="131"/>
      <c r="U194" s="79">
        <f t="shared" si="29"/>
        <v>0</v>
      </c>
      <c r="V194" s="80" t="str">
        <f t="shared" si="28"/>
        <v>-</v>
      </c>
    </row>
    <row r="195" spans="1:22" s="30" customFormat="1" ht="25.15" hidden="1" customHeight="1">
      <c r="A195" s="128"/>
      <c r="B195" s="94"/>
      <c r="C195" s="96"/>
      <c r="D195" s="96"/>
      <c r="E195" s="97"/>
      <c r="F195" s="94"/>
      <c r="G195" s="94"/>
      <c r="H195" s="111"/>
      <c r="I195" s="111"/>
      <c r="J195" s="100">
        <f t="shared" si="30"/>
        <v>0</v>
      </c>
      <c r="K195" s="110"/>
      <c r="L195" s="103"/>
      <c r="M195" s="103"/>
      <c r="N195" s="104"/>
      <c r="O195" s="104"/>
      <c r="P195" s="105" t="str">
        <f t="shared" si="26"/>
        <v>-</v>
      </c>
      <c r="Q195" s="108"/>
      <c r="R195" s="93" t="str">
        <f t="shared" si="27"/>
        <v>-</v>
      </c>
      <c r="S195" s="107"/>
      <c r="T195" s="131"/>
      <c r="U195" s="79">
        <f t="shared" si="29"/>
        <v>0</v>
      </c>
      <c r="V195" s="80" t="str">
        <f t="shared" si="28"/>
        <v>-</v>
      </c>
    </row>
    <row r="196" spans="1:22" s="30" customFormat="1" ht="25.15" hidden="1" customHeight="1">
      <c r="A196" s="128"/>
      <c r="B196" s="94"/>
      <c r="C196" s="96"/>
      <c r="D196" s="96"/>
      <c r="E196" s="97"/>
      <c r="F196" s="94"/>
      <c r="G196" s="94"/>
      <c r="H196" s="111"/>
      <c r="I196" s="111"/>
      <c r="J196" s="100">
        <f t="shared" si="30"/>
        <v>0</v>
      </c>
      <c r="K196" s="110"/>
      <c r="L196" s="103"/>
      <c r="M196" s="103"/>
      <c r="N196" s="104"/>
      <c r="O196" s="104"/>
      <c r="P196" s="105" t="str">
        <f t="shared" si="26"/>
        <v>-</v>
      </c>
      <c r="Q196" s="108"/>
      <c r="R196" s="93" t="str">
        <f t="shared" si="27"/>
        <v>-</v>
      </c>
      <c r="S196" s="107"/>
      <c r="T196" s="131"/>
      <c r="U196" s="79">
        <f t="shared" si="29"/>
        <v>0</v>
      </c>
      <c r="V196" s="80" t="str">
        <f t="shared" si="28"/>
        <v>-</v>
      </c>
    </row>
    <row r="197" spans="1:22" s="30" customFormat="1" ht="25.15" hidden="1" customHeight="1">
      <c r="A197" s="128"/>
      <c r="B197" s="112"/>
      <c r="C197" s="113"/>
      <c r="D197" s="113"/>
      <c r="E197" s="114"/>
      <c r="F197" s="112"/>
      <c r="G197" s="112"/>
      <c r="H197" s="115"/>
      <c r="I197" s="115"/>
      <c r="J197" s="116">
        <f t="shared" si="30"/>
        <v>0</v>
      </c>
      <c r="K197" s="117"/>
      <c r="L197" s="118"/>
      <c r="M197" s="118"/>
      <c r="N197" s="119"/>
      <c r="O197" s="119"/>
      <c r="P197" s="105" t="str">
        <f t="shared" si="26"/>
        <v>-</v>
      </c>
      <c r="Q197" s="120"/>
      <c r="R197" s="93" t="str">
        <f t="shared" si="27"/>
        <v>-</v>
      </c>
      <c r="S197" s="121"/>
      <c r="T197" s="131"/>
      <c r="U197" s="79">
        <f t="shared" si="29"/>
        <v>0</v>
      </c>
      <c r="V197" s="80" t="str">
        <f t="shared" si="28"/>
        <v>-</v>
      </c>
    </row>
    <row r="198" spans="1:22" s="30" customFormat="1" ht="19.899999999999999" customHeight="1">
      <c r="A198" s="65">
        <f>COUNT(A168:A197)</f>
        <v>15</v>
      </c>
      <c r="B198" s="167" t="s">
        <v>49</v>
      </c>
      <c r="C198" s="66">
        <f>COUNT(K168:K197)-COUNT(L168:L197)</f>
        <v>0</v>
      </c>
      <c r="D198" s="66"/>
      <c r="E198" s="66"/>
      <c r="F198" s="66" t="s">
        <v>31</v>
      </c>
      <c r="G198" s="69">
        <f>IF(L168&gt;1,0,K168)+IF(L169&gt;0,0,K169)+IF(L170&gt;0,0,K170)+IF(L171&gt;0,0,K171)+IF(L172&gt;0,0,K172)+IF(L173&gt;0,0,K173)+IF(L174&gt;0,0,K174)+IF(L175&gt;0,0,K175)+IF(L176&gt;0,0,K176)+IF(L177&gt;0,0,K177)+IF(L178&gt;0,0,K178)+IF(L179&gt;0,0,K179)+IF(L180&gt;0,0,K180)+IF(L181&gt;0,0,K181)+IF(L182&gt;0,0,K182)+IF(L183&gt;0,0,K183)+IF(L184&gt;0,0,K184)+IF(L185&gt;0,0,K185)+IF(L186&gt;0,0,K186)+IF(L187&gt;0,0,K187)+IF(L188&gt;0,0,K188)+IF(L189&gt;0,0,K189)+IF(L190&gt;0,0,K190)+IF(L191&gt;0,0,K191)+IF(L192&gt;0,0,K192)+IF(L193&gt;0,0,K193)+IF(L194&gt;0,0,K194)+IF(L195&gt;0,0,K195)+IF(L196&gt;0,0,K196)+IF(L197&gt;0,0,K197)</f>
        <v>0</v>
      </c>
      <c r="H198" s="66"/>
      <c r="I198" s="66"/>
      <c r="J198" s="67">
        <f>SUM(J168:J197)/1000</f>
        <v>40.167000000000002</v>
      </c>
      <c r="K198" s="77">
        <f>SUM(K168:K197)</f>
        <v>68594093</v>
      </c>
      <c r="L198" s="77">
        <f>SUM(L168:L197)</f>
        <v>66840504.25</v>
      </c>
      <c r="M198" s="77">
        <f>SUM(M168:M197)</f>
        <v>21744311</v>
      </c>
      <c r="N198" s="126" t="s">
        <v>6</v>
      </c>
      <c r="O198" s="68">
        <f>IF(M198&lt;=0,"-",(M198/L198))</f>
        <v>0.32531638179554878</v>
      </c>
      <c r="P198" s="68"/>
      <c r="Q198" s="68">
        <f>IF(L168&lt;=0,"0",(IF(Q168&gt;0,Q168*L168)+IF(Q169&gt;0,Q169*L169)+IF(Q170&gt;0,Q170*L170)+IF(Q171&gt;0,Q171*L171)+IF(Q172&gt;0,Q172*L172)+IF(Q173&gt;0,Q173*L173)+IF(Q174&gt;0,Q174*L174)+IF(Q175&gt;0,Q175*L175)+IF(Q176&gt;0,Q176*L176)+IF(Q177&gt;0,Q177*L177)+IF(Q178&gt;0,Q178*L178)+IF(Q179&gt;0,Q179*L179)+IF(Q180&gt;0,Q180*L180)+IF(Q181&gt;0,Q181*L181)+IF(Q182&gt;0,Q182*L182)+IF(Q183&gt;0,Q183*L183)+IF(Q184&gt;0,Q184*L184)+IF(Q185&gt;0,Q185*L185)+IF(Q186&gt;0,Q186*L186)+IF(Q187&gt;0,Q187*L187)+IF(Q188&gt;0,Q188*L188)+IF(Q189&gt;0,Q189*L189)+IF(Q190&gt;0,Q190*L190)+IF(Q191&gt;0,Q191*L191)+IF(Q192&gt;0,Q192*L192)+IF(Q193&gt;0,Q193*L193)+IF(Q194&gt;0,Q194*L194)+IF(Q195&gt;0,Q195*L195)+IF(Q196&gt;0,Q196*L196)+IF(Q197&gt;0,Q197*L197))/L198)</f>
        <v>0.70920129877685667</v>
      </c>
      <c r="R198" s="66"/>
      <c r="S198" s="66"/>
      <c r="T198" s="131"/>
      <c r="U198" s="81"/>
      <c r="V198" s="80"/>
    </row>
    <row r="199" spans="1:22" s="138" customFormat="1" ht="19.899999999999999" customHeight="1">
      <c r="A199" s="136" t="s">
        <v>52</v>
      </c>
      <c r="B199" s="137"/>
      <c r="C199" s="270" t="s">
        <v>60</v>
      </c>
      <c r="D199" s="270"/>
      <c r="E199" s="270"/>
      <c r="F199" s="137"/>
      <c r="G199" s="137"/>
      <c r="H199" s="137"/>
      <c r="I199" s="137"/>
      <c r="J199" s="136"/>
      <c r="K199" s="137"/>
      <c r="L199" s="137"/>
      <c r="M199" s="136"/>
      <c r="N199" s="137"/>
      <c r="O199" s="137"/>
      <c r="P199" s="137"/>
      <c r="Q199" s="136"/>
      <c r="R199" s="137"/>
      <c r="S199" s="136"/>
      <c r="U199" s="139"/>
    </row>
    <row r="200" spans="1:22" s="30" customFormat="1" ht="25.15" customHeight="1">
      <c r="A200" s="173">
        <v>1</v>
      </c>
      <c r="B200" s="174" t="s">
        <v>46</v>
      </c>
      <c r="C200" s="179">
        <v>233883</v>
      </c>
      <c r="D200" s="175">
        <v>1</v>
      </c>
      <c r="E200" s="175">
        <v>132913005</v>
      </c>
      <c r="F200" s="176" t="s">
        <v>139</v>
      </c>
      <c r="G200" s="178" t="s">
        <v>159</v>
      </c>
      <c r="H200" s="86">
        <v>3850</v>
      </c>
      <c r="I200" s="86">
        <v>5215</v>
      </c>
      <c r="J200" s="87">
        <f>I200-H200</f>
        <v>1365</v>
      </c>
      <c r="K200" s="88">
        <v>1579489</v>
      </c>
      <c r="L200" s="103">
        <v>1500514.55</v>
      </c>
      <c r="M200" s="90">
        <v>1350000</v>
      </c>
      <c r="N200" s="91">
        <v>43450</v>
      </c>
      <c r="O200" s="91">
        <v>43511</v>
      </c>
      <c r="P200" s="105">
        <f t="shared" ref="P200:P229" ca="1" si="31">IF(OR(O200&lt;=0,N200&lt;=0),"-",(($S$3-N200)/(O200-N200)))</f>
        <v>2.2950819672131146</v>
      </c>
      <c r="Q200" s="92">
        <v>1</v>
      </c>
      <c r="R200" s="93" t="str">
        <f t="shared" ref="R200:R229" ca="1" si="32">IF(OR(N200&lt;=0,O200&lt;=0),"-",IF(AND(($S$3-N200)&gt;(O200-N200),Q200&lt;100%),"Time Expired",IF(AND(($S$3-N200)&gt;(O200-N200)*3/4,Q200&lt;=10%),"Very Critical",IF(AND(($S$3-N200)&gt;(O200-N200)*3/4,Q200&lt;=25%),"Critical",IF(AND(($S$3-N200)&gt;(O200-N200)*3/4,Q200&lt;=50%),"Slow Progress",IF(AND(($S$3-N200)&gt;(O200-N200)/2,Q200&lt;=10%),"Very Slow Progress",IF(AND(($S$3-N200)&gt;(O200-N200)/2,Q200&lt;=25%),"Progress Slow",IF(AND(($S$3-N200)&gt;(O200-N200)/4,Q200&lt;=20%),"Progress Slow","-"))))))))</f>
        <v>-</v>
      </c>
      <c r="S200" s="187"/>
      <c r="T200" s="131"/>
      <c r="U200" s="79">
        <f>O200-N200</f>
        <v>61</v>
      </c>
      <c r="V200" s="80">
        <f t="shared" ref="V200:V229" ca="1" si="33">IF(N200&lt;=0,"-",($S$3-N200))</f>
        <v>140</v>
      </c>
    </row>
    <row r="201" spans="1:22" s="30" customFormat="1" ht="25.15" customHeight="1">
      <c r="A201" s="177">
        <v>2</v>
      </c>
      <c r="B201" s="178" t="s">
        <v>46</v>
      </c>
      <c r="C201" s="183">
        <v>233887</v>
      </c>
      <c r="D201" s="179">
        <v>1</v>
      </c>
      <c r="E201" s="179">
        <v>132913015</v>
      </c>
      <c r="F201" s="180" t="s">
        <v>140</v>
      </c>
      <c r="G201" s="180" t="s">
        <v>163</v>
      </c>
      <c r="H201" s="99">
        <v>0</v>
      </c>
      <c r="I201" s="99">
        <v>525</v>
      </c>
      <c r="J201" s="100">
        <f>I201-H201</f>
        <v>525</v>
      </c>
      <c r="K201" s="101">
        <v>1755238</v>
      </c>
      <c r="L201" s="102">
        <v>1667476.1</v>
      </c>
      <c r="M201" s="103">
        <v>1665669</v>
      </c>
      <c r="N201" s="104">
        <v>43449</v>
      </c>
      <c r="O201" s="104">
        <v>43510</v>
      </c>
      <c r="P201" s="105">
        <f t="shared" ca="1" si="31"/>
        <v>2.3114754098360657</v>
      </c>
      <c r="Q201" s="106">
        <v>1</v>
      </c>
      <c r="R201" s="93" t="str">
        <f t="shared" ca="1" si="32"/>
        <v>-</v>
      </c>
      <c r="S201" s="186" t="s">
        <v>235</v>
      </c>
      <c r="T201" s="131"/>
      <c r="U201" s="79">
        <f t="shared" ref="U201:U229" si="34">O201-N201</f>
        <v>61</v>
      </c>
      <c r="V201" s="80">
        <f t="shared" ca="1" si="33"/>
        <v>141</v>
      </c>
    </row>
    <row r="202" spans="1:22" s="201" customFormat="1" ht="25.15" customHeight="1">
      <c r="A202" s="189">
        <v>3</v>
      </c>
      <c r="B202" s="190" t="s">
        <v>46</v>
      </c>
      <c r="C202" s="185">
        <v>233885</v>
      </c>
      <c r="D202" s="184">
        <v>1</v>
      </c>
      <c r="E202" s="184">
        <v>132914025</v>
      </c>
      <c r="F202" s="191" t="s">
        <v>141</v>
      </c>
      <c r="G202" s="191" t="s">
        <v>229</v>
      </c>
      <c r="H202" s="192">
        <v>1280</v>
      </c>
      <c r="I202" s="192">
        <v>2015</v>
      </c>
      <c r="J202" s="193">
        <f t="shared" ref="J202:J229" si="35">I202-H202</f>
        <v>735</v>
      </c>
      <c r="K202" s="170">
        <v>906231</v>
      </c>
      <c r="L202" s="168">
        <v>860919.45</v>
      </c>
      <c r="M202" s="171">
        <v>860001</v>
      </c>
      <c r="N202" s="169">
        <v>43449</v>
      </c>
      <c r="O202" s="169">
        <v>43510</v>
      </c>
      <c r="P202" s="194">
        <f t="shared" ca="1" si="31"/>
        <v>2.3114754098360657</v>
      </c>
      <c r="Q202" s="195">
        <v>1</v>
      </c>
      <c r="R202" s="196" t="str">
        <f t="shared" ca="1" si="32"/>
        <v>-</v>
      </c>
      <c r="S202" s="197" t="s">
        <v>235</v>
      </c>
      <c r="T202" s="198"/>
      <c r="U202" s="199">
        <f t="shared" si="34"/>
        <v>61</v>
      </c>
      <c r="V202" s="200">
        <f t="shared" ca="1" si="33"/>
        <v>141</v>
      </c>
    </row>
    <row r="203" spans="1:22" s="30" customFormat="1" ht="25.15" customHeight="1">
      <c r="A203" s="177">
        <v>4</v>
      </c>
      <c r="B203" s="178" t="s">
        <v>46</v>
      </c>
      <c r="C203" s="183">
        <v>233881</v>
      </c>
      <c r="D203" s="179">
        <v>1</v>
      </c>
      <c r="E203" s="179">
        <v>132914057</v>
      </c>
      <c r="F203" s="180" t="s">
        <v>142</v>
      </c>
      <c r="G203" s="180" t="s">
        <v>164</v>
      </c>
      <c r="H203" s="99">
        <v>0</v>
      </c>
      <c r="I203" s="99">
        <v>1513</v>
      </c>
      <c r="J203" s="100">
        <f t="shared" si="35"/>
        <v>1513</v>
      </c>
      <c r="K203" s="101">
        <v>2179641</v>
      </c>
      <c r="L203" s="102">
        <v>2346019</v>
      </c>
      <c r="M203" s="103">
        <v>2100000</v>
      </c>
      <c r="N203" s="104">
        <v>43523</v>
      </c>
      <c r="O203" s="104">
        <v>43582</v>
      </c>
      <c r="P203" s="105">
        <f t="shared" ca="1" si="31"/>
        <v>1.1355932203389831</v>
      </c>
      <c r="Q203" s="108">
        <v>1</v>
      </c>
      <c r="R203" s="93" t="str">
        <f t="shared" ca="1" si="32"/>
        <v>-</v>
      </c>
      <c r="S203" s="186" t="s">
        <v>243</v>
      </c>
      <c r="T203" s="131"/>
      <c r="U203" s="79">
        <f t="shared" si="34"/>
        <v>59</v>
      </c>
      <c r="V203" s="80">
        <f t="shared" ca="1" si="33"/>
        <v>67</v>
      </c>
    </row>
    <row r="204" spans="1:22" s="201" customFormat="1" ht="25.15" customHeight="1">
      <c r="A204" s="189">
        <v>5</v>
      </c>
      <c r="B204" s="190" t="s">
        <v>46</v>
      </c>
      <c r="C204" s="185">
        <v>233886</v>
      </c>
      <c r="D204" s="184">
        <v>1</v>
      </c>
      <c r="E204" s="184">
        <v>132914087</v>
      </c>
      <c r="F204" s="191" t="s">
        <v>143</v>
      </c>
      <c r="G204" s="191" t="s">
        <v>165</v>
      </c>
      <c r="H204" s="192">
        <v>0</v>
      </c>
      <c r="I204" s="192">
        <v>1150</v>
      </c>
      <c r="J204" s="193">
        <f t="shared" si="35"/>
        <v>1150</v>
      </c>
      <c r="K204" s="170">
        <v>1398743</v>
      </c>
      <c r="L204" s="168">
        <v>1328805.8500000001</v>
      </c>
      <c r="M204" s="171">
        <v>1284753</v>
      </c>
      <c r="N204" s="169">
        <v>43450</v>
      </c>
      <c r="O204" s="169">
        <v>43511</v>
      </c>
      <c r="P204" s="194">
        <f t="shared" ca="1" si="31"/>
        <v>2.2950819672131146</v>
      </c>
      <c r="Q204" s="195">
        <v>1</v>
      </c>
      <c r="R204" s="196" t="str">
        <f t="shared" ca="1" si="32"/>
        <v>-</v>
      </c>
      <c r="S204" s="197" t="s">
        <v>235</v>
      </c>
      <c r="T204" s="198"/>
      <c r="U204" s="199">
        <f t="shared" si="34"/>
        <v>61</v>
      </c>
      <c r="V204" s="200">
        <f t="shared" ca="1" si="33"/>
        <v>140</v>
      </c>
    </row>
    <row r="205" spans="1:22" s="201" customFormat="1" ht="25.15" customHeight="1">
      <c r="A205" s="189">
        <v>6</v>
      </c>
      <c r="B205" s="190" t="s">
        <v>46</v>
      </c>
      <c r="C205" s="185">
        <v>233884</v>
      </c>
      <c r="D205" s="184">
        <v>1</v>
      </c>
      <c r="E205" s="184">
        <v>132914100</v>
      </c>
      <c r="F205" s="191" t="s">
        <v>144</v>
      </c>
      <c r="G205" s="191" t="s">
        <v>166</v>
      </c>
      <c r="H205" s="192">
        <v>0</v>
      </c>
      <c r="I205" s="192">
        <v>840</v>
      </c>
      <c r="J205" s="193">
        <f t="shared" si="35"/>
        <v>840</v>
      </c>
      <c r="K205" s="170">
        <v>1611705</v>
      </c>
      <c r="L205" s="168">
        <v>1531119.75</v>
      </c>
      <c r="M205" s="171">
        <v>1526915</v>
      </c>
      <c r="N205" s="169">
        <v>43449</v>
      </c>
      <c r="O205" s="169">
        <v>43510</v>
      </c>
      <c r="P205" s="194">
        <f t="shared" ca="1" si="31"/>
        <v>2.3114754098360657</v>
      </c>
      <c r="Q205" s="195">
        <v>1</v>
      </c>
      <c r="R205" s="196" t="str">
        <f t="shared" ca="1" si="32"/>
        <v>-</v>
      </c>
      <c r="S205" s="197" t="s">
        <v>235</v>
      </c>
      <c r="T205" s="198"/>
      <c r="U205" s="199">
        <f t="shared" si="34"/>
        <v>61</v>
      </c>
      <c r="V205" s="200">
        <f t="shared" ca="1" si="33"/>
        <v>141</v>
      </c>
    </row>
    <row r="206" spans="1:22" s="30" customFormat="1" ht="25.15" customHeight="1">
      <c r="A206" s="177">
        <v>7</v>
      </c>
      <c r="B206" s="178" t="s">
        <v>35</v>
      </c>
      <c r="C206" s="183">
        <v>233960</v>
      </c>
      <c r="D206" s="179">
        <v>1</v>
      </c>
      <c r="E206" s="179">
        <v>132912001</v>
      </c>
      <c r="F206" s="180" t="s">
        <v>145</v>
      </c>
      <c r="G206" s="180" t="s">
        <v>189</v>
      </c>
      <c r="H206" s="99">
        <v>0</v>
      </c>
      <c r="I206" s="99">
        <v>2280</v>
      </c>
      <c r="J206" s="100">
        <f t="shared" si="35"/>
        <v>2280</v>
      </c>
      <c r="K206" s="101">
        <v>5246536</v>
      </c>
      <c r="L206" s="109">
        <v>4984209.2</v>
      </c>
      <c r="M206" s="103">
        <v>4977425</v>
      </c>
      <c r="N206" s="104">
        <v>43472</v>
      </c>
      <c r="O206" s="104">
        <v>43546</v>
      </c>
      <c r="P206" s="105">
        <f t="shared" ca="1" si="31"/>
        <v>1.5945945945945945</v>
      </c>
      <c r="Q206" s="108">
        <v>1</v>
      </c>
      <c r="R206" s="93" t="str">
        <f t="shared" ca="1" si="32"/>
        <v>-</v>
      </c>
      <c r="S206" s="186" t="s">
        <v>235</v>
      </c>
      <c r="T206" s="131"/>
      <c r="U206" s="79">
        <f t="shared" si="34"/>
        <v>74</v>
      </c>
      <c r="V206" s="80">
        <f t="shared" ca="1" si="33"/>
        <v>118</v>
      </c>
    </row>
    <row r="207" spans="1:22" s="30" customFormat="1" ht="25.15" customHeight="1">
      <c r="A207" s="177">
        <v>8</v>
      </c>
      <c r="B207" s="178" t="s">
        <v>35</v>
      </c>
      <c r="C207" s="183">
        <v>233959</v>
      </c>
      <c r="D207" s="179">
        <v>1</v>
      </c>
      <c r="E207" s="179">
        <v>132913002</v>
      </c>
      <c r="F207" s="180" t="s">
        <v>146</v>
      </c>
      <c r="G207" s="180" t="s">
        <v>230</v>
      </c>
      <c r="H207" s="99">
        <v>0</v>
      </c>
      <c r="I207" s="99">
        <v>6460</v>
      </c>
      <c r="J207" s="100">
        <f t="shared" si="35"/>
        <v>6460</v>
      </c>
      <c r="K207" s="101">
        <v>13188486</v>
      </c>
      <c r="L207" s="168">
        <v>12529061.699999999</v>
      </c>
      <c r="M207" s="103"/>
      <c r="N207" s="104">
        <v>43481</v>
      </c>
      <c r="O207" s="104">
        <v>43600</v>
      </c>
      <c r="P207" s="105">
        <f t="shared" ca="1" si="31"/>
        <v>0.91596638655462181</v>
      </c>
      <c r="Q207" s="106">
        <v>0.2</v>
      </c>
      <c r="R207" s="93" t="str">
        <f t="shared" ca="1" si="32"/>
        <v>Critical</v>
      </c>
      <c r="S207" s="186"/>
      <c r="T207" s="131"/>
      <c r="U207" s="79">
        <f t="shared" si="34"/>
        <v>119</v>
      </c>
      <c r="V207" s="80">
        <f t="shared" ca="1" si="33"/>
        <v>109</v>
      </c>
    </row>
    <row r="208" spans="1:22" s="201" customFormat="1" ht="25.15" customHeight="1">
      <c r="A208" s="189">
        <v>9</v>
      </c>
      <c r="B208" s="190" t="s">
        <v>35</v>
      </c>
      <c r="C208" s="185">
        <v>233903</v>
      </c>
      <c r="D208" s="184">
        <v>1</v>
      </c>
      <c r="E208" s="184">
        <v>132914069</v>
      </c>
      <c r="F208" s="191" t="s">
        <v>147</v>
      </c>
      <c r="G208" s="191" t="s">
        <v>177</v>
      </c>
      <c r="H208" s="192">
        <v>0</v>
      </c>
      <c r="I208" s="192">
        <v>835</v>
      </c>
      <c r="J208" s="193">
        <f t="shared" si="35"/>
        <v>835</v>
      </c>
      <c r="K208" s="170">
        <v>2521303</v>
      </c>
      <c r="L208" s="172">
        <v>2395237.85</v>
      </c>
      <c r="M208" s="171">
        <v>2393775</v>
      </c>
      <c r="N208" s="169">
        <v>43450</v>
      </c>
      <c r="O208" s="169">
        <v>43511</v>
      </c>
      <c r="P208" s="194">
        <f t="shared" ca="1" si="31"/>
        <v>2.2950819672131146</v>
      </c>
      <c r="Q208" s="195">
        <v>1</v>
      </c>
      <c r="R208" s="196" t="str">
        <f t="shared" ca="1" si="32"/>
        <v>-</v>
      </c>
      <c r="S208" s="197" t="s">
        <v>235</v>
      </c>
      <c r="T208" s="198"/>
      <c r="U208" s="199">
        <f t="shared" si="34"/>
        <v>61</v>
      </c>
      <c r="V208" s="200">
        <f t="shared" ca="1" si="33"/>
        <v>140</v>
      </c>
    </row>
    <row r="209" spans="1:22" s="201" customFormat="1" ht="25.15" customHeight="1">
      <c r="A209" s="189">
        <v>10</v>
      </c>
      <c r="B209" s="190" t="s">
        <v>35</v>
      </c>
      <c r="C209" s="185">
        <v>233904</v>
      </c>
      <c r="D209" s="184">
        <v>1</v>
      </c>
      <c r="E209" s="184">
        <v>132914073</v>
      </c>
      <c r="F209" s="191" t="s">
        <v>148</v>
      </c>
      <c r="G209" s="191" t="s">
        <v>197</v>
      </c>
      <c r="H209" s="192">
        <v>0</v>
      </c>
      <c r="I209" s="192">
        <v>1000</v>
      </c>
      <c r="J209" s="193">
        <f t="shared" si="35"/>
        <v>1000</v>
      </c>
      <c r="K209" s="170">
        <v>2826819</v>
      </c>
      <c r="L209" s="168">
        <v>2685478.05</v>
      </c>
      <c r="M209" s="171">
        <v>2680824</v>
      </c>
      <c r="N209" s="169">
        <v>43450</v>
      </c>
      <c r="O209" s="169">
        <v>43511</v>
      </c>
      <c r="P209" s="194">
        <f t="shared" ca="1" si="31"/>
        <v>2.2950819672131146</v>
      </c>
      <c r="Q209" s="195">
        <v>1</v>
      </c>
      <c r="R209" s="196" t="str">
        <f t="shared" ca="1" si="32"/>
        <v>-</v>
      </c>
      <c r="S209" s="197" t="s">
        <v>235</v>
      </c>
      <c r="T209" s="198"/>
      <c r="U209" s="199">
        <f t="shared" si="34"/>
        <v>61</v>
      </c>
      <c r="V209" s="200">
        <f t="shared" ca="1" si="33"/>
        <v>140</v>
      </c>
    </row>
    <row r="210" spans="1:22" s="30" customFormat="1" ht="25.15" customHeight="1">
      <c r="A210" s="177">
        <v>11</v>
      </c>
      <c r="B210" s="178" t="s">
        <v>35</v>
      </c>
      <c r="C210" s="183">
        <v>233902</v>
      </c>
      <c r="D210" s="179">
        <v>1</v>
      </c>
      <c r="E210" s="179">
        <v>132915071</v>
      </c>
      <c r="F210" s="180" t="s">
        <v>149</v>
      </c>
      <c r="G210" s="180" t="s">
        <v>231</v>
      </c>
      <c r="H210" s="99">
        <v>0</v>
      </c>
      <c r="I210" s="99">
        <v>929</v>
      </c>
      <c r="J210" s="100">
        <f t="shared" si="35"/>
        <v>929</v>
      </c>
      <c r="K210" s="101">
        <v>2698314</v>
      </c>
      <c r="L210" s="109">
        <v>2563398.2999999998</v>
      </c>
      <c r="M210" s="103">
        <v>2551735</v>
      </c>
      <c r="N210" s="104">
        <v>43450</v>
      </c>
      <c r="O210" s="104">
        <v>43511</v>
      </c>
      <c r="P210" s="105">
        <f t="shared" ca="1" si="31"/>
        <v>2.2950819672131146</v>
      </c>
      <c r="Q210" s="106">
        <v>1</v>
      </c>
      <c r="R210" s="93" t="str">
        <f t="shared" ca="1" si="32"/>
        <v>-</v>
      </c>
      <c r="S210" s="186" t="s">
        <v>235</v>
      </c>
      <c r="T210" s="131"/>
      <c r="U210" s="79">
        <f t="shared" si="34"/>
        <v>61</v>
      </c>
      <c r="V210" s="80">
        <f t="shared" ca="1" si="33"/>
        <v>140</v>
      </c>
    </row>
    <row r="211" spans="1:22" s="30" customFormat="1" ht="25.15" customHeight="1">
      <c r="A211" s="177">
        <v>12</v>
      </c>
      <c r="B211" s="178" t="s">
        <v>35</v>
      </c>
      <c r="C211" s="179">
        <v>233901</v>
      </c>
      <c r="D211" s="179">
        <v>1</v>
      </c>
      <c r="E211" s="179">
        <v>132915084</v>
      </c>
      <c r="F211" s="178" t="s">
        <v>150</v>
      </c>
      <c r="G211" s="178" t="s">
        <v>167</v>
      </c>
      <c r="H211" s="111">
        <v>636</v>
      </c>
      <c r="I211" s="111">
        <v>1138</v>
      </c>
      <c r="J211" s="100">
        <f t="shared" si="35"/>
        <v>502</v>
      </c>
      <c r="K211" s="110">
        <v>1268706</v>
      </c>
      <c r="L211" s="103">
        <v>1205270.7</v>
      </c>
      <c r="M211" s="103">
        <v>1204155</v>
      </c>
      <c r="N211" s="104">
        <v>43450</v>
      </c>
      <c r="O211" s="104">
        <v>43511</v>
      </c>
      <c r="P211" s="105">
        <f t="shared" ca="1" si="31"/>
        <v>2.2950819672131146</v>
      </c>
      <c r="Q211" s="108">
        <v>1</v>
      </c>
      <c r="R211" s="93" t="str">
        <f t="shared" ca="1" si="32"/>
        <v>-</v>
      </c>
      <c r="S211" s="186" t="s">
        <v>235</v>
      </c>
      <c r="T211" s="131"/>
      <c r="U211" s="79">
        <f t="shared" si="34"/>
        <v>61</v>
      </c>
      <c r="V211" s="80">
        <f t="shared" ca="1" si="33"/>
        <v>140</v>
      </c>
    </row>
    <row r="212" spans="1:22" s="201" customFormat="1" ht="25.15" customHeight="1">
      <c r="A212" s="189">
        <v>13</v>
      </c>
      <c r="B212" s="190" t="s">
        <v>37</v>
      </c>
      <c r="C212" s="184">
        <v>233952</v>
      </c>
      <c r="D212" s="184">
        <v>1</v>
      </c>
      <c r="E212" s="184">
        <v>132913003</v>
      </c>
      <c r="F212" s="190" t="s">
        <v>151</v>
      </c>
      <c r="G212" s="190" t="s">
        <v>177</v>
      </c>
      <c r="H212" s="238">
        <v>5200</v>
      </c>
      <c r="I212" s="238">
        <v>6400</v>
      </c>
      <c r="J212" s="193">
        <f t="shared" si="35"/>
        <v>1200</v>
      </c>
      <c r="K212" s="172">
        <v>4753060</v>
      </c>
      <c r="L212" s="171">
        <v>4515407</v>
      </c>
      <c r="M212" s="171">
        <v>4400000</v>
      </c>
      <c r="N212" s="169">
        <v>43466</v>
      </c>
      <c r="O212" s="169">
        <v>43525</v>
      </c>
      <c r="P212" s="194">
        <f t="shared" ca="1" si="31"/>
        <v>2.1016949152542375</v>
      </c>
      <c r="Q212" s="237">
        <v>1</v>
      </c>
      <c r="R212" s="196" t="str">
        <f t="shared" ca="1" si="32"/>
        <v>-</v>
      </c>
      <c r="S212" s="197"/>
      <c r="T212" s="198"/>
      <c r="U212" s="199">
        <f t="shared" si="34"/>
        <v>59</v>
      </c>
      <c r="V212" s="200">
        <f t="shared" ca="1" si="33"/>
        <v>124</v>
      </c>
    </row>
    <row r="213" spans="1:22" s="30" customFormat="1" ht="25.15" customHeight="1">
      <c r="A213" s="177">
        <v>14</v>
      </c>
      <c r="B213" s="178" t="s">
        <v>37</v>
      </c>
      <c r="C213" s="184">
        <v>203989</v>
      </c>
      <c r="D213" s="179">
        <v>1</v>
      </c>
      <c r="E213" s="179">
        <v>132915075</v>
      </c>
      <c r="F213" s="178" t="s">
        <v>152</v>
      </c>
      <c r="G213" s="178" t="s">
        <v>201</v>
      </c>
      <c r="H213" s="111">
        <v>0</v>
      </c>
      <c r="I213" s="111">
        <v>1517</v>
      </c>
      <c r="J213" s="100">
        <f t="shared" si="35"/>
        <v>1517</v>
      </c>
      <c r="K213" s="110">
        <v>3116544</v>
      </c>
      <c r="L213" s="103">
        <v>2960716.8</v>
      </c>
      <c r="M213" s="103">
        <v>2959262</v>
      </c>
      <c r="N213" s="169">
        <v>43310</v>
      </c>
      <c r="O213" s="169">
        <v>43372</v>
      </c>
      <c r="P213" s="105">
        <f t="shared" ca="1" si="31"/>
        <v>4.5161290322580649</v>
      </c>
      <c r="Q213" s="108">
        <v>1</v>
      </c>
      <c r="R213" s="93" t="str">
        <f t="shared" ca="1" si="32"/>
        <v>-</v>
      </c>
      <c r="S213" s="186" t="s">
        <v>235</v>
      </c>
      <c r="T213" s="131"/>
      <c r="U213" s="79">
        <f t="shared" si="34"/>
        <v>62</v>
      </c>
      <c r="V213" s="80">
        <f t="shared" ca="1" si="33"/>
        <v>280</v>
      </c>
    </row>
    <row r="214" spans="1:22" s="30" customFormat="1" ht="25.15" customHeight="1">
      <c r="A214" s="177">
        <v>15</v>
      </c>
      <c r="B214" s="178" t="s">
        <v>39</v>
      </c>
      <c r="C214" s="179">
        <v>132308</v>
      </c>
      <c r="D214" s="179">
        <v>1</v>
      </c>
      <c r="E214" s="179">
        <v>132913005</v>
      </c>
      <c r="F214" s="178" t="s">
        <v>153</v>
      </c>
      <c r="G214" s="178" t="s">
        <v>232</v>
      </c>
      <c r="H214" s="111">
        <v>0</v>
      </c>
      <c r="I214" s="111">
        <v>3850</v>
      </c>
      <c r="J214" s="100">
        <f t="shared" si="35"/>
        <v>3850</v>
      </c>
      <c r="K214" s="110">
        <v>2032012</v>
      </c>
      <c r="L214" s="110">
        <v>2032012</v>
      </c>
      <c r="M214" s="103">
        <v>2028260</v>
      </c>
      <c r="N214" s="104">
        <v>43108</v>
      </c>
      <c r="O214" s="104">
        <v>43169</v>
      </c>
      <c r="P214" s="105">
        <f t="shared" ca="1" si="31"/>
        <v>7.9016393442622954</v>
      </c>
      <c r="Q214" s="108">
        <v>1</v>
      </c>
      <c r="R214" s="93" t="str">
        <f t="shared" ca="1" si="32"/>
        <v>-</v>
      </c>
      <c r="S214" s="186" t="s">
        <v>235</v>
      </c>
      <c r="T214" s="131"/>
      <c r="U214" s="79">
        <f t="shared" si="34"/>
        <v>61</v>
      </c>
      <c r="V214" s="80">
        <f t="shared" ca="1" si="33"/>
        <v>482</v>
      </c>
    </row>
    <row r="215" spans="1:22" s="30" customFormat="1" ht="25.15" customHeight="1">
      <c r="A215" s="177">
        <v>16</v>
      </c>
      <c r="B215" s="178" t="s">
        <v>39</v>
      </c>
      <c r="C215" s="184">
        <v>132096</v>
      </c>
      <c r="D215" s="179">
        <v>1</v>
      </c>
      <c r="E215" s="179">
        <v>132913012</v>
      </c>
      <c r="F215" s="178" t="s">
        <v>154</v>
      </c>
      <c r="G215" s="178" t="s">
        <v>168</v>
      </c>
      <c r="H215" s="111">
        <v>0</v>
      </c>
      <c r="I215" s="111">
        <v>1730</v>
      </c>
      <c r="J215" s="100">
        <f t="shared" si="35"/>
        <v>1730</v>
      </c>
      <c r="K215" s="110">
        <v>194191</v>
      </c>
      <c r="L215" s="110">
        <v>194191</v>
      </c>
      <c r="M215" s="103">
        <v>191787</v>
      </c>
      <c r="N215" s="104">
        <v>43103</v>
      </c>
      <c r="O215" s="104">
        <v>43162</v>
      </c>
      <c r="P215" s="105">
        <f t="shared" ca="1" si="31"/>
        <v>8.2542372881355934</v>
      </c>
      <c r="Q215" s="108">
        <v>1</v>
      </c>
      <c r="R215" s="93" t="str">
        <f t="shared" ca="1" si="32"/>
        <v>-</v>
      </c>
      <c r="S215" s="186" t="s">
        <v>235</v>
      </c>
      <c r="T215" s="131"/>
      <c r="U215" s="79">
        <f t="shared" si="34"/>
        <v>59</v>
      </c>
      <c r="V215" s="80">
        <f t="shared" ca="1" si="33"/>
        <v>487</v>
      </c>
    </row>
    <row r="216" spans="1:22" s="30" customFormat="1" ht="25.15" customHeight="1">
      <c r="A216" s="177">
        <v>17</v>
      </c>
      <c r="B216" s="178" t="s">
        <v>39</v>
      </c>
      <c r="C216" s="184">
        <v>188329</v>
      </c>
      <c r="D216" s="179">
        <v>1</v>
      </c>
      <c r="E216" s="179">
        <v>132914072</v>
      </c>
      <c r="F216" s="178" t="s">
        <v>155</v>
      </c>
      <c r="G216" s="178" t="s">
        <v>225</v>
      </c>
      <c r="H216" s="111">
        <v>0</v>
      </c>
      <c r="I216" s="111">
        <v>1500</v>
      </c>
      <c r="J216" s="100">
        <f t="shared" si="35"/>
        <v>1500</v>
      </c>
      <c r="K216" s="110">
        <v>2453615</v>
      </c>
      <c r="L216" s="110">
        <v>2453615</v>
      </c>
      <c r="M216" s="103">
        <v>2446170</v>
      </c>
      <c r="N216" s="104">
        <v>43256</v>
      </c>
      <c r="O216" s="104">
        <v>43317</v>
      </c>
      <c r="P216" s="105">
        <f t="shared" ca="1" si="31"/>
        <v>5.4754098360655741</v>
      </c>
      <c r="Q216" s="108">
        <v>1</v>
      </c>
      <c r="R216" s="93" t="str">
        <f t="shared" ca="1" si="32"/>
        <v>-</v>
      </c>
      <c r="S216" s="186" t="s">
        <v>235</v>
      </c>
      <c r="T216" s="131"/>
      <c r="U216" s="79">
        <f t="shared" si="34"/>
        <v>61</v>
      </c>
      <c r="V216" s="80">
        <f t="shared" ca="1" si="33"/>
        <v>334</v>
      </c>
    </row>
    <row r="217" spans="1:22" s="30" customFormat="1" ht="25.15" customHeight="1">
      <c r="A217" s="177">
        <v>18</v>
      </c>
      <c r="B217" s="178" t="s">
        <v>39</v>
      </c>
      <c r="C217" s="184">
        <v>188330</v>
      </c>
      <c r="D217" s="179">
        <v>1</v>
      </c>
      <c r="E217" s="179">
        <v>132914089</v>
      </c>
      <c r="F217" s="178" t="s">
        <v>156</v>
      </c>
      <c r="G217" s="178" t="s">
        <v>233</v>
      </c>
      <c r="H217" s="111">
        <v>0</v>
      </c>
      <c r="I217" s="111">
        <v>1127</v>
      </c>
      <c r="J217" s="100">
        <f t="shared" si="35"/>
        <v>1127</v>
      </c>
      <c r="K217" s="110">
        <v>2412834</v>
      </c>
      <c r="L217" s="110">
        <v>2412834</v>
      </c>
      <c r="M217" s="103">
        <v>2410188</v>
      </c>
      <c r="N217" s="104">
        <v>43255</v>
      </c>
      <c r="O217" s="104">
        <v>43316</v>
      </c>
      <c r="P217" s="105">
        <f t="shared" ca="1" si="31"/>
        <v>5.4918032786885247</v>
      </c>
      <c r="Q217" s="108">
        <v>1</v>
      </c>
      <c r="R217" s="93" t="str">
        <f t="shared" ca="1" si="32"/>
        <v>-</v>
      </c>
      <c r="S217" s="186" t="s">
        <v>235</v>
      </c>
      <c r="T217" s="131"/>
      <c r="U217" s="79">
        <f t="shared" si="34"/>
        <v>61</v>
      </c>
      <c r="V217" s="80">
        <f t="shared" ca="1" si="33"/>
        <v>335</v>
      </c>
    </row>
    <row r="218" spans="1:22" s="30" customFormat="1" ht="25.15" hidden="1" customHeight="1">
      <c r="A218" s="128"/>
      <c r="B218" s="94"/>
      <c r="C218" s="96"/>
      <c r="D218" s="96"/>
      <c r="E218" s="97"/>
      <c r="F218" s="94"/>
      <c r="G218" s="94"/>
      <c r="H218" s="111"/>
      <c r="I218" s="111"/>
      <c r="J218" s="100">
        <f t="shared" si="35"/>
        <v>0</v>
      </c>
      <c r="K218" s="110"/>
      <c r="L218" s="103"/>
      <c r="M218" s="103"/>
      <c r="N218" s="104"/>
      <c r="O218" s="104"/>
      <c r="P218" s="105" t="str">
        <f t="shared" si="31"/>
        <v>-</v>
      </c>
      <c r="Q218" s="108"/>
      <c r="R218" s="93" t="str">
        <f t="shared" si="32"/>
        <v>-</v>
      </c>
      <c r="S218" s="107"/>
      <c r="T218" s="131"/>
      <c r="U218" s="79">
        <f t="shared" si="34"/>
        <v>0</v>
      </c>
      <c r="V218" s="80" t="str">
        <f t="shared" si="33"/>
        <v>-</v>
      </c>
    </row>
    <row r="219" spans="1:22" s="30" customFormat="1" ht="25.15" hidden="1" customHeight="1">
      <c r="A219" s="128"/>
      <c r="B219" s="94"/>
      <c r="C219" s="96"/>
      <c r="D219" s="96"/>
      <c r="E219" s="97"/>
      <c r="F219" s="94"/>
      <c r="G219" s="94"/>
      <c r="H219" s="111"/>
      <c r="I219" s="111"/>
      <c r="J219" s="100">
        <f t="shared" si="35"/>
        <v>0</v>
      </c>
      <c r="K219" s="110"/>
      <c r="L219" s="103"/>
      <c r="M219" s="103"/>
      <c r="N219" s="104"/>
      <c r="O219" s="104"/>
      <c r="P219" s="105" t="str">
        <f t="shared" si="31"/>
        <v>-</v>
      </c>
      <c r="Q219" s="108"/>
      <c r="R219" s="93" t="str">
        <f t="shared" si="32"/>
        <v>-</v>
      </c>
      <c r="S219" s="107"/>
      <c r="T219" s="131"/>
      <c r="U219" s="79">
        <f t="shared" si="34"/>
        <v>0</v>
      </c>
      <c r="V219" s="80" t="str">
        <f t="shared" si="33"/>
        <v>-</v>
      </c>
    </row>
    <row r="220" spans="1:22" s="30" customFormat="1" ht="25.15" hidden="1" customHeight="1">
      <c r="A220" s="128"/>
      <c r="B220" s="94"/>
      <c r="C220" s="96"/>
      <c r="D220" s="96"/>
      <c r="E220" s="97"/>
      <c r="F220" s="94"/>
      <c r="G220" s="94"/>
      <c r="H220" s="111"/>
      <c r="I220" s="111"/>
      <c r="J220" s="100">
        <f t="shared" si="35"/>
        <v>0</v>
      </c>
      <c r="K220" s="110"/>
      <c r="L220" s="103"/>
      <c r="M220" s="103"/>
      <c r="N220" s="104"/>
      <c r="O220" s="104"/>
      <c r="P220" s="105" t="str">
        <f t="shared" si="31"/>
        <v>-</v>
      </c>
      <c r="Q220" s="108"/>
      <c r="R220" s="93" t="str">
        <f t="shared" si="32"/>
        <v>-</v>
      </c>
      <c r="S220" s="107"/>
      <c r="T220" s="131"/>
      <c r="U220" s="79">
        <f t="shared" si="34"/>
        <v>0</v>
      </c>
      <c r="V220" s="80" t="str">
        <f t="shared" si="33"/>
        <v>-</v>
      </c>
    </row>
    <row r="221" spans="1:22" s="30" customFormat="1" ht="25.15" hidden="1" customHeight="1">
      <c r="A221" s="128"/>
      <c r="B221" s="94"/>
      <c r="C221" s="96"/>
      <c r="D221" s="96"/>
      <c r="E221" s="97"/>
      <c r="F221" s="94"/>
      <c r="G221" s="94"/>
      <c r="H221" s="111"/>
      <c r="I221" s="111"/>
      <c r="J221" s="100">
        <f t="shared" si="35"/>
        <v>0</v>
      </c>
      <c r="K221" s="110"/>
      <c r="L221" s="103"/>
      <c r="M221" s="103"/>
      <c r="N221" s="104"/>
      <c r="O221" s="104"/>
      <c r="P221" s="105" t="str">
        <f t="shared" si="31"/>
        <v>-</v>
      </c>
      <c r="Q221" s="108"/>
      <c r="R221" s="93" t="str">
        <f t="shared" si="32"/>
        <v>-</v>
      </c>
      <c r="S221" s="107"/>
      <c r="T221" s="131"/>
      <c r="U221" s="79">
        <f t="shared" si="34"/>
        <v>0</v>
      </c>
      <c r="V221" s="80" t="str">
        <f t="shared" si="33"/>
        <v>-</v>
      </c>
    </row>
    <row r="222" spans="1:22" s="30" customFormat="1" ht="25.15" hidden="1" customHeight="1">
      <c r="A222" s="128"/>
      <c r="B222" s="94"/>
      <c r="C222" s="96"/>
      <c r="D222" s="96"/>
      <c r="E222" s="97"/>
      <c r="F222" s="94"/>
      <c r="G222" s="94"/>
      <c r="H222" s="111"/>
      <c r="I222" s="111"/>
      <c r="J222" s="100">
        <f t="shared" si="35"/>
        <v>0</v>
      </c>
      <c r="K222" s="110"/>
      <c r="L222" s="103"/>
      <c r="M222" s="103"/>
      <c r="N222" s="104"/>
      <c r="O222" s="104"/>
      <c r="P222" s="105" t="str">
        <f t="shared" si="31"/>
        <v>-</v>
      </c>
      <c r="Q222" s="108"/>
      <c r="R222" s="93" t="str">
        <f t="shared" si="32"/>
        <v>-</v>
      </c>
      <c r="S222" s="107"/>
      <c r="T222" s="131"/>
      <c r="U222" s="79">
        <f t="shared" si="34"/>
        <v>0</v>
      </c>
      <c r="V222" s="80" t="str">
        <f t="shared" si="33"/>
        <v>-</v>
      </c>
    </row>
    <row r="223" spans="1:22" s="30" customFormat="1" ht="25.15" hidden="1" customHeight="1">
      <c r="A223" s="128"/>
      <c r="B223" s="94"/>
      <c r="C223" s="96"/>
      <c r="D223" s="96"/>
      <c r="E223" s="97"/>
      <c r="F223" s="94"/>
      <c r="G223" s="94"/>
      <c r="H223" s="111"/>
      <c r="I223" s="111"/>
      <c r="J223" s="100">
        <f t="shared" si="35"/>
        <v>0</v>
      </c>
      <c r="K223" s="110"/>
      <c r="L223" s="103"/>
      <c r="M223" s="103"/>
      <c r="N223" s="104"/>
      <c r="O223" s="104"/>
      <c r="P223" s="105" t="str">
        <f t="shared" si="31"/>
        <v>-</v>
      </c>
      <c r="Q223" s="108"/>
      <c r="R223" s="93" t="str">
        <f t="shared" si="32"/>
        <v>-</v>
      </c>
      <c r="S223" s="107"/>
      <c r="T223" s="131"/>
      <c r="U223" s="79">
        <f t="shared" si="34"/>
        <v>0</v>
      </c>
      <c r="V223" s="80" t="str">
        <f t="shared" si="33"/>
        <v>-</v>
      </c>
    </row>
    <row r="224" spans="1:22" s="30" customFormat="1" ht="25.15" hidden="1" customHeight="1">
      <c r="A224" s="128"/>
      <c r="B224" s="94"/>
      <c r="C224" s="96"/>
      <c r="D224" s="96"/>
      <c r="E224" s="97"/>
      <c r="F224" s="94"/>
      <c r="G224" s="94"/>
      <c r="H224" s="111"/>
      <c r="I224" s="111"/>
      <c r="J224" s="100">
        <f t="shared" si="35"/>
        <v>0</v>
      </c>
      <c r="K224" s="110"/>
      <c r="L224" s="103"/>
      <c r="M224" s="103"/>
      <c r="N224" s="104"/>
      <c r="O224" s="104"/>
      <c r="P224" s="105" t="str">
        <f t="shared" si="31"/>
        <v>-</v>
      </c>
      <c r="Q224" s="108"/>
      <c r="R224" s="93" t="str">
        <f t="shared" si="32"/>
        <v>-</v>
      </c>
      <c r="S224" s="107"/>
      <c r="T224" s="131"/>
      <c r="U224" s="79">
        <f t="shared" si="34"/>
        <v>0</v>
      </c>
      <c r="V224" s="80" t="str">
        <f t="shared" si="33"/>
        <v>-</v>
      </c>
    </row>
    <row r="225" spans="1:22" s="30" customFormat="1" ht="25.15" hidden="1" customHeight="1">
      <c r="A225" s="128"/>
      <c r="B225" s="94"/>
      <c r="C225" s="96"/>
      <c r="D225" s="96"/>
      <c r="E225" s="97"/>
      <c r="F225" s="94"/>
      <c r="G225" s="94"/>
      <c r="H225" s="111"/>
      <c r="I225" s="111"/>
      <c r="J225" s="100">
        <f t="shared" si="35"/>
        <v>0</v>
      </c>
      <c r="K225" s="110"/>
      <c r="L225" s="103"/>
      <c r="M225" s="103"/>
      <c r="N225" s="104"/>
      <c r="O225" s="104"/>
      <c r="P225" s="105" t="str">
        <f t="shared" si="31"/>
        <v>-</v>
      </c>
      <c r="Q225" s="108"/>
      <c r="R225" s="93" t="str">
        <f t="shared" si="32"/>
        <v>-</v>
      </c>
      <c r="S225" s="107"/>
      <c r="T225" s="131"/>
      <c r="U225" s="79">
        <f t="shared" si="34"/>
        <v>0</v>
      </c>
      <c r="V225" s="80" t="str">
        <f t="shared" si="33"/>
        <v>-</v>
      </c>
    </row>
    <row r="226" spans="1:22" s="30" customFormat="1" ht="25.15" hidden="1" customHeight="1">
      <c r="A226" s="128"/>
      <c r="B226" s="94"/>
      <c r="C226" s="96"/>
      <c r="D226" s="96"/>
      <c r="E226" s="97"/>
      <c r="F226" s="94"/>
      <c r="G226" s="94"/>
      <c r="H226" s="111"/>
      <c r="I226" s="111"/>
      <c r="J226" s="100">
        <f t="shared" si="35"/>
        <v>0</v>
      </c>
      <c r="K226" s="110"/>
      <c r="L226" s="103"/>
      <c r="M226" s="103"/>
      <c r="N226" s="104"/>
      <c r="O226" s="104"/>
      <c r="P226" s="105" t="str">
        <f t="shared" si="31"/>
        <v>-</v>
      </c>
      <c r="Q226" s="108"/>
      <c r="R226" s="93" t="str">
        <f t="shared" si="32"/>
        <v>-</v>
      </c>
      <c r="S226" s="107"/>
      <c r="T226" s="131"/>
      <c r="U226" s="79">
        <f t="shared" si="34"/>
        <v>0</v>
      </c>
      <c r="V226" s="80" t="str">
        <f t="shared" si="33"/>
        <v>-</v>
      </c>
    </row>
    <row r="227" spans="1:22" s="30" customFormat="1" ht="25.15" hidden="1" customHeight="1">
      <c r="A227" s="128"/>
      <c r="B227" s="94"/>
      <c r="C227" s="96"/>
      <c r="D227" s="96"/>
      <c r="E227" s="97"/>
      <c r="F227" s="94"/>
      <c r="G227" s="94"/>
      <c r="H227" s="111"/>
      <c r="I227" s="111"/>
      <c r="J227" s="100">
        <f t="shared" si="35"/>
        <v>0</v>
      </c>
      <c r="K227" s="110"/>
      <c r="L227" s="103"/>
      <c r="M227" s="103"/>
      <c r="N227" s="104"/>
      <c r="O227" s="104"/>
      <c r="P227" s="105" t="str">
        <f t="shared" si="31"/>
        <v>-</v>
      </c>
      <c r="Q227" s="108"/>
      <c r="R227" s="93" t="str">
        <f t="shared" si="32"/>
        <v>-</v>
      </c>
      <c r="S227" s="107"/>
      <c r="T227" s="131"/>
      <c r="U227" s="79">
        <f t="shared" si="34"/>
        <v>0</v>
      </c>
      <c r="V227" s="80" t="str">
        <f t="shared" si="33"/>
        <v>-</v>
      </c>
    </row>
    <row r="228" spans="1:22" s="30" customFormat="1" ht="25.15" hidden="1" customHeight="1">
      <c r="A228" s="128"/>
      <c r="B228" s="94"/>
      <c r="C228" s="96"/>
      <c r="D228" s="96"/>
      <c r="E228" s="97"/>
      <c r="F228" s="94"/>
      <c r="G228" s="94"/>
      <c r="H228" s="111"/>
      <c r="I228" s="111"/>
      <c r="J228" s="100">
        <f t="shared" si="35"/>
        <v>0</v>
      </c>
      <c r="K228" s="110"/>
      <c r="L228" s="103"/>
      <c r="M228" s="103"/>
      <c r="N228" s="104"/>
      <c r="O228" s="104"/>
      <c r="P228" s="105" t="str">
        <f t="shared" si="31"/>
        <v>-</v>
      </c>
      <c r="Q228" s="108"/>
      <c r="R228" s="93" t="str">
        <f t="shared" si="32"/>
        <v>-</v>
      </c>
      <c r="S228" s="107"/>
      <c r="T228" s="131"/>
      <c r="U228" s="79">
        <f t="shared" si="34"/>
        <v>0</v>
      </c>
      <c r="V228" s="80" t="str">
        <f t="shared" si="33"/>
        <v>-</v>
      </c>
    </row>
    <row r="229" spans="1:22" s="30" customFormat="1" ht="25.15" hidden="1" customHeight="1">
      <c r="A229" s="128"/>
      <c r="B229" s="112"/>
      <c r="C229" s="113"/>
      <c r="D229" s="113"/>
      <c r="E229" s="114"/>
      <c r="F229" s="112"/>
      <c r="G229" s="112"/>
      <c r="H229" s="115"/>
      <c r="I229" s="115"/>
      <c r="J229" s="116">
        <f t="shared" si="35"/>
        <v>0</v>
      </c>
      <c r="K229" s="117"/>
      <c r="L229" s="118"/>
      <c r="M229" s="118"/>
      <c r="N229" s="119"/>
      <c r="O229" s="119"/>
      <c r="P229" s="105" t="str">
        <f t="shared" si="31"/>
        <v>-</v>
      </c>
      <c r="Q229" s="120"/>
      <c r="R229" s="93" t="str">
        <f t="shared" si="32"/>
        <v>-</v>
      </c>
      <c r="S229" s="121"/>
      <c r="T229" s="131"/>
      <c r="U229" s="79">
        <f t="shared" si="34"/>
        <v>0</v>
      </c>
      <c r="V229" s="80" t="str">
        <f t="shared" si="33"/>
        <v>-</v>
      </c>
    </row>
    <row r="230" spans="1:22" s="30" customFormat="1" ht="19.899999999999999" customHeight="1">
      <c r="A230" s="65">
        <f>COUNT(A200:A229)</f>
        <v>18</v>
      </c>
      <c r="B230" s="167" t="s">
        <v>49</v>
      </c>
      <c r="C230" s="66">
        <f>COUNT(K200:K229)-COUNT(L200:L229)</f>
        <v>0</v>
      </c>
      <c r="D230" s="66"/>
      <c r="E230" s="66"/>
      <c r="F230" s="66" t="s">
        <v>31</v>
      </c>
      <c r="G230" s="69">
        <f>IF(L200&gt;1,0,K200)+IF(L201&gt;0,0,K201)+IF(L202&gt;0,0,K202)+IF(L203&gt;0,0,K203)+IF(L204&gt;0,0,K204)+IF(L205&gt;0,0,K205)+IF(L206&gt;0,0,K206)+IF(L207&gt;0,0,K207)+IF(L208&gt;0,0,K208)+IF(L209&gt;0,0,K209)+IF(L210&gt;0,0,K210)+IF(L211&gt;0,0,K211)+IF(L212&gt;0,0,K212)+IF(L213&gt;0,0,K213)+IF(L214&gt;0,0,K214)+IF(L215&gt;0,0,K215)+IF(L216&gt;0,0,K216)+IF(L217&gt;0,0,K217)+IF(L218&gt;0,0,K218)+IF(L219&gt;0,0,K219)+IF(L220&gt;0,0,K220)+IF(L221&gt;0,0,K221)+IF(L222&gt;0,0,K222)+IF(L223&gt;0,0,K223)+IF(L224&gt;0,0,K224)+IF(L225&gt;0,0,K225)+IF(L226&gt;0,0,K226)+IF(L227&gt;0,0,K227)+IF(L228&gt;0,0,K228)+IF(L229&gt;0,0,K229)</f>
        <v>0</v>
      </c>
      <c r="H230" s="66"/>
      <c r="I230" s="66"/>
      <c r="J230" s="67">
        <f>SUM(J200:J229)/1000</f>
        <v>29.058</v>
      </c>
      <c r="K230" s="77">
        <f>SUM(K200:K229)</f>
        <v>52143467</v>
      </c>
      <c r="L230" s="77">
        <f>SUM(L200:L229)</f>
        <v>50166286.300000004</v>
      </c>
      <c r="M230" s="77">
        <f>SUM(M200:M229)</f>
        <v>37030919</v>
      </c>
      <c r="N230" s="126" t="s">
        <v>6</v>
      </c>
      <c r="O230" s="68">
        <f>IF(M230&lt;=0,"-",(M230/L230))</f>
        <v>0.7381634506200232</v>
      </c>
      <c r="P230" s="68"/>
      <c r="Q230" s="68">
        <f>IF(L200&lt;=0,"0",(IF(Q200&gt;0,Q200*L200)+IF(Q201&gt;0,Q201*L201)+IF(Q202&gt;0,Q202*L202)+IF(Q203&gt;0,Q203*L203)+IF(Q204&gt;0,Q204*L204)+IF(Q205&gt;0,Q205*L205)+IF(Q206&gt;0,Q206*L206)+IF(Q207&gt;0,Q207*L207)+IF(Q208&gt;0,Q208*L208)+IF(Q209&gt;0,Q209*L209)+IF(Q210&gt;0,Q210*L210)+IF(Q211&gt;0,Q211*L211)+IF(Q212&gt;0,Q212*L212)+IF(Q213&gt;0,Q213*L213)+IF(Q214&gt;0,Q214*L214)+IF(Q215&gt;0,Q215*L215)+IF(Q216&gt;0,Q216*L216)+IF(Q217&gt;0,Q217*L217)+IF(Q218&gt;0,Q218*L218)+IF(Q219&gt;0,Q219*L219)+IF(Q220&gt;0,Q220*L220)+IF(Q221&gt;0,Q221*L221)+IF(Q222&gt;0,Q222*L222)+IF(Q223&gt;0,Q223*L223)+IF(Q224&gt;0,Q224*L224)+IF(Q225&gt;0,Q225*L225)+IF(Q226&gt;0,Q226*L226)+IF(Q227&gt;0,Q227*L227)+IF(Q228&gt;0,Q228*L228)+IF(Q229&gt;0,Q229*L229))/L230)</f>
        <v>0.80019949453583539</v>
      </c>
      <c r="R230" s="66"/>
      <c r="S230" s="66"/>
      <c r="T230" s="131"/>
      <c r="U230" s="81"/>
      <c r="V230" s="80"/>
    </row>
    <row r="231" spans="1:22" s="31" customFormat="1" ht="19.899999999999999" customHeight="1">
      <c r="A231" s="155" t="s">
        <v>50</v>
      </c>
      <c r="B231" s="36"/>
      <c r="C231" s="50"/>
      <c r="D231" s="50"/>
      <c r="E231" s="50"/>
      <c r="F231" s="32"/>
      <c r="G231" s="32"/>
      <c r="H231" s="51"/>
      <c r="I231" s="51"/>
      <c r="J231" s="78"/>
      <c r="K231" s="52"/>
      <c r="L231" s="52"/>
      <c r="M231" s="52"/>
      <c r="N231" s="52"/>
      <c r="O231" s="52"/>
      <c r="P231" s="53"/>
      <c r="Q231" s="52"/>
      <c r="R231" s="53"/>
      <c r="S231" s="50"/>
      <c r="T231" s="132"/>
      <c r="U231" s="83"/>
      <c r="V231" s="84"/>
    </row>
    <row r="232" spans="1:22" s="30" customFormat="1" ht="25.15" customHeight="1">
      <c r="A232" s="173">
        <v>1</v>
      </c>
      <c r="B232" s="181" t="s">
        <v>41</v>
      </c>
      <c r="C232" s="175"/>
      <c r="D232" s="175">
        <v>1</v>
      </c>
      <c r="E232" s="175"/>
      <c r="F232" s="181"/>
      <c r="G232" s="181" t="s">
        <v>169</v>
      </c>
      <c r="H232" s="122"/>
      <c r="I232" s="122"/>
      <c r="J232" s="87">
        <f t="shared" ref="J232:J235" si="36">I232-H232</f>
        <v>0</v>
      </c>
      <c r="K232" s="123">
        <v>2670000</v>
      </c>
      <c r="L232" s="90">
        <v>2670000</v>
      </c>
      <c r="M232" s="90">
        <v>1494400</v>
      </c>
      <c r="N232" s="124">
        <v>43313</v>
      </c>
      <c r="O232" s="124">
        <v>43646</v>
      </c>
      <c r="P232" s="150">
        <f t="shared" ref="P232:P235" ca="1" si="37">IF(OR(O232&lt;=0,N232&lt;=0),"-",(($S$3-N232)/(O232-N232)))</f>
        <v>0.83183183183183185</v>
      </c>
      <c r="Q232" s="92">
        <v>0.75</v>
      </c>
      <c r="R232" s="151" t="str">
        <f t="shared" ref="R232:R235" ca="1" si="38">IF(OR(N232&lt;=0,O232&lt;=0),"-",IF(AND(($S$3-N232)&gt;(O232-N232),Q232&lt;100%),"Time Expired",IF(AND(($S$3-N232)&gt;(O232-N232)*3/4,Q232&lt;=10%),"Very Critical",IF(AND(($S$3-N232)&gt;(O232-N232)*3/4,Q232&lt;=25%),"Critical",IF(AND(($S$3-N232)&gt;(O232-N232)*3/4,Q232&lt;=50%),"Slow Progress",IF(AND(($S$3-N232)&gt;(O232-N232)/2,Q232&lt;=10%),"Very Slow Progress",IF(AND(($S$3-N232)&gt;(O232-N232)/2,Q232&lt;=25%),"Progress Slow",IF(AND(($S$3-N232)&gt;(O232-N232)/4,Q232&lt;=20%),"Progress Slow","-"))))))))</f>
        <v>-</v>
      </c>
      <c r="S232" s="187"/>
      <c r="T232" s="131"/>
      <c r="U232" s="79">
        <f t="shared" ref="U232:U235" si="39">O232-N232</f>
        <v>333</v>
      </c>
      <c r="V232" s="80">
        <f t="shared" ref="V232:V235" ca="1" si="40">IF(N232&lt;=0,"-",($S$3-N232))</f>
        <v>277</v>
      </c>
    </row>
    <row r="233" spans="1:22" s="30" customFormat="1" ht="25.15" customHeight="1">
      <c r="A233" s="177">
        <v>2</v>
      </c>
      <c r="B233" s="178" t="s">
        <v>42</v>
      </c>
      <c r="C233" s="179">
        <v>241141</v>
      </c>
      <c r="D233" s="179">
        <v>1</v>
      </c>
      <c r="E233" s="179"/>
      <c r="F233" s="178" t="s">
        <v>170</v>
      </c>
      <c r="G233" s="178" t="s">
        <v>234</v>
      </c>
      <c r="H233" s="111"/>
      <c r="I233" s="111"/>
      <c r="J233" s="100">
        <f t="shared" si="36"/>
        <v>0</v>
      </c>
      <c r="K233" s="110">
        <v>1030000</v>
      </c>
      <c r="L233" s="103">
        <v>978500</v>
      </c>
      <c r="M233" s="103">
        <v>0</v>
      </c>
      <c r="N233" s="104">
        <v>43471</v>
      </c>
      <c r="O233" s="104">
        <v>43626</v>
      </c>
      <c r="P233" s="105">
        <f t="shared" ca="1" si="37"/>
        <v>0.76774193548387093</v>
      </c>
      <c r="Q233" s="108">
        <v>0.6</v>
      </c>
      <c r="R233" s="152" t="str">
        <f t="shared" ca="1" si="38"/>
        <v>-</v>
      </c>
      <c r="S233" s="186"/>
      <c r="T233" s="131"/>
      <c r="U233" s="79">
        <f t="shared" si="39"/>
        <v>155</v>
      </c>
      <c r="V233" s="80">
        <f t="shared" ca="1" si="40"/>
        <v>119</v>
      </c>
    </row>
    <row r="234" spans="1:22" s="30" customFormat="1" ht="25.15" hidden="1" customHeight="1">
      <c r="A234" s="128"/>
      <c r="B234" s="94"/>
      <c r="C234" s="96"/>
      <c r="D234" s="96"/>
      <c r="E234" s="97"/>
      <c r="F234" s="94"/>
      <c r="G234" s="94"/>
      <c r="H234" s="111"/>
      <c r="I234" s="111"/>
      <c r="J234" s="100">
        <f t="shared" si="36"/>
        <v>0</v>
      </c>
      <c r="K234" s="110"/>
      <c r="L234" s="103"/>
      <c r="M234" s="103"/>
      <c r="N234" s="104"/>
      <c r="O234" s="104"/>
      <c r="P234" s="105" t="str">
        <f t="shared" si="37"/>
        <v>-</v>
      </c>
      <c r="Q234" s="108"/>
      <c r="R234" s="152" t="str">
        <f t="shared" si="38"/>
        <v>-</v>
      </c>
      <c r="S234" s="107"/>
      <c r="T234" s="131"/>
      <c r="U234" s="79">
        <f t="shared" si="39"/>
        <v>0</v>
      </c>
      <c r="V234" s="80" t="str">
        <f t="shared" si="40"/>
        <v>-</v>
      </c>
    </row>
    <row r="235" spans="1:22" s="30" customFormat="1" ht="25.15" hidden="1" customHeight="1">
      <c r="A235" s="129"/>
      <c r="B235" s="112"/>
      <c r="C235" s="113"/>
      <c r="D235" s="113"/>
      <c r="E235" s="114"/>
      <c r="F235" s="112"/>
      <c r="G235" s="112"/>
      <c r="H235" s="115"/>
      <c r="I235" s="115"/>
      <c r="J235" s="116">
        <f t="shared" si="36"/>
        <v>0</v>
      </c>
      <c r="K235" s="117"/>
      <c r="L235" s="118"/>
      <c r="M235" s="118"/>
      <c r="N235" s="119"/>
      <c r="O235" s="119"/>
      <c r="P235" s="153" t="str">
        <f t="shared" si="37"/>
        <v>-</v>
      </c>
      <c r="Q235" s="120"/>
      <c r="R235" s="154" t="str">
        <f t="shared" si="38"/>
        <v>-</v>
      </c>
      <c r="S235" s="121"/>
      <c r="T235" s="131"/>
      <c r="U235" s="79">
        <f t="shared" si="39"/>
        <v>0</v>
      </c>
      <c r="V235" s="80" t="str">
        <f t="shared" si="40"/>
        <v>-</v>
      </c>
    </row>
    <row r="236" spans="1:22" s="30" customFormat="1" ht="19.899999999999999" customHeight="1">
      <c r="A236" s="65">
        <f>COUNT(A232:A235)</f>
        <v>2</v>
      </c>
      <c r="B236" s="167" t="s">
        <v>49</v>
      </c>
      <c r="C236" s="66">
        <f>COUNT(K232:K235)-COUNT(L232:L235)</f>
        <v>0</v>
      </c>
      <c r="D236" s="66"/>
      <c r="E236" s="66"/>
      <c r="F236" s="66" t="s">
        <v>31</v>
      </c>
      <c r="G236" s="69">
        <f>IF(L232&gt;0,0,K232)+IF(L233&gt;0,0,K233)+IF(L234&gt;0,0,K234)+IF(L235&gt;0,0,K235)</f>
        <v>0</v>
      </c>
      <c r="H236" s="66"/>
      <c r="I236" s="66"/>
      <c r="J236" s="67">
        <f>SUM(J232:J235)/1000</f>
        <v>0</v>
      </c>
      <c r="K236" s="77">
        <f>SUM(K232:K235)</f>
        <v>3700000</v>
      </c>
      <c r="L236" s="77">
        <f t="shared" ref="L236:M236" si="41">SUM(L232:L235)</f>
        <v>3648500</v>
      </c>
      <c r="M236" s="77">
        <f t="shared" si="41"/>
        <v>1494400</v>
      </c>
      <c r="N236" s="126" t="s">
        <v>6</v>
      </c>
      <c r="O236" s="68">
        <f>IF(M236&lt;=0,"-",(M236/L236))</f>
        <v>0.40959298341784295</v>
      </c>
      <c r="P236" s="68"/>
      <c r="Q236" s="68">
        <f>IF(L232&lt;=0,"0",(IF(Q232&gt;0,Q232*L232)+IF(Q233&gt;0,Q233*L233)+IF(Q234&gt;0,Q234*L234)+IF(Q235&gt;0,Q235*L235))/L236)</f>
        <v>0.70977113882417431</v>
      </c>
      <c r="R236" s="66"/>
      <c r="S236" s="66"/>
      <c r="T236" s="131"/>
      <c r="U236" s="81"/>
      <c r="V236" s="80"/>
    </row>
    <row r="237" spans="1:22" s="30" customFormat="1" ht="6" customHeight="1">
      <c r="A237" s="142"/>
      <c r="B237" s="143"/>
      <c r="C237" s="144"/>
      <c r="D237" s="144"/>
      <c r="E237" s="144"/>
      <c r="F237" s="144"/>
      <c r="G237" s="145"/>
      <c r="H237" s="144"/>
      <c r="I237" s="144"/>
      <c r="J237" s="146"/>
      <c r="K237" s="147"/>
      <c r="L237" s="147"/>
      <c r="M237" s="147"/>
      <c r="N237" s="148"/>
      <c r="O237" s="149"/>
      <c r="P237" s="149"/>
      <c r="Q237" s="149"/>
      <c r="R237" s="144"/>
      <c r="S237" s="144"/>
      <c r="T237" s="131"/>
      <c r="U237" s="81"/>
      <c r="V237" s="80"/>
    </row>
    <row r="238" spans="1:22" s="30" customFormat="1" ht="19.899999999999999" customHeight="1">
      <c r="A238" s="60">
        <f>SUM(A230,A102,A70,A38,A134,A166,A198)</f>
        <v>100</v>
      </c>
      <c r="B238" s="61" t="s">
        <v>3</v>
      </c>
      <c r="C238" s="60">
        <f>SUM(C236,C230,C102,C70,C38,C134,C166,C198)</f>
        <v>0</v>
      </c>
      <c r="D238" s="62"/>
      <c r="E238" s="62"/>
      <c r="F238" s="127" t="s">
        <v>31</v>
      </c>
      <c r="G238" s="64">
        <f>SUM(G236,G230,G102,G70,G38,G134,G166,G198)</f>
        <v>0</v>
      </c>
      <c r="H238" s="62"/>
      <c r="I238" s="62"/>
      <c r="J238" s="60">
        <f>SUM(J236,J230,J102,J70,J38,J134,J166,J198)</f>
        <v>176.58799999999999</v>
      </c>
      <c r="K238" s="62">
        <f t="shared" ref="K238:M238" si="42">SUM(K236,K230,K102,K70,K38,K134,K166,K198)</f>
        <v>330282628</v>
      </c>
      <c r="L238" s="62">
        <f t="shared" si="42"/>
        <v>311614025.55199999</v>
      </c>
      <c r="M238" s="62">
        <f t="shared" si="42"/>
        <v>204117155</v>
      </c>
      <c r="N238" s="125" t="s">
        <v>6</v>
      </c>
      <c r="O238" s="54">
        <f>IF(M238&lt;=0,"-",(M238/L238))</f>
        <v>0.6550319891359907</v>
      </c>
      <c r="P238" s="54"/>
      <c r="Q238" s="54">
        <f>IF(L238&lt;=0,"0",(IF(Q38&gt;0,Q38*L38)+IF(Q70&gt;0,Q70*L70)+IF(Q102&gt;0,Q102*L102)+IF(Q134&gt;0,Q134*L134)+IF(Q166&gt;0,Q166*L166)+IF(Q198&gt;0,Q198*L198)+IF(Q230&gt;0,Q230*L230)+IF(Q236&gt;0,Q236*L236))/L238)</f>
        <v>0.81805660067910224</v>
      </c>
      <c r="R238" s="63"/>
      <c r="S238" s="63"/>
      <c r="T238" s="131"/>
      <c r="U238" s="188" t="s">
        <v>245</v>
      </c>
      <c r="V238" s="82"/>
    </row>
    <row r="239" spans="1:22" s="30" customFormat="1" ht="6" customHeight="1">
      <c r="C239" s="33"/>
      <c r="D239" s="33"/>
      <c r="E239" s="33"/>
      <c r="F239" s="33"/>
      <c r="G239" s="33"/>
      <c r="H239" s="33"/>
      <c r="I239" s="33"/>
      <c r="J239" s="33"/>
      <c r="L239" s="34"/>
      <c r="M239" s="34"/>
      <c r="N239" s="34"/>
      <c r="O239" s="34"/>
      <c r="P239" s="34"/>
      <c r="Q239" s="34"/>
      <c r="R239" s="55"/>
      <c r="S239" s="33"/>
      <c r="T239" s="131"/>
      <c r="U239" s="82"/>
      <c r="V239" s="82"/>
    </row>
    <row r="240" spans="1:22" s="30" customFormat="1" ht="19.899999999999999" customHeight="1">
      <c r="A240" s="31" t="s">
        <v>5</v>
      </c>
      <c r="C240" s="33"/>
      <c r="D240" s="33"/>
      <c r="E240" s="33"/>
      <c r="F240" s="35"/>
      <c r="G240" s="35"/>
      <c r="H240" s="40"/>
      <c r="I240" s="71"/>
      <c r="J240" s="72"/>
      <c r="K240" s="70"/>
      <c r="L240" s="73"/>
      <c r="M240" s="34"/>
      <c r="N240" s="34"/>
      <c r="O240" s="34"/>
      <c r="P240" s="34"/>
      <c r="Q240" s="37" t="s">
        <v>12</v>
      </c>
      <c r="R240" s="165">
        <f>S243-M238</f>
        <v>55882845</v>
      </c>
      <c r="T240" s="131"/>
      <c r="U240" s="82"/>
      <c r="V240" s="82"/>
    </row>
    <row r="241" spans="1:22" s="30" customFormat="1" ht="6" customHeight="1">
      <c r="A241" s="31"/>
      <c r="C241" s="33"/>
      <c r="D241" s="33"/>
      <c r="E241" s="33"/>
      <c r="F241" s="33"/>
      <c r="G241" s="33"/>
      <c r="H241" s="33"/>
      <c r="I241" s="33"/>
      <c r="J241" s="33"/>
      <c r="L241" s="34"/>
      <c r="M241" s="34"/>
      <c r="N241" s="34"/>
      <c r="O241" s="34"/>
      <c r="P241" s="34"/>
      <c r="Q241" s="37"/>
      <c r="R241" s="56"/>
      <c r="S241" s="38"/>
      <c r="T241" s="131"/>
      <c r="U241" s="82"/>
      <c r="V241" s="82"/>
    </row>
    <row r="242" spans="1:22" s="30" customFormat="1" ht="19.899999999999999" customHeight="1">
      <c r="A242" s="57" t="s">
        <v>4</v>
      </c>
      <c r="B242" s="268">
        <v>43356</v>
      </c>
      <c r="C242" s="265"/>
      <c r="D242" s="264">
        <v>43534</v>
      </c>
      <c r="E242" s="265"/>
      <c r="F242" s="15">
        <v>43559</v>
      </c>
      <c r="G242" s="134"/>
      <c r="H242" s="264"/>
      <c r="I242" s="267"/>
      <c r="J242" s="265"/>
      <c r="K242" s="16"/>
      <c r="L242" s="17"/>
      <c r="M242" s="17"/>
      <c r="N242" s="15"/>
      <c r="O242" s="264"/>
      <c r="P242" s="267"/>
      <c r="Q242" s="271"/>
      <c r="R242" s="157"/>
      <c r="S242" s="39" t="s">
        <v>13</v>
      </c>
      <c r="T242" s="131"/>
      <c r="U242" s="82"/>
      <c r="V242" s="82"/>
    </row>
    <row r="243" spans="1:22" s="30" customFormat="1" ht="19.899999999999999" customHeight="1">
      <c r="A243" s="58" t="s">
        <v>14</v>
      </c>
      <c r="B243" s="269">
        <v>80000000</v>
      </c>
      <c r="C243" s="266"/>
      <c r="D243" s="239">
        <v>100000000</v>
      </c>
      <c r="E243" s="266"/>
      <c r="F243" s="18">
        <v>80000000</v>
      </c>
      <c r="G243" s="135"/>
      <c r="H243" s="239"/>
      <c r="I243" s="240"/>
      <c r="J243" s="266"/>
      <c r="K243" s="18"/>
      <c r="L243" s="18"/>
      <c r="M243" s="18"/>
      <c r="N243" s="18"/>
      <c r="O243" s="239"/>
      <c r="P243" s="240"/>
      <c r="Q243" s="241"/>
      <c r="R243" s="158"/>
      <c r="S243" s="74">
        <f>SUM(B243:Q243)</f>
        <v>260000000</v>
      </c>
      <c r="T243" s="131"/>
      <c r="U243" s="82"/>
      <c r="V243" s="85"/>
    </row>
    <row r="244" spans="1:22" s="30" customFormat="1" ht="3.75" customHeight="1">
      <c r="A244" s="36"/>
      <c r="B244" s="41"/>
      <c r="C244" s="41"/>
      <c r="D244" s="42"/>
      <c r="E244" s="43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59"/>
      <c r="S244" s="42"/>
      <c r="T244" s="131"/>
      <c r="U244" s="82"/>
      <c r="V244" s="82"/>
    </row>
    <row r="245" spans="1:22" s="30" customFormat="1" ht="19.899999999999999" customHeight="1">
      <c r="B245" s="242" t="s">
        <v>7</v>
      </c>
      <c r="C245" s="243"/>
      <c r="D245" s="44"/>
      <c r="E245" s="45"/>
      <c r="F245" s="46"/>
      <c r="G245" s="46"/>
      <c r="H245" s="46"/>
      <c r="I245" s="46"/>
      <c r="J245" s="46"/>
      <c r="L245" s="34"/>
      <c r="M245" s="34"/>
      <c r="N245" s="34"/>
      <c r="O245" s="34"/>
      <c r="P245" s="34"/>
      <c r="Q245" s="34"/>
      <c r="R245" s="55"/>
      <c r="S245" s="33"/>
      <c r="T245" s="131"/>
      <c r="U245" s="82"/>
      <c r="V245" s="82"/>
    </row>
    <row r="246" spans="1:22" s="30" customFormat="1" ht="4.1500000000000004" customHeight="1">
      <c r="B246" s="47"/>
      <c r="C246" s="47"/>
      <c r="D246" s="46"/>
      <c r="E246" s="46"/>
      <c r="F246" s="46"/>
      <c r="G246" s="46"/>
      <c r="H246" s="46"/>
      <c r="I246" s="46"/>
      <c r="J246" s="46"/>
      <c r="L246" s="34"/>
      <c r="M246" s="34"/>
      <c r="N246" s="34"/>
      <c r="O246" s="34"/>
      <c r="P246" s="34"/>
      <c r="Q246" s="34"/>
      <c r="R246" s="55"/>
      <c r="S246" s="33"/>
      <c r="T246" s="131"/>
      <c r="U246" s="82"/>
      <c r="V246" s="82"/>
    </row>
    <row r="247" spans="1:22" s="30" customFormat="1" ht="25.9" customHeight="1">
      <c r="B247" s="244"/>
      <c r="C247" s="245"/>
      <c r="D247" s="245"/>
      <c r="E247" s="245"/>
      <c r="F247" s="245"/>
      <c r="G247" s="245"/>
      <c r="H247" s="245"/>
      <c r="I247" s="245"/>
      <c r="J247" s="245"/>
      <c r="K247" s="245"/>
      <c r="L247" s="246"/>
      <c r="M247" s="253" t="s">
        <v>15</v>
      </c>
      <c r="N247" s="253"/>
      <c r="O247" s="254" t="s">
        <v>8</v>
      </c>
      <c r="P247" s="254"/>
      <c r="Q247" s="254"/>
      <c r="R247" s="161" t="s">
        <v>32</v>
      </c>
      <c r="S247" s="160" t="s">
        <v>51</v>
      </c>
      <c r="T247" s="131"/>
      <c r="U247" s="82"/>
      <c r="V247" s="82"/>
    </row>
    <row r="248" spans="1:22" s="30" customFormat="1" ht="4.9000000000000004" customHeight="1">
      <c r="B248" s="247"/>
      <c r="C248" s="248"/>
      <c r="D248" s="248"/>
      <c r="E248" s="248"/>
      <c r="F248" s="248"/>
      <c r="G248" s="248"/>
      <c r="H248" s="248"/>
      <c r="I248" s="248"/>
      <c r="J248" s="248"/>
      <c r="K248" s="248"/>
      <c r="L248" s="249"/>
      <c r="M248" s="48"/>
      <c r="N248" s="162"/>
      <c r="O248" s="162"/>
      <c r="P248" s="162"/>
      <c r="Q248" s="162"/>
      <c r="R248" s="163"/>
      <c r="S248" s="164"/>
      <c r="T248" s="131"/>
      <c r="U248" s="82"/>
      <c r="V248" s="82"/>
    </row>
    <row r="249" spans="1:22" s="30" customFormat="1" ht="24" customHeight="1">
      <c r="B249" s="250"/>
      <c r="C249" s="251"/>
      <c r="D249" s="251"/>
      <c r="E249" s="251"/>
      <c r="F249" s="251"/>
      <c r="G249" s="251"/>
      <c r="H249" s="251"/>
      <c r="I249" s="251"/>
      <c r="J249" s="251"/>
      <c r="K249" s="251"/>
      <c r="L249" s="252"/>
      <c r="M249" s="255"/>
      <c r="N249" s="256"/>
      <c r="O249" s="257"/>
      <c r="P249" s="258"/>
      <c r="Q249" s="259"/>
      <c r="R249" s="159"/>
      <c r="S249" s="49"/>
      <c r="T249" s="131"/>
      <c r="U249" s="82"/>
      <c r="V249" s="82"/>
    </row>
    <row r="250" spans="1:22" ht="6" customHeight="1">
      <c r="L250" s="14"/>
      <c r="M250" s="14"/>
      <c r="N250" s="14"/>
      <c r="O250" s="14"/>
      <c r="P250" s="14"/>
      <c r="Q250" s="14"/>
      <c r="R250" s="26"/>
    </row>
    <row r="257" spans="20:20" hidden="1">
      <c r="T257" s="140" t="s">
        <v>46</v>
      </c>
    </row>
    <row r="258" spans="20:20" hidden="1">
      <c r="T258" s="140" t="s">
        <v>35</v>
      </c>
    </row>
    <row r="259" spans="20:20" hidden="1">
      <c r="T259" s="140" t="s">
        <v>43</v>
      </c>
    </row>
    <row r="260" spans="20:20" hidden="1">
      <c r="T260" s="140" t="s">
        <v>37</v>
      </c>
    </row>
    <row r="261" spans="20:20" hidden="1">
      <c r="T261" s="140" t="s">
        <v>44</v>
      </c>
    </row>
    <row r="262" spans="20:20" hidden="1">
      <c r="T262" s="140" t="s">
        <v>38</v>
      </c>
    </row>
    <row r="263" spans="20:20" hidden="1">
      <c r="T263" s="140" t="s">
        <v>45</v>
      </c>
    </row>
    <row r="264" spans="20:20" hidden="1">
      <c r="T264" s="141" t="s">
        <v>36</v>
      </c>
    </row>
    <row r="265" spans="20:20" hidden="1">
      <c r="T265" s="141" t="s">
        <v>47</v>
      </c>
    </row>
    <row r="266" spans="20:20" hidden="1">
      <c r="T266" s="141" t="s">
        <v>39</v>
      </c>
    </row>
    <row r="267" spans="20:20" ht="12.75" hidden="1" customHeight="1">
      <c r="T267" s="141" t="s">
        <v>40</v>
      </c>
    </row>
    <row r="268" spans="20:20" hidden="1">
      <c r="T268" s="141" t="s">
        <v>41</v>
      </c>
    </row>
    <row r="269" spans="20:20" hidden="1">
      <c r="T269" s="141" t="s">
        <v>42</v>
      </c>
    </row>
    <row r="270" spans="20:20">
      <c r="T270" s="133"/>
    </row>
    <row r="273" spans="20:20">
      <c r="T273" s="166" t="s">
        <v>54</v>
      </c>
    </row>
    <row r="274" spans="20:20">
      <c r="T274" s="166" t="s">
        <v>55</v>
      </c>
    </row>
    <row r="275" spans="20:20">
      <c r="T275" s="166" t="s">
        <v>56</v>
      </c>
    </row>
    <row r="276" spans="20:20">
      <c r="T276" s="166" t="s">
        <v>57</v>
      </c>
    </row>
    <row r="277" spans="20:20">
      <c r="T277" s="166" t="s">
        <v>58</v>
      </c>
    </row>
    <row r="278" spans="20:20">
      <c r="T278" s="166" t="s">
        <v>59</v>
      </c>
    </row>
    <row r="279" spans="20:20">
      <c r="T279" s="166" t="s">
        <v>60</v>
      </c>
    </row>
    <row r="280" spans="20:20">
      <c r="T280" s="156"/>
    </row>
    <row r="281" spans="20:20">
      <c r="T281" s="156"/>
    </row>
    <row r="282" spans="20:20">
      <c r="T282" s="156"/>
    </row>
    <row r="283" spans="20:20">
      <c r="T283" s="156"/>
    </row>
    <row r="284" spans="20:20">
      <c r="T284" s="156"/>
    </row>
    <row r="285" spans="20:20">
      <c r="T285" s="156"/>
    </row>
    <row r="286" spans="20:20">
      <c r="T286" s="156"/>
    </row>
    <row r="287" spans="20:20">
      <c r="T287" s="156"/>
    </row>
    <row r="288" spans="20:20">
      <c r="T288" s="156"/>
    </row>
    <row r="289" spans="20:20">
      <c r="T289" s="156"/>
    </row>
    <row r="290" spans="20:20">
      <c r="T290" s="156"/>
    </row>
    <row r="291" spans="20:20">
      <c r="T291" s="156"/>
    </row>
    <row r="292" spans="20:20">
      <c r="T292" s="156"/>
    </row>
  </sheetData>
  <sheetProtection password="8DA1" sheet="1" objects="1" scenarios="1" formatCells="0" formatColumns="0" formatRows="0" insertRows="0" sort="0" autoFilter="0"/>
  <mergeCells count="23">
    <mergeCell ref="A1:S1"/>
    <mergeCell ref="C3:E3"/>
    <mergeCell ref="D242:E242"/>
    <mergeCell ref="D243:E243"/>
    <mergeCell ref="H242:J242"/>
    <mergeCell ref="H243:J243"/>
    <mergeCell ref="B242:C242"/>
    <mergeCell ref="B243:C243"/>
    <mergeCell ref="C39:E39"/>
    <mergeCell ref="C7:E7"/>
    <mergeCell ref="C103:E103"/>
    <mergeCell ref="C135:E135"/>
    <mergeCell ref="C167:E167"/>
    <mergeCell ref="C199:E199"/>
    <mergeCell ref="C71:E71"/>
    <mergeCell ref="O242:Q242"/>
    <mergeCell ref="O243:Q243"/>
    <mergeCell ref="B245:C245"/>
    <mergeCell ref="B247:L249"/>
    <mergeCell ref="M247:N247"/>
    <mergeCell ref="O247:Q247"/>
    <mergeCell ref="M249:N249"/>
    <mergeCell ref="O249:Q249"/>
  </mergeCells>
  <conditionalFormatting sqref="V13">
    <cfRule type="cellIs" dxfId="330" priority="369" operator="greaterThan">
      <formula>U13</formula>
    </cfRule>
    <cfRule type="cellIs" dxfId="329" priority="373" operator="greaterThan">
      <formula>$U$13</formula>
    </cfRule>
  </conditionalFormatting>
  <conditionalFormatting sqref="V8:V12">
    <cfRule type="cellIs" dxfId="328" priority="365" operator="greaterThan">
      <formula>U8</formula>
    </cfRule>
    <cfRule type="cellIs" dxfId="327" priority="366" operator="greaterThan">
      <formula>$U$13</formula>
    </cfRule>
  </conditionalFormatting>
  <conditionalFormatting sqref="V14:V38">
    <cfRule type="cellIs" dxfId="326" priority="363" operator="greaterThan">
      <formula>U14</formula>
    </cfRule>
    <cfRule type="cellIs" dxfId="325" priority="364" operator="greaterThan">
      <formula>$U$13</formula>
    </cfRule>
  </conditionalFormatting>
  <conditionalFormatting sqref="P12">
    <cfRule type="cellIs" dxfId="324" priority="362" operator="greaterThan">
      <formula>1</formula>
    </cfRule>
  </conditionalFormatting>
  <conditionalFormatting sqref="R17:R37">
    <cfRule type="containsText" dxfId="323" priority="346" stopIfTrue="1" operator="containsText" text="Very Slow Progress">
      <formula>NOT(ISERROR(SEARCH("Very Slow Progress",R17)))</formula>
    </cfRule>
    <cfRule type="containsText" dxfId="322" priority="347" stopIfTrue="1" operator="containsText" text="Progress Slow">
      <formula>NOT(ISERROR(SEARCH("Progress Slow",R17)))</formula>
    </cfRule>
    <cfRule type="containsText" dxfId="321" priority="348" stopIfTrue="1" operator="containsText" text="Slow Progress">
      <formula>NOT(ISERROR(SEARCH("Slow Progress",R17)))</formula>
    </cfRule>
    <cfRule type="containsText" dxfId="320" priority="349" stopIfTrue="1" operator="containsText" text="Very Slow Progress">
      <formula>NOT(ISERROR(SEARCH("Very Slow Progress",R17)))</formula>
    </cfRule>
    <cfRule type="containsText" dxfId="319" priority="350" stopIfTrue="1" operator="containsText" text="Critical">
      <formula>NOT(ISERROR(SEARCH("Critical",R17)))</formula>
    </cfRule>
    <cfRule type="containsText" dxfId="318" priority="351" stopIfTrue="1" operator="containsText" text="Time Expired">
      <formula>NOT(ISERROR(SEARCH("Time Expired",R17)))</formula>
    </cfRule>
    <cfRule type="containsText" dxfId="317" priority="352" stopIfTrue="1" operator="containsText" text="Time Expired">
      <formula>NOT(ISERROR(SEARCH("Time Expired",R17)))</formula>
    </cfRule>
    <cfRule type="containsText" dxfId="316" priority="353" stopIfTrue="1" operator="containsText" text="Very Critical">
      <formula>NOT(ISERROR(SEARCH("Very Critical",R17)))</formula>
    </cfRule>
    <cfRule type="containsText" dxfId="315" priority="354" stopIfTrue="1" operator="containsText" text="Time Expired">
      <formula>NOT(ISERROR(SEARCH("Time Expired",R17)))</formula>
    </cfRule>
    <cfRule type="containsText" dxfId="314" priority="355" stopIfTrue="1" operator="containsText" text="Time Expired">
      <formula>NOT(ISERROR(SEARCH("Time Expired",R17)))</formula>
    </cfRule>
    <cfRule type="containsText" dxfId="313" priority="356" stopIfTrue="1" operator="containsText" text="Time Expired">
      <formula>NOT(ISERROR(SEARCH("Time Expired",R17)))</formula>
    </cfRule>
    <cfRule type="containsText" dxfId="312" priority="357" stopIfTrue="1" operator="containsText" text="Time Expire">
      <formula>NOT(ISERROR(SEARCH("Time Expire",R17)))</formula>
    </cfRule>
    <cfRule type="containsText" dxfId="311" priority="358" stopIfTrue="1" operator="containsText" text="Very Slow Progress">
      <formula>NOT(ISERROR(SEARCH("Very Slow Progress",R17)))</formula>
    </cfRule>
    <cfRule type="containsText" dxfId="310" priority="359" stopIfTrue="1" operator="containsText" text="Time Expire">
      <formula>NOT(ISERROR(SEARCH("Time Expire",R17)))</formula>
    </cfRule>
    <cfRule type="containsText" dxfId="309" priority="360" stopIfTrue="1" operator="containsText" text="Slow Progress">
      <formula>NOT(ISERROR(SEARCH("Slow Progress",R17)))</formula>
    </cfRule>
  </conditionalFormatting>
  <conditionalFormatting sqref="R17">
    <cfRule type="containsText" dxfId="308" priority="326" operator="containsText" text="Very Critical">
      <formula>NOT(ISERROR(SEARCH("Very Critical",R17)))</formula>
    </cfRule>
    <cfRule type="containsText" dxfId="307" priority="344" operator="containsText" text="Very Critical">
      <formula>NOT(ISERROR(SEARCH("Very Critical",R17)))</formula>
    </cfRule>
    <cfRule type="containsText" dxfId="306" priority="345" operator="containsText" text="Very Critical">
      <formula>NOT(ISERROR(SEARCH("Very Critical",R17)))</formula>
    </cfRule>
  </conditionalFormatting>
  <conditionalFormatting sqref="R8:R16">
    <cfRule type="containsText" dxfId="305" priority="311" stopIfTrue="1" operator="containsText" text="Very Slow Progress">
      <formula>NOT(ISERROR(SEARCH("Very Slow Progress",R8)))</formula>
    </cfRule>
    <cfRule type="containsText" dxfId="304" priority="312" stopIfTrue="1" operator="containsText" text="Progress Slow">
      <formula>NOT(ISERROR(SEARCH("Progress Slow",R8)))</formula>
    </cfRule>
    <cfRule type="containsText" dxfId="303" priority="313" stopIfTrue="1" operator="containsText" text="Slow Progress">
      <formula>NOT(ISERROR(SEARCH("Slow Progress",R8)))</formula>
    </cfRule>
    <cfRule type="containsText" dxfId="302" priority="314" stopIfTrue="1" operator="containsText" text="Very Slow Progress">
      <formula>NOT(ISERROR(SEARCH("Very Slow Progress",R8)))</formula>
    </cfRule>
    <cfRule type="containsText" dxfId="301" priority="315" stopIfTrue="1" operator="containsText" text="Critical">
      <formula>NOT(ISERROR(SEARCH("Critical",R8)))</formula>
    </cfRule>
    <cfRule type="containsText" dxfId="300" priority="316" stopIfTrue="1" operator="containsText" text="Time Expired">
      <formula>NOT(ISERROR(SEARCH("Time Expired",R8)))</formula>
    </cfRule>
    <cfRule type="containsText" dxfId="299" priority="317" stopIfTrue="1" operator="containsText" text="Time Expired">
      <formula>NOT(ISERROR(SEARCH("Time Expired",R8)))</formula>
    </cfRule>
    <cfRule type="containsText" dxfId="298" priority="318" stopIfTrue="1" operator="containsText" text="Very Critical">
      <formula>NOT(ISERROR(SEARCH("Very Critical",R8)))</formula>
    </cfRule>
    <cfRule type="containsText" dxfId="297" priority="319" stopIfTrue="1" operator="containsText" text="Time Expired">
      <formula>NOT(ISERROR(SEARCH("Time Expired",R8)))</formula>
    </cfRule>
    <cfRule type="containsText" dxfId="296" priority="320" stopIfTrue="1" operator="containsText" text="Time Expired">
      <formula>NOT(ISERROR(SEARCH("Time Expired",R8)))</formula>
    </cfRule>
    <cfRule type="containsText" dxfId="295" priority="321" stopIfTrue="1" operator="containsText" text="Time Expired">
      <formula>NOT(ISERROR(SEARCH("Time Expired",R8)))</formula>
    </cfRule>
    <cfRule type="containsText" dxfId="294" priority="322" stopIfTrue="1" operator="containsText" text="Time Expire">
      <formula>NOT(ISERROR(SEARCH("Time Expire",R8)))</formula>
    </cfRule>
    <cfRule type="containsText" dxfId="293" priority="323" stopIfTrue="1" operator="containsText" text="Very Slow Progress">
      <formula>NOT(ISERROR(SEARCH("Very Slow Progress",R8)))</formula>
    </cfRule>
    <cfRule type="containsText" dxfId="292" priority="324" stopIfTrue="1" operator="containsText" text="Time Expire">
      <formula>NOT(ISERROR(SEARCH("Time Expire",R8)))</formula>
    </cfRule>
    <cfRule type="containsText" dxfId="291" priority="325" stopIfTrue="1" operator="containsText" text="Slow Progress">
      <formula>NOT(ISERROR(SEARCH("Slow Progress",R8)))</formula>
    </cfRule>
  </conditionalFormatting>
  <conditionalFormatting sqref="R18:R37 R8:R16">
    <cfRule type="containsText" dxfId="290" priority="308" operator="containsText" text="Very Critical">
      <formula>NOT(ISERROR(SEARCH("Very Critical",R8)))</formula>
    </cfRule>
    <cfRule type="containsText" dxfId="289" priority="309" operator="containsText" text="Very Critical">
      <formula>NOT(ISERROR(SEARCH("Very Critical",R8)))</formula>
    </cfRule>
    <cfRule type="containsText" dxfId="288" priority="310" operator="containsText" text="Very Critical">
      <formula>NOT(ISERROR(SEARCH("Very Critical",R8)))</formula>
    </cfRule>
  </conditionalFormatting>
  <conditionalFormatting sqref="P13:P37 P8:P11">
    <cfRule type="cellIs" dxfId="287" priority="307" operator="greaterThan">
      <formula>1</formula>
    </cfRule>
  </conditionalFormatting>
  <conditionalFormatting sqref="V205">
    <cfRule type="cellIs" dxfId="286" priority="305" operator="greaterThan">
      <formula>U205</formula>
    </cfRule>
    <cfRule type="cellIs" dxfId="285" priority="306" operator="greaterThan">
      <formula>$U$13</formula>
    </cfRule>
  </conditionalFormatting>
  <conditionalFormatting sqref="V200:V204">
    <cfRule type="cellIs" dxfId="284" priority="303" operator="greaterThan">
      <formula>U200</formula>
    </cfRule>
    <cfRule type="cellIs" dxfId="283" priority="304" operator="greaterThan">
      <formula>$U$13</formula>
    </cfRule>
  </conditionalFormatting>
  <conditionalFormatting sqref="V206:V230">
    <cfRule type="cellIs" dxfId="282" priority="301" operator="greaterThan">
      <formula>U206</formula>
    </cfRule>
    <cfRule type="cellIs" dxfId="281" priority="302" operator="greaterThan">
      <formula>$U$13</formula>
    </cfRule>
  </conditionalFormatting>
  <conditionalFormatting sqref="P204">
    <cfRule type="cellIs" dxfId="280" priority="300" operator="greaterThan">
      <formula>1</formula>
    </cfRule>
  </conditionalFormatting>
  <conditionalFormatting sqref="R209:R229">
    <cfRule type="containsText" dxfId="279" priority="285" stopIfTrue="1" operator="containsText" text="Very Slow Progress">
      <formula>NOT(ISERROR(SEARCH("Very Slow Progress",R209)))</formula>
    </cfRule>
    <cfRule type="containsText" dxfId="278" priority="286" stopIfTrue="1" operator="containsText" text="Progress Slow">
      <formula>NOT(ISERROR(SEARCH("Progress Slow",R209)))</formula>
    </cfRule>
    <cfRule type="containsText" dxfId="277" priority="287" stopIfTrue="1" operator="containsText" text="Slow Progress">
      <formula>NOT(ISERROR(SEARCH("Slow Progress",R209)))</formula>
    </cfRule>
    <cfRule type="containsText" dxfId="276" priority="288" stopIfTrue="1" operator="containsText" text="Very Slow Progress">
      <formula>NOT(ISERROR(SEARCH("Very Slow Progress",R209)))</formula>
    </cfRule>
    <cfRule type="containsText" dxfId="275" priority="289" stopIfTrue="1" operator="containsText" text="Critical">
      <formula>NOT(ISERROR(SEARCH("Critical",R209)))</formula>
    </cfRule>
    <cfRule type="containsText" dxfId="274" priority="290" stopIfTrue="1" operator="containsText" text="Time Expired">
      <formula>NOT(ISERROR(SEARCH("Time Expired",R209)))</formula>
    </cfRule>
    <cfRule type="containsText" dxfId="273" priority="291" stopIfTrue="1" operator="containsText" text="Time Expired">
      <formula>NOT(ISERROR(SEARCH("Time Expired",R209)))</formula>
    </cfRule>
    <cfRule type="containsText" dxfId="272" priority="292" stopIfTrue="1" operator="containsText" text="Very Critical">
      <formula>NOT(ISERROR(SEARCH("Very Critical",R209)))</formula>
    </cfRule>
    <cfRule type="containsText" dxfId="271" priority="293" stopIfTrue="1" operator="containsText" text="Time Expired">
      <formula>NOT(ISERROR(SEARCH("Time Expired",R209)))</formula>
    </cfRule>
    <cfRule type="containsText" dxfId="270" priority="294" stopIfTrue="1" operator="containsText" text="Time Expired">
      <formula>NOT(ISERROR(SEARCH("Time Expired",R209)))</formula>
    </cfRule>
    <cfRule type="containsText" dxfId="269" priority="295" stopIfTrue="1" operator="containsText" text="Time Expired">
      <formula>NOT(ISERROR(SEARCH("Time Expired",R209)))</formula>
    </cfRule>
    <cfRule type="containsText" dxfId="268" priority="296" stopIfTrue="1" operator="containsText" text="Time Expire">
      <formula>NOT(ISERROR(SEARCH("Time Expire",R209)))</formula>
    </cfRule>
    <cfRule type="containsText" dxfId="267" priority="297" stopIfTrue="1" operator="containsText" text="Very Slow Progress">
      <formula>NOT(ISERROR(SEARCH("Very Slow Progress",R209)))</formula>
    </cfRule>
    <cfRule type="containsText" dxfId="266" priority="298" stopIfTrue="1" operator="containsText" text="Time Expire">
      <formula>NOT(ISERROR(SEARCH("Time Expire",R209)))</formula>
    </cfRule>
    <cfRule type="containsText" dxfId="265" priority="299" stopIfTrue="1" operator="containsText" text="Slow Progress">
      <formula>NOT(ISERROR(SEARCH("Slow Progress",R209)))</formula>
    </cfRule>
  </conditionalFormatting>
  <conditionalFormatting sqref="R209">
    <cfRule type="containsText" dxfId="264" priority="282" operator="containsText" text="Very Critical">
      <formula>NOT(ISERROR(SEARCH("Very Critical",R209)))</formula>
    </cfRule>
    <cfRule type="containsText" dxfId="263" priority="283" operator="containsText" text="Very Critical">
      <formula>NOT(ISERROR(SEARCH("Very Critical",R209)))</formula>
    </cfRule>
    <cfRule type="containsText" dxfId="262" priority="284" operator="containsText" text="Very Critical">
      <formula>NOT(ISERROR(SEARCH("Very Critical",R209)))</formula>
    </cfRule>
  </conditionalFormatting>
  <conditionalFormatting sqref="R200:R208">
    <cfRule type="containsText" dxfId="261" priority="267" stopIfTrue="1" operator="containsText" text="Very Slow Progress">
      <formula>NOT(ISERROR(SEARCH("Very Slow Progress",R200)))</formula>
    </cfRule>
    <cfRule type="containsText" dxfId="260" priority="268" stopIfTrue="1" operator="containsText" text="Progress Slow">
      <formula>NOT(ISERROR(SEARCH("Progress Slow",R200)))</formula>
    </cfRule>
    <cfRule type="containsText" dxfId="259" priority="269" stopIfTrue="1" operator="containsText" text="Slow Progress">
      <formula>NOT(ISERROR(SEARCH("Slow Progress",R200)))</formula>
    </cfRule>
    <cfRule type="containsText" dxfId="258" priority="270" stopIfTrue="1" operator="containsText" text="Very Slow Progress">
      <formula>NOT(ISERROR(SEARCH("Very Slow Progress",R200)))</formula>
    </cfRule>
    <cfRule type="containsText" dxfId="257" priority="271" stopIfTrue="1" operator="containsText" text="Critical">
      <formula>NOT(ISERROR(SEARCH("Critical",R200)))</formula>
    </cfRule>
    <cfRule type="containsText" dxfId="256" priority="272" stopIfTrue="1" operator="containsText" text="Time Expired">
      <formula>NOT(ISERROR(SEARCH("Time Expired",R200)))</formula>
    </cfRule>
    <cfRule type="containsText" dxfId="255" priority="273" stopIfTrue="1" operator="containsText" text="Time Expired">
      <formula>NOT(ISERROR(SEARCH("Time Expired",R200)))</formula>
    </cfRule>
    <cfRule type="containsText" dxfId="254" priority="274" stopIfTrue="1" operator="containsText" text="Very Critical">
      <formula>NOT(ISERROR(SEARCH("Very Critical",R200)))</formula>
    </cfRule>
    <cfRule type="containsText" dxfId="253" priority="275" stopIfTrue="1" operator="containsText" text="Time Expired">
      <formula>NOT(ISERROR(SEARCH("Time Expired",R200)))</formula>
    </cfRule>
    <cfRule type="containsText" dxfId="252" priority="276" stopIfTrue="1" operator="containsText" text="Time Expired">
      <formula>NOT(ISERROR(SEARCH("Time Expired",R200)))</formula>
    </cfRule>
    <cfRule type="containsText" dxfId="251" priority="277" stopIfTrue="1" operator="containsText" text="Time Expired">
      <formula>NOT(ISERROR(SEARCH("Time Expired",R200)))</formula>
    </cfRule>
    <cfRule type="containsText" dxfId="250" priority="278" stopIfTrue="1" operator="containsText" text="Time Expire">
      <formula>NOT(ISERROR(SEARCH("Time Expire",R200)))</formula>
    </cfRule>
    <cfRule type="containsText" dxfId="249" priority="279" stopIfTrue="1" operator="containsText" text="Very Slow Progress">
      <formula>NOT(ISERROR(SEARCH("Very Slow Progress",R200)))</formula>
    </cfRule>
    <cfRule type="containsText" dxfId="248" priority="280" stopIfTrue="1" operator="containsText" text="Time Expire">
      <formula>NOT(ISERROR(SEARCH("Time Expire",R200)))</formula>
    </cfRule>
    <cfRule type="containsText" dxfId="247" priority="281" stopIfTrue="1" operator="containsText" text="Slow Progress">
      <formula>NOT(ISERROR(SEARCH("Slow Progress",R200)))</formula>
    </cfRule>
  </conditionalFormatting>
  <conditionalFormatting sqref="R210:R229 R200:R208">
    <cfRule type="containsText" dxfId="246" priority="264" operator="containsText" text="Very Critical">
      <formula>NOT(ISERROR(SEARCH("Very Critical",R200)))</formula>
    </cfRule>
    <cfRule type="containsText" dxfId="245" priority="265" operator="containsText" text="Very Critical">
      <formula>NOT(ISERROR(SEARCH("Very Critical",R200)))</formula>
    </cfRule>
    <cfRule type="containsText" dxfId="244" priority="266" operator="containsText" text="Very Critical">
      <formula>NOT(ISERROR(SEARCH("Very Critical",R200)))</formula>
    </cfRule>
  </conditionalFormatting>
  <conditionalFormatting sqref="P205:P229 P200:P203">
    <cfRule type="cellIs" dxfId="243" priority="263" operator="greaterThan">
      <formula>1</formula>
    </cfRule>
  </conditionalFormatting>
  <conditionalFormatting sqref="V77">
    <cfRule type="cellIs" dxfId="242" priority="261" operator="greaterThan">
      <formula>U77</formula>
    </cfRule>
    <cfRule type="cellIs" dxfId="241" priority="262" operator="greaterThan">
      <formula>$U$13</formula>
    </cfRule>
  </conditionalFormatting>
  <conditionalFormatting sqref="V72:V76">
    <cfRule type="cellIs" dxfId="240" priority="259" operator="greaterThan">
      <formula>U72</formula>
    </cfRule>
    <cfRule type="cellIs" dxfId="239" priority="260" operator="greaterThan">
      <formula>$U$13</formula>
    </cfRule>
  </conditionalFormatting>
  <conditionalFormatting sqref="V78:V102">
    <cfRule type="cellIs" dxfId="238" priority="257" operator="greaterThan">
      <formula>U78</formula>
    </cfRule>
    <cfRule type="cellIs" dxfId="237" priority="258" operator="greaterThan">
      <formula>$U$13</formula>
    </cfRule>
  </conditionalFormatting>
  <conditionalFormatting sqref="P76">
    <cfRule type="cellIs" dxfId="236" priority="256" operator="greaterThan">
      <formula>1</formula>
    </cfRule>
  </conditionalFormatting>
  <conditionalFormatting sqref="R81:R101">
    <cfRule type="containsText" dxfId="235" priority="241" stopIfTrue="1" operator="containsText" text="Very Slow Progress">
      <formula>NOT(ISERROR(SEARCH("Very Slow Progress",R81)))</formula>
    </cfRule>
    <cfRule type="containsText" dxfId="234" priority="242" stopIfTrue="1" operator="containsText" text="Progress Slow">
      <formula>NOT(ISERROR(SEARCH("Progress Slow",R81)))</formula>
    </cfRule>
    <cfRule type="containsText" dxfId="233" priority="243" stopIfTrue="1" operator="containsText" text="Slow Progress">
      <formula>NOT(ISERROR(SEARCH("Slow Progress",R81)))</formula>
    </cfRule>
    <cfRule type="containsText" dxfId="232" priority="244" stopIfTrue="1" operator="containsText" text="Very Slow Progress">
      <formula>NOT(ISERROR(SEARCH("Very Slow Progress",R81)))</formula>
    </cfRule>
    <cfRule type="containsText" dxfId="231" priority="245" stopIfTrue="1" operator="containsText" text="Critical">
      <formula>NOT(ISERROR(SEARCH("Critical",R81)))</formula>
    </cfRule>
    <cfRule type="containsText" dxfId="230" priority="246" stopIfTrue="1" operator="containsText" text="Time Expired">
      <formula>NOT(ISERROR(SEARCH("Time Expired",R81)))</formula>
    </cfRule>
    <cfRule type="containsText" dxfId="229" priority="247" stopIfTrue="1" operator="containsText" text="Time Expired">
      <formula>NOT(ISERROR(SEARCH("Time Expired",R81)))</formula>
    </cfRule>
    <cfRule type="containsText" dxfId="228" priority="248" stopIfTrue="1" operator="containsText" text="Very Critical">
      <formula>NOT(ISERROR(SEARCH("Very Critical",R81)))</formula>
    </cfRule>
    <cfRule type="containsText" dxfId="227" priority="249" stopIfTrue="1" operator="containsText" text="Time Expired">
      <formula>NOT(ISERROR(SEARCH("Time Expired",R81)))</formula>
    </cfRule>
    <cfRule type="containsText" dxfId="226" priority="250" stopIfTrue="1" operator="containsText" text="Time Expired">
      <formula>NOT(ISERROR(SEARCH("Time Expired",R81)))</formula>
    </cfRule>
    <cfRule type="containsText" dxfId="225" priority="251" stopIfTrue="1" operator="containsText" text="Time Expired">
      <formula>NOT(ISERROR(SEARCH("Time Expired",R81)))</formula>
    </cfRule>
    <cfRule type="containsText" dxfId="224" priority="252" stopIfTrue="1" operator="containsText" text="Time Expire">
      <formula>NOT(ISERROR(SEARCH("Time Expire",R81)))</formula>
    </cfRule>
    <cfRule type="containsText" dxfId="223" priority="253" stopIfTrue="1" operator="containsText" text="Very Slow Progress">
      <formula>NOT(ISERROR(SEARCH("Very Slow Progress",R81)))</formula>
    </cfRule>
    <cfRule type="containsText" dxfId="222" priority="254" stopIfTrue="1" operator="containsText" text="Time Expire">
      <formula>NOT(ISERROR(SEARCH("Time Expire",R81)))</formula>
    </cfRule>
    <cfRule type="containsText" dxfId="221" priority="255" stopIfTrue="1" operator="containsText" text="Slow Progress">
      <formula>NOT(ISERROR(SEARCH("Slow Progress",R81)))</formula>
    </cfRule>
  </conditionalFormatting>
  <conditionalFormatting sqref="R81">
    <cfRule type="containsText" dxfId="220" priority="238" operator="containsText" text="Very Critical">
      <formula>NOT(ISERROR(SEARCH("Very Critical",R81)))</formula>
    </cfRule>
    <cfRule type="containsText" dxfId="219" priority="239" operator="containsText" text="Very Critical">
      <formula>NOT(ISERROR(SEARCH("Very Critical",R81)))</formula>
    </cfRule>
    <cfRule type="containsText" dxfId="218" priority="240" operator="containsText" text="Very Critical">
      <formula>NOT(ISERROR(SEARCH("Very Critical",R81)))</formula>
    </cfRule>
  </conditionalFormatting>
  <conditionalFormatting sqref="R72:R80">
    <cfRule type="containsText" dxfId="217" priority="223" stopIfTrue="1" operator="containsText" text="Very Slow Progress">
      <formula>NOT(ISERROR(SEARCH("Very Slow Progress",R72)))</formula>
    </cfRule>
    <cfRule type="containsText" dxfId="216" priority="224" stopIfTrue="1" operator="containsText" text="Progress Slow">
      <formula>NOT(ISERROR(SEARCH("Progress Slow",R72)))</formula>
    </cfRule>
    <cfRule type="containsText" dxfId="215" priority="225" stopIfTrue="1" operator="containsText" text="Slow Progress">
      <formula>NOT(ISERROR(SEARCH("Slow Progress",R72)))</formula>
    </cfRule>
    <cfRule type="containsText" dxfId="214" priority="226" stopIfTrue="1" operator="containsText" text="Very Slow Progress">
      <formula>NOT(ISERROR(SEARCH("Very Slow Progress",R72)))</formula>
    </cfRule>
    <cfRule type="containsText" dxfId="213" priority="227" stopIfTrue="1" operator="containsText" text="Critical">
      <formula>NOT(ISERROR(SEARCH("Critical",R72)))</formula>
    </cfRule>
    <cfRule type="containsText" dxfId="212" priority="228" stopIfTrue="1" operator="containsText" text="Time Expired">
      <formula>NOT(ISERROR(SEARCH("Time Expired",R72)))</formula>
    </cfRule>
    <cfRule type="containsText" dxfId="211" priority="229" stopIfTrue="1" operator="containsText" text="Time Expired">
      <formula>NOT(ISERROR(SEARCH("Time Expired",R72)))</formula>
    </cfRule>
    <cfRule type="containsText" dxfId="210" priority="230" stopIfTrue="1" operator="containsText" text="Very Critical">
      <formula>NOT(ISERROR(SEARCH("Very Critical",R72)))</formula>
    </cfRule>
    <cfRule type="containsText" dxfId="209" priority="231" stopIfTrue="1" operator="containsText" text="Time Expired">
      <formula>NOT(ISERROR(SEARCH("Time Expired",R72)))</formula>
    </cfRule>
    <cfRule type="containsText" dxfId="208" priority="232" stopIfTrue="1" operator="containsText" text="Time Expired">
      <formula>NOT(ISERROR(SEARCH("Time Expired",R72)))</formula>
    </cfRule>
    <cfRule type="containsText" dxfId="207" priority="233" stopIfTrue="1" operator="containsText" text="Time Expired">
      <formula>NOT(ISERROR(SEARCH("Time Expired",R72)))</formula>
    </cfRule>
    <cfRule type="containsText" dxfId="206" priority="234" stopIfTrue="1" operator="containsText" text="Time Expire">
      <formula>NOT(ISERROR(SEARCH("Time Expire",R72)))</formula>
    </cfRule>
    <cfRule type="containsText" dxfId="205" priority="235" stopIfTrue="1" operator="containsText" text="Very Slow Progress">
      <formula>NOT(ISERROR(SEARCH("Very Slow Progress",R72)))</formula>
    </cfRule>
    <cfRule type="containsText" dxfId="204" priority="236" stopIfTrue="1" operator="containsText" text="Time Expire">
      <formula>NOT(ISERROR(SEARCH("Time Expire",R72)))</formula>
    </cfRule>
    <cfRule type="containsText" dxfId="203" priority="237" stopIfTrue="1" operator="containsText" text="Slow Progress">
      <formula>NOT(ISERROR(SEARCH("Slow Progress",R72)))</formula>
    </cfRule>
  </conditionalFormatting>
  <conditionalFormatting sqref="R82:R101 R72:R80">
    <cfRule type="containsText" dxfId="202" priority="220" operator="containsText" text="Very Critical">
      <formula>NOT(ISERROR(SEARCH("Very Critical",R72)))</formula>
    </cfRule>
    <cfRule type="containsText" dxfId="201" priority="221" operator="containsText" text="Very Critical">
      <formula>NOT(ISERROR(SEARCH("Very Critical",R72)))</formula>
    </cfRule>
    <cfRule type="containsText" dxfId="200" priority="222" operator="containsText" text="Very Critical">
      <formula>NOT(ISERROR(SEARCH("Very Critical",R72)))</formula>
    </cfRule>
  </conditionalFormatting>
  <conditionalFormatting sqref="P77:P101 P72:P75">
    <cfRule type="cellIs" dxfId="199" priority="219" operator="greaterThan">
      <formula>1</formula>
    </cfRule>
  </conditionalFormatting>
  <conditionalFormatting sqref="V237">
    <cfRule type="cellIs" dxfId="198" priority="217" operator="greaterThan">
      <formula>U237</formula>
    </cfRule>
    <cfRule type="cellIs" dxfId="197" priority="218" operator="greaterThan">
      <formula>$U$13</formula>
    </cfRule>
  </conditionalFormatting>
  <conditionalFormatting sqref="R232:R235">
    <cfRule type="containsText" dxfId="196" priority="181" stopIfTrue="1" operator="containsText" text="Very Slow Progress">
      <formula>NOT(ISERROR(SEARCH("Very Slow Progress",R232)))</formula>
    </cfRule>
    <cfRule type="containsText" dxfId="195" priority="182" stopIfTrue="1" operator="containsText" text="Progress Slow">
      <formula>NOT(ISERROR(SEARCH("Progress Slow",R232)))</formula>
    </cfRule>
    <cfRule type="containsText" dxfId="194" priority="183" stopIfTrue="1" operator="containsText" text="Slow Progress">
      <formula>NOT(ISERROR(SEARCH("Slow Progress",R232)))</formula>
    </cfRule>
    <cfRule type="containsText" dxfId="193" priority="184" stopIfTrue="1" operator="containsText" text="Very Slow Progress">
      <formula>NOT(ISERROR(SEARCH("Very Slow Progress",R232)))</formula>
    </cfRule>
    <cfRule type="containsText" dxfId="192" priority="185" stopIfTrue="1" operator="containsText" text="Critical">
      <formula>NOT(ISERROR(SEARCH("Critical",R232)))</formula>
    </cfRule>
    <cfRule type="containsText" dxfId="191" priority="186" stopIfTrue="1" operator="containsText" text="Time Expired">
      <formula>NOT(ISERROR(SEARCH("Time Expired",R232)))</formula>
    </cfRule>
    <cfRule type="containsText" dxfId="190" priority="187" stopIfTrue="1" operator="containsText" text="Time Expired">
      <formula>NOT(ISERROR(SEARCH("Time Expired",R232)))</formula>
    </cfRule>
    <cfRule type="containsText" dxfId="189" priority="188" stopIfTrue="1" operator="containsText" text="Very Critical">
      <formula>NOT(ISERROR(SEARCH("Very Critical",R232)))</formula>
    </cfRule>
    <cfRule type="containsText" dxfId="188" priority="189" stopIfTrue="1" operator="containsText" text="Time Expired">
      <formula>NOT(ISERROR(SEARCH("Time Expired",R232)))</formula>
    </cfRule>
    <cfRule type="containsText" dxfId="187" priority="190" stopIfTrue="1" operator="containsText" text="Time Expired">
      <formula>NOT(ISERROR(SEARCH("Time Expired",R232)))</formula>
    </cfRule>
    <cfRule type="containsText" dxfId="186" priority="191" stopIfTrue="1" operator="containsText" text="Time Expired">
      <formula>NOT(ISERROR(SEARCH("Time Expired",R232)))</formula>
    </cfRule>
    <cfRule type="containsText" dxfId="185" priority="192" stopIfTrue="1" operator="containsText" text="Time Expire">
      <formula>NOT(ISERROR(SEARCH("Time Expire",R232)))</formula>
    </cfRule>
    <cfRule type="containsText" dxfId="184" priority="193" stopIfTrue="1" operator="containsText" text="Very Slow Progress">
      <formula>NOT(ISERROR(SEARCH("Very Slow Progress",R232)))</formula>
    </cfRule>
    <cfRule type="containsText" dxfId="183" priority="194" stopIfTrue="1" operator="containsText" text="Time Expire">
      <formula>NOT(ISERROR(SEARCH("Time Expire",R232)))</formula>
    </cfRule>
    <cfRule type="containsText" dxfId="182" priority="195" stopIfTrue="1" operator="containsText" text="Slow Progress">
      <formula>NOT(ISERROR(SEARCH("Slow Progress",R232)))</formula>
    </cfRule>
  </conditionalFormatting>
  <conditionalFormatting sqref="R232:R235">
    <cfRule type="containsText" dxfId="181" priority="178" operator="containsText" text="Very Critical">
      <formula>NOT(ISERROR(SEARCH("Very Critical",R232)))</formula>
    </cfRule>
    <cfRule type="containsText" dxfId="180" priority="179" operator="containsText" text="Very Critical">
      <formula>NOT(ISERROR(SEARCH("Very Critical",R232)))</formula>
    </cfRule>
    <cfRule type="containsText" dxfId="179" priority="180" operator="containsText" text="Very Critical">
      <formula>NOT(ISERROR(SEARCH("Very Critical",R232)))</formula>
    </cfRule>
  </conditionalFormatting>
  <conditionalFormatting sqref="P232:P235">
    <cfRule type="cellIs" dxfId="178" priority="177" operator="greaterThan">
      <formula>1</formula>
    </cfRule>
  </conditionalFormatting>
  <conditionalFormatting sqref="V232:V236">
    <cfRule type="cellIs" dxfId="177" priority="196" operator="greaterThan">
      <formula>U232</formula>
    </cfRule>
    <cfRule type="cellIs" dxfId="176" priority="197" operator="greaterThan">
      <formula>$U$13</formula>
    </cfRule>
  </conditionalFormatting>
  <conditionalFormatting sqref="V45">
    <cfRule type="cellIs" dxfId="175" priority="175" operator="greaterThan">
      <formula>U45</formula>
    </cfRule>
    <cfRule type="cellIs" dxfId="174" priority="176" operator="greaterThan">
      <formula>$U$13</formula>
    </cfRule>
  </conditionalFormatting>
  <conditionalFormatting sqref="V40:V44">
    <cfRule type="cellIs" dxfId="173" priority="173" operator="greaterThan">
      <formula>U40</formula>
    </cfRule>
    <cfRule type="cellIs" dxfId="172" priority="174" operator="greaterThan">
      <formula>$U$13</formula>
    </cfRule>
  </conditionalFormatting>
  <conditionalFormatting sqref="V46:V70">
    <cfRule type="cellIs" dxfId="171" priority="171" operator="greaterThan">
      <formula>U46</formula>
    </cfRule>
    <cfRule type="cellIs" dxfId="170" priority="172" operator="greaterThan">
      <formula>$U$13</formula>
    </cfRule>
  </conditionalFormatting>
  <conditionalFormatting sqref="P44">
    <cfRule type="cellIs" dxfId="169" priority="170" operator="greaterThan">
      <formula>1</formula>
    </cfRule>
  </conditionalFormatting>
  <conditionalFormatting sqref="R49:R69">
    <cfRule type="containsText" dxfId="168" priority="155" stopIfTrue="1" operator="containsText" text="Very Slow Progress">
      <formula>NOT(ISERROR(SEARCH("Very Slow Progress",R49)))</formula>
    </cfRule>
    <cfRule type="containsText" dxfId="167" priority="156" stopIfTrue="1" operator="containsText" text="Progress Slow">
      <formula>NOT(ISERROR(SEARCH("Progress Slow",R49)))</formula>
    </cfRule>
    <cfRule type="containsText" dxfId="166" priority="157" stopIfTrue="1" operator="containsText" text="Slow Progress">
      <formula>NOT(ISERROR(SEARCH("Slow Progress",R49)))</formula>
    </cfRule>
    <cfRule type="containsText" dxfId="165" priority="158" stopIfTrue="1" operator="containsText" text="Very Slow Progress">
      <formula>NOT(ISERROR(SEARCH("Very Slow Progress",R49)))</formula>
    </cfRule>
    <cfRule type="containsText" dxfId="164" priority="159" stopIfTrue="1" operator="containsText" text="Critical">
      <formula>NOT(ISERROR(SEARCH("Critical",R49)))</formula>
    </cfRule>
    <cfRule type="containsText" dxfId="163" priority="160" stopIfTrue="1" operator="containsText" text="Time Expired">
      <formula>NOT(ISERROR(SEARCH("Time Expired",R49)))</formula>
    </cfRule>
    <cfRule type="containsText" dxfId="162" priority="161" stopIfTrue="1" operator="containsText" text="Time Expired">
      <formula>NOT(ISERROR(SEARCH("Time Expired",R49)))</formula>
    </cfRule>
    <cfRule type="containsText" dxfId="161" priority="162" stopIfTrue="1" operator="containsText" text="Very Critical">
      <formula>NOT(ISERROR(SEARCH("Very Critical",R49)))</formula>
    </cfRule>
    <cfRule type="containsText" dxfId="160" priority="163" stopIfTrue="1" operator="containsText" text="Time Expired">
      <formula>NOT(ISERROR(SEARCH("Time Expired",R49)))</formula>
    </cfRule>
    <cfRule type="containsText" dxfId="159" priority="164" stopIfTrue="1" operator="containsText" text="Time Expired">
      <formula>NOT(ISERROR(SEARCH("Time Expired",R49)))</formula>
    </cfRule>
    <cfRule type="containsText" dxfId="158" priority="165" stopIfTrue="1" operator="containsText" text="Time Expired">
      <formula>NOT(ISERROR(SEARCH("Time Expired",R49)))</formula>
    </cfRule>
    <cfRule type="containsText" dxfId="157" priority="166" stopIfTrue="1" operator="containsText" text="Time Expire">
      <formula>NOT(ISERROR(SEARCH("Time Expire",R49)))</formula>
    </cfRule>
    <cfRule type="containsText" dxfId="156" priority="167" stopIfTrue="1" operator="containsText" text="Very Slow Progress">
      <formula>NOT(ISERROR(SEARCH("Very Slow Progress",R49)))</formula>
    </cfRule>
    <cfRule type="containsText" dxfId="155" priority="168" stopIfTrue="1" operator="containsText" text="Time Expire">
      <formula>NOT(ISERROR(SEARCH("Time Expire",R49)))</formula>
    </cfRule>
    <cfRule type="containsText" dxfId="154" priority="169" stopIfTrue="1" operator="containsText" text="Slow Progress">
      <formula>NOT(ISERROR(SEARCH("Slow Progress",R49)))</formula>
    </cfRule>
  </conditionalFormatting>
  <conditionalFormatting sqref="R49">
    <cfRule type="containsText" dxfId="153" priority="152" operator="containsText" text="Very Critical">
      <formula>NOT(ISERROR(SEARCH("Very Critical",R49)))</formula>
    </cfRule>
    <cfRule type="containsText" dxfId="152" priority="153" operator="containsText" text="Very Critical">
      <formula>NOT(ISERROR(SEARCH("Very Critical",R49)))</formula>
    </cfRule>
    <cfRule type="containsText" dxfId="151" priority="154" operator="containsText" text="Very Critical">
      <formula>NOT(ISERROR(SEARCH("Very Critical",R49)))</formula>
    </cfRule>
  </conditionalFormatting>
  <conditionalFormatting sqref="R40:R48">
    <cfRule type="containsText" dxfId="150" priority="137" stopIfTrue="1" operator="containsText" text="Very Slow Progress">
      <formula>NOT(ISERROR(SEARCH("Very Slow Progress",R40)))</formula>
    </cfRule>
    <cfRule type="containsText" dxfId="149" priority="138" stopIfTrue="1" operator="containsText" text="Progress Slow">
      <formula>NOT(ISERROR(SEARCH("Progress Slow",R40)))</formula>
    </cfRule>
    <cfRule type="containsText" dxfId="148" priority="139" stopIfTrue="1" operator="containsText" text="Slow Progress">
      <formula>NOT(ISERROR(SEARCH("Slow Progress",R40)))</formula>
    </cfRule>
    <cfRule type="containsText" dxfId="147" priority="140" stopIfTrue="1" operator="containsText" text="Very Slow Progress">
      <formula>NOT(ISERROR(SEARCH("Very Slow Progress",R40)))</formula>
    </cfRule>
    <cfRule type="containsText" dxfId="146" priority="141" stopIfTrue="1" operator="containsText" text="Critical">
      <formula>NOT(ISERROR(SEARCH("Critical",R40)))</formula>
    </cfRule>
    <cfRule type="containsText" dxfId="145" priority="142" stopIfTrue="1" operator="containsText" text="Time Expired">
      <formula>NOT(ISERROR(SEARCH("Time Expired",R40)))</formula>
    </cfRule>
    <cfRule type="containsText" dxfId="144" priority="143" stopIfTrue="1" operator="containsText" text="Time Expired">
      <formula>NOT(ISERROR(SEARCH("Time Expired",R40)))</formula>
    </cfRule>
    <cfRule type="containsText" dxfId="143" priority="144" stopIfTrue="1" operator="containsText" text="Very Critical">
      <formula>NOT(ISERROR(SEARCH("Very Critical",R40)))</formula>
    </cfRule>
    <cfRule type="containsText" dxfId="142" priority="145" stopIfTrue="1" operator="containsText" text="Time Expired">
      <formula>NOT(ISERROR(SEARCH("Time Expired",R40)))</formula>
    </cfRule>
    <cfRule type="containsText" dxfId="141" priority="146" stopIfTrue="1" operator="containsText" text="Time Expired">
      <formula>NOT(ISERROR(SEARCH("Time Expired",R40)))</formula>
    </cfRule>
    <cfRule type="containsText" dxfId="140" priority="147" stopIfTrue="1" operator="containsText" text="Time Expired">
      <formula>NOT(ISERROR(SEARCH("Time Expired",R40)))</formula>
    </cfRule>
    <cfRule type="containsText" dxfId="139" priority="148" stopIfTrue="1" operator="containsText" text="Time Expire">
      <formula>NOT(ISERROR(SEARCH("Time Expire",R40)))</formula>
    </cfRule>
    <cfRule type="containsText" dxfId="138" priority="149" stopIfTrue="1" operator="containsText" text="Very Slow Progress">
      <formula>NOT(ISERROR(SEARCH("Very Slow Progress",R40)))</formula>
    </cfRule>
    <cfRule type="containsText" dxfId="137" priority="150" stopIfTrue="1" operator="containsText" text="Time Expire">
      <formula>NOT(ISERROR(SEARCH("Time Expire",R40)))</formula>
    </cfRule>
    <cfRule type="containsText" dxfId="136" priority="151" stopIfTrue="1" operator="containsText" text="Slow Progress">
      <formula>NOT(ISERROR(SEARCH("Slow Progress",R40)))</formula>
    </cfRule>
  </conditionalFormatting>
  <conditionalFormatting sqref="R50:R69 R40:R48">
    <cfRule type="containsText" dxfId="135" priority="134" operator="containsText" text="Very Critical">
      <formula>NOT(ISERROR(SEARCH("Very Critical",R40)))</formula>
    </cfRule>
    <cfRule type="containsText" dxfId="134" priority="135" operator="containsText" text="Very Critical">
      <formula>NOT(ISERROR(SEARCH("Very Critical",R40)))</formula>
    </cfRule>
    <cfRule type="containsText" dxfId="133" priority="136" operator="containsText" text="Very Critical">
      <formula>NOT(ISERROR(SEARCH("Very Critical",R40)))</formula>
    </cfRule>
  </conditionalFormatting>
  <conditionalFormatting sqref="P45:P69 P40:P43">
    <cfRule type="cellIs" dxfId="132" priority="133" operator="greaterThan">
      <formula>1</formula>
    </cfRule>
  </conditionalFormatting>
  <conditionalFormatting sqref="V109">
    <cfRule type="cellIs" dxfId="131" priority="131" operator="greaterThan">
      <formula>U109</formula>
    </cfRule>
    <cfRule type="cellIs" dxfId="130" priority="132" operator="greaterThan">
      <formula>$U$13</formula>
    </cfRule>
  </conditionalFormatting>
  <conditionalFormatting sqref="V104:V108">
    <cfRule type="cellIs" dxfId="129" priority="129" operator="greaterThan">
      <formula>U104</formula>
    </cfRule>
    <cfRule type="cellIs" dxfId="128" priority="130" operator="greaterThan">
      <formula>$U$13</formula>
    </cfRule>
  </conditionalFormatting>
  <conditionalFormatting sqref="V110:V134">
    <cfRule type="cellIs" dxfId="127" priority="127" operator="greaterThan">
      <formula>U110</formula>
    </cfRule>
    <cfRule type="cellIs" dxfId="126" priority="128" operator="greaterThan">
      <formula>$U$13</formula>
    </cfRule>
  </conditionalFormatting>
  <conditionalFormatting sqref="P108">
    <cfRule type="cellIs" dxfId="125" priority="126" operator="greaterThan">
      <formula>1</formula>
    </cfRule>
  </conditionalFormatting>
  <conditionalFormatting sqref="R113:R133">
    <cfRule type="containsText" dxfId="124" priority="111" stopIfTrue="1" operator="containsText" text="Very Slow Progress">
      <formula>NOT(ISERROR(SEARCH("Very Slow Progress",R113)))</formula>
    </cfRule>
    <cfRule type="containsText" dxfId="123" priority="112" stopIfTrue="1" operator="containsText" text="Progress Slow">
      <formula>NOT(ISERROR(SEARCH("Progress Slow",R113)))</formula>
    </cfRule>
    <cfRule type="containsText" dxfId="122" priority="113" stopIfTrue="1" operator="containsText" text="Slow Progress">
      <formula>NOT(ISERROR(SEARCH("Slow Progress",R113)))</formula>
    </cfRule>
    <cfRule type="containsText" dxfId="121" priority="114" stopIfTrue="1" operator="containsText" text="Very Slow Progress">
      <formula>NOT(ISERROR(SEARCH("Very Slow Progress",R113)))</formula>
    </cfRule>
    <cfRule type="containsText" dxfId="120" priority="115" stopIfTrue="1" operator="containsText" text="Critical">
      <formula>NOT(ISERROR(SEARCH("Critical",R113)))</formula>
    </cfRule>
    <cfRule type="containsText" dxfId="119" priority="116" stopIfTrue="1" operator="containsText" text="Time Expired">
      <formula>NOT(ISERROR(SEARCH("Time Expired",R113)))</formula>
    </cfRule>
    <cfRule type="containsText" dxfId="118" priority="117" stopIfTrue="1" operator="containsText" text="Time Expired">
      <formula>NOT(ISERROR(SEARCH("Time Expired",R113)))</formula>
    </cfRule>
    <cfRule type="containsText" dxfId="117" priority="118" stopIfTrue="1" operator="containsText" text="Very Critical">
      <formula>NOT(ISERROR(SEARCH("Very Critical",R113)))</formula>
    </cfRule>
    <cfRule type="containsText" dxfId="116" priority="119" stopIfTrue="1" operator="containsText" text="Time Expired">
      <formula>NOT(ISERROR(SEARCH("Time Expired",R113)))</formula>
    </cfRule>
    <cfRule type="containsText" dxfId="115" priority="120" stopIfTrue="1" operator="containsText" text="Time Expired">
      <formula>NOT(ISERROR(SEARCH("Time Expired",R113)))</formula>
    </cfRule>
    <cfRule type="containsText" dxfId="114" priority="121" stopIfTrue="1" operator="containsText" text="Time Expired">
      <formula>NOT(ISERROR(SEARCH("Time Expired",R113)))</formula>
    </cfRule>
    <cfRule type="containsText" dxfId="113" priority="122" stopIfTrue="1" operator="containsText" text="Time Expire">
      <formula>NOT(ISERROR(SEARCH("Time Expire",R113)))</formula>
    </cfRule>
    <cfRule type="containsText" dxfId="112" priority="123" stopIfTrue="1" operator="containsText" text="Very Slow Progress">
      <formula>NOT(ISERROR(SEARCH("Very Slow Progress",R113)))</formula>
    </cfRule>
    <cfRule type="containsText" dxfId="111" priority="124" stopIfTrue="1" operator="containsText" text="Time Expire">
      <formula>NOT(ISERROR(SEARCH("Time Expire",R113)))</formula>
    </cfRule>
    <cfRule type="containsText" dxfId="110" priority="125" stopIfTrue="1" operator="containsText" text="Slow Progress">
      <formula>NOT(ISERROR(SEARCH("Slow Progress",R113)))</formula>
    </cfRule>
  </conditionalFormatting>
  <conditionalFormatting sqref="R113">
    <cfRule type="containsText" dxfId="109" priority="108" operator="containsText" text="Very Critical">
      <formula>NOT(ISERROR(SEARCH("Very Critical",R113)))</formula>
    </cfRule>
    <cfRule type="containsText" dxfId="108" priority="109" operator="containsText" text="Very Critical">
      <formula>NOT(ISERROR(SEARCH("Very Critical",R113)))</formula>
    </cfRule>
    <cfRule type="containsText" dxfId="107" priority="110" operator="containsText" text="Very Critical">
      <formula>NOT(ISERROR(SEARCH("Very Critical",R113)))</formula>
    </cfRule>
  </conditionalFormatting>
  <conditionalFormatting sqref="R104:R112">
    <cfRule type="containsText" dxfId="106" priority="93" stopIfTrue="1" operator="containsText" text="Very Slow Progress">
      <formula>NOT(ISERROR(SEARCH("Very Slow Progress",R104)))</formula>
    </cfRule>
    <cfRule type="containsText" dxfId="105" priority="94" stopIfTrue="1" operator="containsText" text="Progress Slow">
      <formula>NOT(ISERROR(SEARCH("Progress Slow",R104)))</formula>
    </cfRule>
    <cfRule type="containsText" dxfId="104" priority="95" stopIfTrue="1" operator="containsText" text="Slow Progress">
      <formula>NOT(ISERROR(SEARCH("Slow Progress",R104)))</formula>
    </cfRule>
    <cfRule type="containsText" dxfId="103" priority="96" stopIfTrue="1" operator="containsText" text="Very Slow Progress">
      <formula>NOT(ISERROR(SEARCH("Very Slow Progress",R104)))</formula>
    </cfRule>
    <cfRule type="containsText" dxfId="102" priority="97" stopIfTrue="1" operator="containsText" text="Critical">
      <formula>NOT(ISERROR(SEARCH("Critical",R104)))</formula>
    </cfRule>
    <cfRule type="containsText" dxfId="101" priority="98" stopIfTrue="1" operator="containsText" text="Time Expired">
      <formula>NOT(ISERROR(SEARCH("Time Expired",R104)))</formula>
    </cfRule>
    <cfRule type="containsText" dxfId="100" priority="99" stopIfTrue="1" operator="containsText" text="Time Expired">
      <formula>NOT(ISERROR(SEARCH("Time Expired",R104)))</formula>
    </cfRule>
    <cfRule type="containsText" dxfId="99" priority="100" stopIfTrue="1" operator="containsText" text="Very Critical">
      <formula>NOT(ISERROR(SEARCH("Very Critical",R104)))</formula>
    </cfRule>
    <cfRule type="containsText" dxfId="98" priority="101" stopIfTrue="1" operator="containsText" text="Time Expired">
      <formula>NOT(ISERROR(SEARCH("Time Expired",R104)))</formula>
    </cfRule>
    <cfRule type="containsText" dxfId="97" priority="102" stopIfTrue="1" operator="containsText" text="Time Expired">
      <formula>NOT(ISERROR(SEARCH("Time Expired",R104)))</formula>
    </cfRule>
    <cfRule type="containsText" dxfId="96" priority="103" stopIfTrue="1" operator="containsText" text="Time Expired">
      <formula>NOT(ISERROR(SEARCH("Time Expired",R104)))</formula>
    </cfRule>
    <cfRule type="containsText" dxfId="95" priority="104" stopIfTrue="1" operator="containsText" text="Time Expire">
      <formula>NOT(ISERROR(SEARCH("Time Expire",R104)))</formula>
    </cfRule>
    <cfRule type="containsText" dxfId="94" priority="105" stopIfTrue="1" operator="containsText" text="Very Slow Progress">
      <formula>NOT(ISERROR(SEARCH("Very Slow Progress",R104)))</formula>
    </cfRule>
    <cfRule type="containsText" dxfId="93" priority="106" stopIfTrue="1" operator="containsText" text="Time Expire">
      <formula>NOT(ISERROR(SEARCH("Time Expire",R104)))</formula>
    </cfRule>
    <cfRule type="containsText" dxfId="92" priority="107" stopIfTrue="1" operator="containsText" text="Slow Progress">
      <formula>NOT(ISERROR(SEARCH("Slow Progress",R104)))</formula>
    </cfRule>
  </conditionalFormatting>
  <conditionalFormatting sqref="R114:R133 R104:R112">
    <cfRule type="containsText" dxfId="91" priority="90" operator="containsText" text="Very Critical">
      <formula>NOT(ISERROR(SEARCH("Very Critical",R104)))</formula>
    </cfRule>
    <cfRule type="containsText" dxfId="90" priority="91" operator="containsText" text="Very Critical">
      <formula>NOT(ISERROR(SEARCH("Very Critical",R104)))</formula>
    </cfRule>
    <cfRule type="containsText" dxfId="89" priority="92" operator="containsText" text="Very Critical">
      <formula>NOT(ISERROR(SEARCH("Very Critical",R104)))</formula>
    </cfRule>
  </conditionalFormatting>
  <conditionalFormatting sqref="P109:P133 P104:P107">
    <cfRule type="cellIs" dxfId="88" priority="89" operator="greaterThan">
      <formula>1</formula>
    </cfRule>
  </conditionalFormatting>
  <conditionalFormatting sqref="V141">
    <cfRule type="cellIs" dxfId="87" priority="87" operator="greaterThan">
      <formula>U141</formula>
    </cfRule>
    <cfRule type="cellIs" dxfId="86" priority="88" operator="greaterThan">
      <formula>$U$13</formula>
    </cfRule>
  </conditionalFormatting>
  <conditionalFormatting sqref="V136:V140">
    <cfRule type="cellIs" dxfId="85" priority="85" operator="greaterThan">
      <formula>U136</formula>
    </cfRule>
    <cfRule type="cellIs" dxfId="84" priority="86" operator="greaterThan">
      <formula>$U$13</formula>
    </cfRule>
  </conditionalFormatting>
  <conditionalFormatting sqref="V142:V166">
    <cfRule type="cellIs" dxfId="83" priority="83" operator="greaterThan">
      <formula>U142</formula>
    </cfRule>
    <cfRule type="cellIs" dxfId="82" priority="84" operator="greaterThan">
      <formula>$U$13</formula>
    </cfRule>
  </conditionalFormatting>
  <conditionalFormatting sqref="P140">
    <cfRule type="cellIs" dxfId="81" priority="82" operator="greaterThan">
      <formula>1</formula>
    </cfRule>
  </conditionalFormatting>
  <conditionalFormatting sqref="R145:R165">
    <cfRule type="containsText" dxfId="80" priority="67" stopIfTrue="1" operator="containsText" text="Very Slow Progress">
      <formula>NOT(ISERROR(SEARCH("Very Slow Progress",R145)))</formula>
    </cfRule>
    <cfRule type="containsText" dxfId="79" priority="68" stopIfTrue="1" operator="containsText" text="Progress Slow">
      <formula>NOT(ISERROR(SEARCH("Progress Slow",R145)))</formula>
    </cfRule>
    <cfRule type="containsText" dxfId="78" priority="69" stopIfTrue="1" operator="containsText" text="Slow Progress">
      <formula>NOT(ISERROR(SEARCH("Slow Progress",R145)))</formula>
    </cfRule>
    <cfRule type="containsText" dxfId="77" priority="70" stopIfTrue="1" operator="containsText" text="Very Slow Progress">
      <formula>NOT(ISERROR(SEARCH("Very Slow Progress",R145)))</formula>
    </cfRule>
    <cfRule type="containsText" dxfId="76" priority="71" stopIfTrue="1" operator="containsText" text="Critical">
      <formula>NOT(ISERROR(SEARCH("Critical",R145)))</formula>
    </cfRule>
    <cfRule type="containsText" dxfId="75" priority="72" stopIfTrue="1" operator="containsText" text="Time Expired">
      <formula>NOT(ISERROR(SEARCH("Time Expired",R145)))</formula>
    </cfRule>
    <cfRule type="containsText" dxfId="74" priority="73" stopIfTrue="1" operator="containsText" text="Time Expired">
      <formula>NOT(ISERROR(SEARCH("Time Expired",R145)))</formula>
    </cfRule>
    <cfRule type="containsText" dxfId="73" priority="74" stopIfTrue="1" operator="containsText" text="Very Critical">
      <formula>NOT(ISERROR(SEARCH("Very Critical",R145)))</formula>
    </cfRule>
    <cfRule type="containsText" dxfId="72" priority="75" stopIfTrue="1" operator="containsText" text="Time Expired">
      <formula>NOT(ISERROR(SEARCH("Time Expired",R145)))</formula>
    </cfRule>
    <cfRule type="containsText" dxfId="71" priority="76" stopIfTrue="1" operator="containsText" text="Time Expired">
      <formula>NOT(ISERROR(SEARCH("Time Expired",R145)))</formula>
    </cfRule>
    <cfRule type="containsText" dxfId="70" priority="77" stopIfTrue="1" operator="containsText" text="Time Expired">
      <formula>NOT(ISERROR(SEARCH("Time Expired",R145)))</formula>
    </cfRule>
    <cfRule type="containsText" dxfId="69" priority="78" stopIfTrue="1" operator="containsText" text="Time Expire">
      <formula>NOT(ISERROR(SEARCH("Time Expire",R145)))</formula>
    </cfRule>
    <cfRule type="containsText" dxfId="68" priority="79" stopIfTrue="1" operator="containsText" text="Very Slow Progress">
      <formula>NOT(ISERROR(SEARCH("Very Slow Progress",R145)))</formula>
    </cfRule>
    <cfRule type="containsText" dxfId="67" priority="80" stopIfTrue="1" operator="containsText" text="Time Expire">
      <formula>NOT(ISERROR(SEARCH("Time Expire",R145)))</formula>
    </cfRule>
    <cfRule type="containsText" dxfId="66" priority="81" stopIfTrue="1" operator="containsText" text="Slow Progress">
      <formula>NOT(ISERROR(SEARCH("Slow Progress",R145)))</formula>
    </cfRule>
  </conditionalFormatting>
  <conditionalFormatting sqref="R145">
    <cfRule type="containsText" dxfId="65" priority="64" operator="containsText" text="Very Critical">
      <formula>NOT(ISERROR(SEARCH("Very Critical",R145)))</formula>
    </cfRule>
    <cfRule type="containsText" dxfId="64" priority="65" operator="containsText" text="Very Critical">
      <formula>NOT(ISERROR(SEARCH("Very Critical",R145)))</formula>
    </cfRule>
    <cfRule type="containsText" dxfId="63" priority="66" operator="containsText" text="Very Critical">
      <formula>NOT(ISERROR(SEARCH("Very Critical",R145)))</formula>
    </cfRule>
  </conditionalFormatting>
  <conditionalFormatting sqref="R136:R144">
    <cfRule type="containsText" dxfId="62" priority="49" stopIfTrue="1" operator="containsText" text="Very Slow Progress">
      <formula>NOT(ISERROR(SEARCH("Very Slow Progress",R136)))</formula>
    </cfRule>
    <cfRule type="containsText" dxfId="61" priority="50" stopIfTrue="1" operator="containsText" text="Progress Slow">
      <formula>NOT(ISERROR(SEARCH("Progress Slow",R136)))</formula>
    </cfRule>
    <cfRule type="containsText" dxfId="60" priority="51" stopIfTrue="1" operator="containsText" text="Slow Progress">
      <formula>NOT(ISERROR(SEARCH("Slow Progress",R136)))</formula>
    </cfRule>
    <cfRule type="containsText" dxfId="59" priority="52" stopIfTrue="1" operator="containsText" text="Very Slow Progress">
      <formula>NOT(ISERROR(SEARCH("Very Slow Progress",R136)))</formula>
    </cfRule>
    <cfRule type="containsText" dxfId="58" priority="53" stopIfTrue="1" operator="containsText" text="Critical">
      <formula>NOT(ISERROR(SEARCH("Critical",R136)))</formula>
    </cfRule>
    <cfRule type="containsText" dxfId="57" priority="54" stopIfTrue="1" operator="containsText" text="Time Expired">
      <formula>NOT(ISERROR(SEARCH("Time Expired",R136)))</formula>
    </cfRule>
    <cfRule type="containsText" dxfId="56" priority="55" stopIfTrue="1" operator="containsText" text="Time Expired">
      <formula>NOT(ISERROR(SEARCH("Time Expired",R136)))</formula>
    </cfRule>
    <cfRule type="containsText" dxfId="55" priority="56" stopIfTrue="1" operator="containsText" text="Very Critical">
      <formula>NOT(ISERROR(SEARCH("Very Critical",R136)))</formula>
    </cfRule>
    <cfRule type="containsText" dxfId="54" priority="57" stopIfTrue="1" operator="containsText" text="Time Expired">
      <formula>NOT(ISERROR(SEARCH("Time Expired",R136)))</formula>
    </cfRule>
    <cfRule type="containsText" dxfId="53" priority="58" stopIfTrue="1" operator="containsText" text="Time Expired">
      <formula>NOT(ISERROR(SEARCH("Time Expired",R136)))</formula>
    </cfRule>
    <cfRule type="containsText" dxfId="52" priority="59" stopIfTrue="1" operator="containsText" text="Time Expired">
      <formula>NOT(ISERROR(SEARCH("Time Expired",R136)))</formula>
    </cfRule>
    <cfRule type="containsText" dxfId="51" priority="60" stopIfTrue="1" operator="containsText" text="Time Expire">
      <formula>NOT(ISERROR(SEARCH("Time Expire",R136)))</formula>
    </cfRule>
    <cfRule type="containsText" dxfId="50" priority="61" stopIfTrue="1" operator="containsText" text="Very Slow Progress">
      <formula>NOT(ISERROR(SEARCH("Very Slow Progress",R136)))</formula>
    </cfRule>
    <cfRule type="containsText" dxfId="49" priority="62" stopIfTrue="1" operator="containsText" text="Time Expire">
      <formula>NOT(ISERROR(SEARCH("Time Expire",R136)))</formula>
    </cfRule>
    <cfRule type="containsText" dxfId="48" priority="63" stopIfTrue="1" operator="containsText" text="Slow Progress">
      <formula>NOT(ISERROR(SEARCH("Slow Progress",R136)))</formula>
    </cfRule>
  </conditionalFormatting>
  <conditionalFormatting sqref="R146:R165 R136:R144">
    <cfRule type="containsText" dxfId="47" priority="46" operator="containsText" text="Very Critical">
      <formula>NOT(ISERROR(SEARCH("Very Critical",R136)))</formula>
    </cfRule>
    <cfRule type="containsText" dxfId="46" priority="47" operator="containsText" text="Very Critical">
      <formula>NOT(ISERROR(SEARCH("Very Critical",R136)))</formula>
    </cfRule>
    <cfRule type="containsText" dxfId="45" priority="48" operator="containsText" text="Very Critical">
      <formula>NOT(ISERROR(SEARCH("Very Critical",R136)))</formula>
    </cfRule>
  </conditionalFormatting>
  <conditionalFormatting sqref="P141:P165 P136:P139">
    <cfRule type="cellIs" dxfId="44" priority="45" operator="greaterThan">
      <formula>1</formula>
    </cfRule>
  </conditionalFormatting>
  <conditionalFormatting sqref="V173">
    <cfRule type="cellIs" dxfId="43" priority="43" operator="greaterThan">
      <formula>U173</formula>
    </cfRule>
    <cfRule type="cellIs" dxfId="42" priority="44" operator="greaterThan">
      <formula>$U$13</formula>
    </cfRule>
  </conditionalFormatting>
  <conditionalFormatting sqref="V168:V172">
    <cfRule type="cellIs" dxfId="41" priority="41" operator="greaterThan">
      <formula>U168</formula>
    </cfRule>
    <cfRule type="cellIs" dxfId="40" priority="42" operator="greaterThan">
      <formula>$U$13</formula>
    </cfRule>
  </conditionalFormatting>
  <conditionalFormatting sqref="V174:V198">
    <cfRule type="cellIs" dxfId="39" priority="39" operator="greaterThan">
      <formula>U174</formula>
    </cfRule>
    <cfRule type="cellIs" dxfId="38" priority="40" operator="greaterThan">
      <formula>$U$13</formula>
    </cfRule>
  </conditionalFormatting>
  <conditionalFormatting sqref="P172">
    <cfRule type="cellIs" dxfId="37" priority="38" operator="greaterThan">
      <formula>1</formula>
    </cfRule>
  </conditionalFormatting>
  <conditionalFormatting sqref="R177:R197">
    <cfRule type="containsText" dxfId="36" priority="23" stopIfTrue="1" operator="containsText" text="Very Slow Progress">
      <formula>NOT(ISERROR(SEARCH("Very Slow Progress",R177)))</formula>
    </cfRule>
    <cfRule type="containsText" dxfId="35" priority="24" stopIfTrue="1" operator="containsText" text="Progress Slow">
      <formula>NOT(ISERROR(SEARCH("Progress Slow",R177)))</formula>
    </cfRule>
    <cfRule type="containsText" dxfId="34" priority="25" stopIfTrue="1" operator="containsText" text="Slow Progress">
      <formula>NOT(ISERROR(SEARCH("Slow Progress",R177)))</formula>
    </cfRule>
    <cfRule type="containsText" dxfId="33" priority="26" stopIfTrue="1" operator="containsText" text="Very Slow Progress">
      <formula>NOT(ISERROR(SEARCH("Very Slow Progress",R177)))</formula>
    </cfRule>
    <cfRule type="containsText" dxfId="32" priority="27" stopIfTrue="1" operator="containsText" text="Critical">
      <formula>NOT(ISERROR(SEARCH("Critical",R177)))</formula>
    </cfRule>
    <cfRule type="containsText" dxfId="31" priority="28" stopIfTrue="1" operator="containsText" text="Time Expired">
      <formula>NOT(ISERROR(SEARCH("Time Expired",R177)))</formula>
    </cfRule>
    <cfRule type="containsText" dxfId="30" priority="29" stopIfTrue="1" operator="containsText" text="Time Expired">
      <formula>NOT(ISERROR(SEARCH("Time Expired",R177)))</formula>
    </cfRule>
    <cfRule type="containsText" dxfId="29" priority="30" stopIfTrue="1" operator="containsText" text="Very Critical">
      <formula>NOT(ISERROR(SEARCH("Very Critical",R177)))</formula>
    </cfRule>
    <cfRule type="containsText" dxfId="28" priority="31" stopIfTrue="1" operator="containsText" text="Time Expired">
      <formula>NOT(ISERROR(SEARCH("Time Expired",R177)))</formula>
    </cfRule>
    <cfRule type="containsText" dxfId="27" priority="32" stopIfTrue="1" operator="containsText" text="Time Expired">
      <formula>NOT(ISERROR(SEARCH("Time Expired",R177)))</formula>
    </cfRule>
    <cfRule type="containsText" dxfId="26" priority="33" stopIfTrue="1" operator="containsText" text="Time Expired">
      <formula>NOT(ISERROR(SEARCH("Time Expired",R177)))</formula>
    </cfRule>
    <cfRule type="containsText" dxfId="25" priority="34" stopIfTrue="1" operator="containsText" text="Time Expire">
      <formula>NOT(ISERROR(SEARCH("Time Expire",R177)))</formula>
    </cfRule>
    <cfRule type="containsText" dxfId="24" priority="35" stopIfTrue="1" operator="containsText" text="Very Slow Progress">
      <formula>NOT(ISERROR(SEARCH("Very Slow Progress",R177)))</formula>
    </cfRule>
    <cfRule type="containsText" dxfId="23" priority="36" stopIfTrue="1" operator="containsText" text="Time Expire">
      <formula>NOT(ISERROR(SEARCH("Time Expire",R177)))</formula>
    </cfRule>
    <cfRule type="containsText" dxfId="22" priority="37" stopIfTrue="1" operator="containsText" text="Slow Progress">
      <formula>NOT(ISERROR(SEARCH("Slow Progress",R177)))</formula>
    </cfRule>
  </conditionalFormatting>
  <conditionalFormatting sqref="R177">
    <cfRule type="containsText" dxfId="21" priority="20" operator="containsText" text="Very Critical">
      <formula>NOT(ISERROR(SEARCH("Very Critical",R177)))</formula>
    </cfRule>
    <cfRule type="containsText" dxfId="20" priority="21" operator="containsText" text="Very Critical">
      <formula>NOT(ISERROR(SEARCH("Very Critical",R177)))</formula>
    </cfRule>
    <cfRule type="containsText" dxfId="19" priority="22" operator="containsText" text="Very Critical">
      <formula>NOT(ISERROR(SEARCH("Very Critical",R177)))</formula>
    </cfRule>
  </conditionalFormatting>
  <conditionalFormatting sqref="R168:R176">
    <cfRule type="containsText" dxfId="18" priority="5" stopIfTrue="1" operator="containsText" text="Very Slow Progress">
      <formula>NOT(ISERROR(SEARCH("Very Slow Progress",R168)))</formula>
    </cfRule>
    <cfRule type="containsText" dxfId="17" priority="6" stopIfTrue="1" operator="containsText" text="Progress Slow">
      <formula>NOT(ISERROR(SEARCH("Progress Slow",R168)))</formula>
    </cfRule>
    <cfRule type="containsText" dxfId="16" priority="7" stopIfTrue="1" operator="containsText" text="Slow Progress">
      <formula>NOT(ISERROR(SEARCH("Slow Progress",R168)))</formula>
    </cfRule>
    <cfRule type="containsText" dxfId="15" priority="8" stopIfTrue="1" operator="containsText" text="Very Slow Progress">
      <formula>NOT(ISERROR(SEARCH("Very Slow Progress",R168)))</formula>
    </cfRule>
    <cfRule type="containsText" dxfId="14" priority="9" stopIfTrue="1" operator="containsText" text="Critical">
      <formula>NOT(ISERROR(SEARCH("Critical",R168)))</formula>
    </cfRule>
    <cfRule type="containsText" dxfId="13" priority="10" stopIfTrue="1" operator="containsText" text="Time Expired">
      <formula>NOT(ISERROR(SEARCH("Time Expired",R168)))</formula>
    </cfRule>
    <cfRule type="containsText" dxfId="12" priority="11" stopIfTrue="1" operator="containsText" text="Time Expired">
      <formula>NOT(ISERROR(SEARCH("Time Expired",R168)))</formula>
    </cfRule>
    <cfRule type="containsText" dxfId="11" priority="12" stopIfTrue="1" operator="containsText" text="Very Critical">
      <formula>NOT(ISERROR(SEARCH("Very Critical",R168)))</formula>
    </cfRule>
    <cfRule type="containsText" dxfId="10" priority="13" stopIfTrue="1" operator="containsText" text="Time Expired">
      <formula>NOT(ISERROR(SEARCH("Time Expired",R168)))</formula>
    </cfRule>
    <cfRule type="containsText" dxfId="9" priority="14" stopIfTrue="1" operator="containsText" text="Time Expired">
      <formula>NOT(ISERROR(SEARCH("Time Expired",R168)))</formula>
    </cfRule>
    <cfRule type="containsText" dxfId="8" priority="15" stopIfTrue="1" operator="containsText" text="Time Expired">
      <formula>NOT(ISERROR(SEARCH("Time Expired",R168)))</formula>
    </cfRule>
    <cfRule type="containsText" dxfId="7" priority="16" stopIfTrue="1" operator="containsText" text="Time Expire">
      <formula>NOT(ISERROR(SEARCH("Time Expire",R168)))</formula>
    </cfRule>
    <cfRule type="containsText" dxfId="6" priority="17" stopIfTrue="1" operator="containsText" text="Very Slow Progress">
      <formula>NOT(ISERROR(SEARCH("Very Slow Progress",R168)))</formula>
    </cfRule>
    <cfRule type="containsText" dxfId="5" priority="18" stopIfTrue="1" operator="containsText" text="Time Expire">
      <formula>NOT(ISERROR(SEARCH("Time Expire",R168)))</formula>
    </cfRule>
    <cfRule type="containsText" dxfId="4" priority="19" stopIfTrue="1" operator="containsText" text="Slow Progress">
      <formula>NOT(ISERROR(SEARCH("Slow Progress",R168)))</formula>
    </cfRule>
  </conditionalFormatting>
  <conditionalFormatting sqref="R178:R197 R168:R176">
    <cfRule type="containsText" dxfId="3" priority="2" operator="containsText" text="Very Critical">
      <formula>NOT(ISERROR(SEARCH("Very Critical",R168)))</formula>
    </cfRule>
    <cfRule type="containsText" dxfId="2" priority="3" operator="containsText" text="Very Critical">
      <formula>NOT(ISERROR(SEARCH("Very Critical",R168)))</formula>
    </cfRule>
    <cfRule type="containsText" dxfId="1" priority="4" operator="containsText" text="Very Critical">
      <formula>NOT(ISERROR(SEARCH("Very Critical",R168)))</formula>
    </cfRule>
  </conditionalFormatting>
  <conditionalFormatting sqref="P173:P197 P168:P171">
    <cfRule type="cellIs" dxfId="0" priority="1" operator="greaterThan">
      <formula>1</formula>
    </cfRule>
  </conditionalFormatting>
  <dataValidations count="2">
    <dataValidation type="list" allowBlank="1" showInputMessage="1" showErrorMessage="1" sqref="B8:B37 B136:B165 B40:B69 B72:B101 B200:B229 B232:B235 B104:B133 B168:B197">
      <formula1>$T$257:$T$269</formula1>
    </dataValidation>
    <dataValidation type="list" allowBlank="1" showInputMessage="1" showErrorMessage="1" sqref="C7:E7 C135:E135 C39:E39 C71:E71 C199:E199 C103:E103 C167:E167">
      <formula1>$T$273:$T$289</formula1>
    </dataValidation>
  </dataValidations>
  <printOptions horizontalCentered="1"/>
  <pageMargins left="0.17" right="0.17" top="0.5" bottom="0.17" header="0" footer="0"/>
  <pageSetup paperSize="9" scale="70" orientation="landscape" r:id="rId1"/>
  <headerFooter alignWithMargins="0">
    <oddHeader>&amp;R&amp;"Arial,Bold"&amp;9&amp;UPage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Gaibandha</vt:lpstr>
      <vt:lpstr>Gaibandha!Print_Area</vt:lpstr>
      <vt:lpstr>Gaibandha!Print_Titles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LGEDkhulna</dc:creator>
  <cp:lastModifiedBy>User</cp:lastModifiedBy>
  <cp:lastPrinted>2019-04-10T09:24:51Z</cp:lastPrinted>
  <dcterms:created xsi:type="dcterms:W3CDTF">1996-10-14T23:33:28Z</dcterms:created>
  <dcterms:modified xsi:type="dcterms:W3CDTF">2019-05-05T05:17:48Z</dcterms:modified>
</cp:coreProperties>
</file>