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thly Progress Report\Team Leader Sir-July-2020\"/>
    </mc:Choice>
  </mc:AlternateContent>
  <bookViews>
    <workbookView xWindow="120" yWindow="75" windowWidth="18960" windowHeight="11580"/>
  </bookViews>
  <sheets>
    <sheet name="July-2020" sheetId="1" r:id="rId1"/>
  </sheets>
  <definedNames>
    <definedName name="_xlnm.Print_Area" localSheetId="0">'July-2020'!$A$1:$W$75</definedName>
    <definedName name="_xlnm.Print_Titles" localSheetId="0">'July-2020'!$5:$7</definedName>
  </definedNames>
  <calcPr calcId="152511"/>
</workbook>
</file>

<file path=xl/calcChain.xml><?xml version="1.0" encoding="utf-8"?>
<calcChain xmlns="http://schemas.openxmlformats.org/spreadsheetml/2006/main">
  <c r="Q60" i="1" l="1"/>
  <c r="E74" i="1" l="1"/>
  <c r="T74" i="1" l="1"/>
  <c r="Q74" i="1"/>
  <c r="O74" i="1"/>
  <c r="I74" i="1"/>
  <c r="G74" i="1"/>
  <c r="F74" i="1"/>
  <c r="V71" i="1"/>
  <c r="V74" i="1" s="1"/>
  <c r="U71" i="1"/>
  <c r="U74" i="1" s="1"/>
  <c r="T70" i="1"/>
  <c r="O70" i="1"/>
  <c r="I70" i="1"/>
  <c r="G70" i="1"/>
  <c r="F70" i="1"/>
  <c r="E70" i="1"/>
  <c r="T64" i="1"/>
  <c r="Q64" i="1"/>
  <c r="O64" i="1"/>
  <c r="I64" i="1"/>
  <c r="G64" i="1"/>
  <c r="F64" i="1"/>
  <c r="E64" i="1"/>
  <c r="V61" i="1"/>
  <c r="V64" i="1" s="1"/>
  <c r="U61" i="1"/>
  <c r="U64" i="1" s="1"/>
  <c r="V60" i="1"/>
  <c r="T60" i="1"/>
  <c r="O60" i="1"/>
  <c r="I60" i="1"/>
  <c r="G60" i="1"/>
  <c r="F60" i="1"/>
  <c r="E60" i="1"/>
  <c r="U57" i="1"/>
  <c r="U60" i="1" s="1"/>
  <c r="T56" i="1"/>
  <c r="Q56" i="1"/>
  <c r="O56" i="1"/>
  <c r="I56" i="1"/>
  <c r="G56" i="1"/>
  <c r="F56" i="1"/>
  <c r="E56" i="1"/>
  <c r="V54" i="1"/>
  <c r="V56" i="1" s="1"/>
  <c r="U54" i="1"/>
  <c r="U56" i="1" s="1"/>
  <c r="T53" i="1"/>
  <c r="Q53" i="1"/>
  <c r="O53" i="1"/>
  <c r="I53" i="1"/>
  <c r="G53" i="1"/>
  <c r="F53" i="1"/>
  <c r="E53" i="1"/>
  <c r="V50" i="1"/>
  <c r="V53" i="1" s="1"/>
  <c r="U50" i="1"/>
  <c r="U53" i="1" s="1"/>
  <c r="V49" i="1"/>
  <c r="U49" i="1"/>
  <c r="T48" i="1"/>
  <c r="Q48" i="1"/>
  <c r="O48" i="1"/>
  <c r="I48" i="1"/>
  <c r="G48" i="1"/>
  <c r="F48" i="1"/>
  <c r="E48" i="1"/>
  <c r="V45" i="1"/>
  <c r="V48" i="1" s="1"/>
  <c r="U45" i="1"/>
  <c r="U48" i="1" s="1"/>
  <c r="U44" i="1"/>
  <c r="T44" i="1"/>
  <c r="Q44" i="1"/>
  <c r="O44" i="1"/>
  <c r="I44" i="1"/>
  <c r="G44" i="1"/>
  <c r="F44" i="1"/>
  <c r="E44" i="1"/>
  <c r="V41" i="1"/>
  <c r="V44" i="1" s="1"/>
  <c r="U41" i="1"/>
  <c r="T40" i="1"/>
  <c r="Q40" i="1"/>
  <c r="O40" i="1"/>
  <c r="I40" i="1"/>
  <c r="G40" i="1"/>
  <c r="F40" i="1"/>
  <c r="E40" i="1"/>
  <c r="V36" i="1"/>
  <c r="V40" i="1" s="1"/>
  <c r="U36" i="1"/>
  <c r="U40" i="1" s="1"/>
  <c r="V35" i="1"/>
  <c r="U35" i="1"/>
  <c r="V34" i="1"/>
  <c r="U34" i="1"/>
  <c r="V33" i="1"/>
  <c r="U33" i="1"/>
  <c r="T32" i="1"/>
  <c r="Q32" i="1"/>
  <c r="O32" i="1"/>
  <c r="I32" i="1"/>
  <c r="G32" i="1"/>
  <c r="F32" i="1"/>
  <c r="E32" i="1"/>
  <c r="V30" i="1"/>
  <c r="V32" i="1" s="1"/>
  <c r="U30" i="1"/>
  <c r="U32" i="1" s="1"/>
  <c r="T29" i="1"/>
  <c r="Q29" i="1"/>
  <c r="O29" i="1"/>
  <c r="I29" i="1"/>
  <c r="G29" i="1"/>
  <c r="F29" i="1"/>
  <c r="E29" i="1"/>
  <c r="V27" i="1"/>
  <c r="U27" i="1"/>
  <c r="U29" i="1" s="1"/>
  <c r="T26" i="1"/>
  <c r="Q26" i="1"/>
  <c r="O26" i="1"/>
  <c r="I26" i="1"/>
  <c r="G26" i="1"/>
  <c r="F26" i="1"/>
  <c r="E26" i="1"/>
  <c r="V24" i="1"/>
  <c r="V26" i="1" s="1"/>
  <c r="U24" i="1"/>
  <c r="U26" i="1" s="1"/>
  <c r="V23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T12" i="1"/>
  <c r="Q12" i="1"/>
  <c r="O12" i="1"/>
  <c r="I12" i="1"/>
  <c r="G12" i="1"/>
  <c r="F12" i="1"/>
  <c r="E12" i="1"/>
  <c r="V10" i="1"/>
  <c r="V12" i="1" s="1"/>
  <c r="U10" i="1"/>
  <c r="U12" i="1" s="1"/>
  <c r="V9" i="1"/>
  <c r="U9" i="1"/>
  <c r="V8" i="1"/>
  <c r="U8" i="1"/>
  <c r="G75" i="1" l="1"/>
  <c r="F75" i="1"/>
  <c r="I75" i="1"/>
  <c r="O75" i="1"/>
  <c r="T75" i="1"/>
  <c r="V75" i="1" s="1"/>
  <c r="U75" i="1"/>
  <c r="E75" i="1"/>
  <c r="Q75" i="1"/>
</calcChain>
</file>

<file path=xl/sharedStrings.xml><?xml version="1.0" encoding="utf-8"?>
<sst xmlns="http://schemas.openxmlformats.org/spreadsheetml/2006/main" count="541" uniqueCount="173">
  <si>
    <t xml:space="preserve"> Rural Access Road Improvement  Project ( RARIP) in sylhet Division</t>
  </si>
  <si>
    <t>District:- Habigonj</t>
  </si>
  <si>
    <t>SL No</t>
  </si>
  <si>
    <t>Upazila</t>
  </si>
  <si>
    <t>Package No</t>
  </si>
  <si>
    <t>Name of Scheme with location ( Chainage)</t>
  </si>
  <si>
    <t>Quantity</t>
  </si>
  <si>
    <t>Estimated Cost</t>
  </si>
  <si>
    <t>Cost of Salvage Material (Tk)</t>
  </si>
  <si>
    <t>Tender receiving date</t>
  </si>
  <si>
    <t>Name of Contractor</t>
  </si>
  <si>
    <t>Date of NOA Issued</t>
  </si>
  <si>
    <t>Date of Contract</t>
  </si>
  <si>
    <t>Contract amount(Tk)</t>
  </si>
  <si>
    <t xml:space="preserve"> Work Commencement Date</t>
  </si>
  <si>
    <t>Physical Progress</t>
  </si>
  <si>
    <t>Pland/Actual Date of Completion</t>
  </si>
  <si>
    <t>Payment Status</t>
  </si>
  <si>
    <t>Fin. Prog (%)</t>
  </si>
  <si>
    <t>Remarks</t>
  </si>
  <si>
    <t>Rd (Km)</t>
  </si>
  <si>
    <t>St.  (M)</t>
  </si>
  <si>
    <t>Road</t>
  </si>
  <si>
    <t>Str.</t>
  </si>
  <si>
    <t>Total</t>
  </si>
  <si>
    <t>Final Bill (Tk)</t>
  </si>
  <si>
    <t>Payment made(Tk)</t>
  </si>
  <si>
    <t>Remaining Payment (Tk)</t>
  </si>
  <si>
    <t>Nabiganj</t>
  </si>
  <si>
    <t>LGED/RARIP/HAB/VR/18-19/W-80</t>
  </si>
  <si>
    <t>Nabiganj-Rudragram-Chandpur Road (Ch. 00-1000m)  NabiganjUpazila, ID no: under 636775033, District: Habigonj</t>
  </si>
  <si>
    <t>—</t>
  </si>
  <si>
    <t>22-10-18</t>
  </si>
  <si>
    <t>Rabindra Kumar Pal</t>
  </si>
  <si>
    <t>08-01-19</t>
  </si>
  <si>
    <t>12-01-20</t>
  </si>
  <si>
    <t>LGED/RARIP/HAB/VR/18-19/W-81</t>
  </si>
  <si>
    <t>Nabiganj-Habiganj-Siddikpur Pry.School  Road (Ch. 00-1000m) under NabiganjUpazila, ID no: 636775177, District: Habigonj</t>
  </si>
  <si>
    <t>Sadar</t>
  </si>
  <si>
    <t>LGED/RARIP/HAB/VR/18-19/W-84</t>
  </si>
  <si>
    <t>Garur bazar Road (Ch. 2000-3500m) under SadarUpazila, ID no: 636445061, District: Habigonj</t>
  </si>
  <si>
    <t>Md Taj Uddin</t>
  </si>
  <si>
    <t>07-01-19</t>
  </si>
  <si>
    <t>LGED/RARIP/HAB/VR/18-19/W-85</t>
  </si>
  <si>
    <t>TitokhaiChandpur via Mirzapur Road (Ch. 3290-4765m) under SadarUpazila, ID no: 636444043, District: Habigonj</t>
  </si>
  <si>
    <t>M/S Neon Enterprise</t>
  </si>
  <si>
    <t>03-01-19</t>
  </si>
  <si>
    <t>09-01-20</t>
  </si>
  <si>
    <t>LGED/RARIP/HAB/VR/18-19/W-86</t>
  </si>
  <si>
    <t>PoilNatun bazar-Karangi Embankment Road (Ch. 00-1010m) under Sadar Upazila, ID no:636444049, District: Habigonj</t>
  </si>
  <si>
    <t>Chunarughat</t>
  </si>
  <si>
    <t>LGED/RARIP/HAB/VR/18-19/W-87</t>
  </si>
  <si>
    <t>Shaistaganj Puran bazar-Ulukandi-Borompur Road (Ch. 1775-2775m) under Chunarughat Upazila, ID no: 636264032, District: Habigonj</t>
  </si>
  <si>
    <t>Md Noor Ali</t>
  </si>
  <si>
    <t>LGED/RARIP/HAB/VR/18-19/W-88</t>
  </si>
  <si>
    <t>Shatiajuri  -   Daragaon Road (Ch.1000-2000m) under Chunarughat Upazila, ID no:636264010, District: Habigonj</t>
  </si>
  <si>
    <t>Madhabpur</t>
  </si>
  <si>
    <t>LGED/RARIP/HAB/VR/18-19/W-89</t>
  </si>
  <si>
    <t>D.C Road - Bijoynagor Murtaza Ali bari Road (Ch. 00-1200m) under Madhubpur Upazila, ID no:636714116, District: Habigonj</t>
  </si>
  <si>
    <t>M/S Roni Traders</t>
  </si>
  <si>
    <t>LGED/RARIP/HAB/VR/18-19/W-90</t>
  </si>
  <si>
    <t>Montola Rail Station-SundadilVati Bari via Razapur Road  (Ch. 2400-3400m) under MadhubpurUpazila, ID no: 636714018, District: Habigonj</t>
  </si>
  <si>
    <t>LGED/RARIP/HAB/VR/18-19/W-112</t>
  </si>
  <si>
    <t>Kamargoan-Doulatpur-Hossainpur Road (Ch. 1550-2550m) under NabiganjUpazila, ID no: 636774028, District: Habigonj</t>
  </si>
  <si>
    <t>Lakhai</t>
  </si>
  <si>
    <t>Rarishal- Balashri River Road (Ch. 1750-2250m) under LakhaiUpazila, ID no: 636684002, District: Habigonj</t>
  </si>
  <si>
    <t>Sub Total Tk=</t>
  </si>
  <si>
    <t>LGED/RARIP/HAB/VR/18-19/W-113</t>
  </si>
  <si>
    <t>Machulia Bridge- Moshajan bridge Road (Ch. 3000-4000m) SadarUpazila, ID no: 636444056, District: Habigonj</t>
  </si>
  <si>
    <t>Md Golam Faruk</t>
  </si>
  <si>
    <t>Horaspur Bazar -Durgapur Road Via Bangabir School Road  (Ch. 00-632m) under MadhubpurUpazila, ID no:636714101, District: Habigonj</t>
  </si>
  <si>
    <t>LGED/RARIP/HAB/VR/17-18/W-114</t>
  </si>
  <si>
    <t>PakuriaBattala -Kalenga Rd via Mirashi Road (Ch. 9400-10400m) under ChunarughatUpazila, ID no: 636264053, District: Habigonj</t>
  </si>
  <si>
    <t>LGED/RARIP/HAB/VR/17-18/W-115</t>
  </si>
  <si>
    <t>Kalishiri -Sawtail lane road (Ch. 00-1000m) under ChunarughatUpazila, ID no:636264005, District: Habigonj</t>
  </si>
  <si>
    <t>Md Kamal Ahmed</t>
  </si>
  <si>
    <t>LGED/RARIP/HAB/VR/17-18/W-116</t>
  </si>
  <si>
    <t>Ramjanpur-Prajatpur via Bani Road (Ch. 1124-2124m)  under NabiganjUpazila, ID no:636775157, District: Habigonj</t>
  </si>
  <si>
    <t>LGED/RARIP/HAB/RHB/17-18/W-136</t>
  </si>
  <si>
    <t>05-11-18</t>
  </si>
  <si>
    <t>b) Nurpur (NHW)-Shutang GC- Amirpur road  (Ch. 2350-3980m &amp; Ch. 4575-6078m  ) under sadarupazila, ID no: 636443007, District: Habigonj</t>
  </si>
  <si>
    <t>c) Dariapur-Etabarpur rail line road (Ch. 00-900m)  under SadarUpazila, ID no: 636444006, District: Habigonj</t>
  </si>
  <si>
    <t>d) Duliakhali-Katiadibazar road (Ch. 00-400m)  under SadarUpazila, ID no: 636444036, District: Habigonj</t>
  </si>
  <si>
    <t>LGED/RARIP/HAB/RHB/17-18/W-137</t>
  </si>
  <si>
    <t xml:space="preserve">a) Duliakhal (DR)-Gopalganj Bazar Via Alapur road (Ch. 00-2700m) under SadarUpazila, ID no: 636444061, District: Habigonj </t>
  </si>
  <si>
    <t>Baniyachong</t>
  </si>
  <si>
    <t>b) Baniachong North East Up HQ - Baniachong South West Up HQ via 5/6 Bazar road (Ch. 00-679m)  under BaniachongUpazila, ID no: 636113001, District: Habigonj</t>
  </si>
  <si>
    <t>c) Bulla Bazar - Singhagram Road (Ch. 00-810m) under LakhaiUpazila, ID no: 636684006, District: Habigonj</t>
  </si>
  <si>
    <t>Bahubal</t>
  </si>
  <si>
    <t>LGED/RARIP/HAB/RHB/17-18/W-138</t>
  </si>
  <si>
    <t xml:space="preserve">a) Mirpur-Nondonpur road (Ch. 00-2000m) under BahubalUpazila, ID no: 636054066, District: Habigonj , </t>
  </si>
  <si>
    <t>M/S Bengal Construction</t>
  </si>
  <si>
    <t>b) Montala BDR (Bahara UP) Camp-Anandabazar road via Horinkula BDR Camp road (Ch. 00-2000m) under MadhabpurUpazila, ID no: 636713007, District: Habigonj</t>
  </si>
  <si>
    <t>c) Nabigonj College-Pangari-Farmgonj Bazar road (Ch. 3950-4930m) under NabigonjUpazila, ID no: 636773007, District: Habigonj</t>
  </si>
  <si>
    <t>LGED/RARIP/HAB/RHB/17-18/W-139</t>
  </si>
  <si>
    <t>a) Dawpara- Satok Bazar Road (Ch. 00-2500m) under NabigonjUpazila, ID no: 636773010, District: Habigonj</t>
  </si>
  <si>
    <t>LGED/RARIP/HAB/RHB/17-18/W-142</t>
  </si>
  <si>
    <t xml:space="preserve">a) Adrasha Bazar tor-5/6 No Bazar road Via Topkhana road (Ch. 00-1745m)  under BaniachongUpazila, ID no: 636114016, District: Habigonj , </t>
  </si>
  <si>
    <t>10-01-19</t>
  </si>
  <si>
    <t>16-01-20</t>
  </si>
  <si>
    <t>Azmirigonj</t>
  </si>
  <si>
    <t>b) Paschimbag - Azmiriganj Road (Ch. 00-2050m) under AzmiriganjUpazila, ID no: 636023001, District: Habigonj</t>
  </si>
  <si>
    <t>c) Khagaura UP Office-Uzirpur Bazar road Via Khagaura Bazar road (Ch. 4185-4500m)  under BaniachongUpazila, ID no: 636113003, District: Habigonj</t>
  </si>
  <si>
    <t>LGED/RARIP/HAB/RHB/17-18/W-143</t>
  </si>
  <si>
    <t xml:space="preserve">a) PakuriaBattola - Taltola (Mirashi - Kalenga road (Ch. 00-3100m) under ChunarughatUpazila, ID no: 636264082, District: Habigonj, </t>
  </si>
  <si>
    <t>b) Kaliadara RHD-Teghoria-Kaluk Road (Ch. 00-1500m) under LakhaiUpazila, ID no: 636685033, District: Habigonj</t>
  </si>
  <si>
    <t>LGED /RARIP/HAB/UNR/18-19/W-08</t>
  </si>
  <si>
    <t>a) Snanghat UP office- Raisgonj bazar road (Ch. 3200-4334m) under BahubalUpazila, ID no: 636053001, District: Habigonj</t>
  </si>
  <si>
    <t>b) Bahubal UP office- Rajapur bazar road (Ch. 2600-2690m &amp; 3000-3450m)  under BahubalUpazila, ID no: 636053010, District: Habigonj</t>
  </si>
  <si>
    <t>c) Nurpur (NHW)-Shutang GC-Aminpur road (Ch. 1450-2350m &amp; 3980-4250m) under SadarUpazila, ID no: 636443007, District: Habigonj</t>
  </si>
  <si>
    <t>LGED/RARIP/HAB/UNR/18-19/W-12</t>
  </si>
  <si>
    <t>a) Madhabpur R&amp;H-Sultanpur-Gateghar Bazar-Shajahanpur UP road (Ch. 2235-4235m) under MadhabpurUpazila, ID no: 636713010, District: Habigonj</t>
  </si>
  <si>
    <t>b) Chunarughat UP office- Shakir Mohammad bazar road (Ch. 850-2350m)  under ChunarughatUpazila, ID no: 636263010, District: Habigonj</t>
  </si>
  <si>
    <t>c) Deurgach  UP office (Chunarughat Rail Station)-Amorote Bazar (Rail Station) road (Ch. 3080-4680m) under ChunarughatUpazila, ID no: 636263003, District: Habigonj</t>
  </si>
  <si>
    <t>LGED/RARIP/HAB/VR/18-19/W-82</t>
  </si>
  <si>
    <t>a) Laskarpur Rail way-Mirpur Ekdala Road (Ch. 2600-3555m) under BahubalUpazila, ID no: 636054063, District: Habigonj</t>
  </si>
  <si>
    <t>b) Bishwa Road-Hafizpur-Dimura via Mirpur Dhuliakhal Road (Bishwa Road-HafizpurDimura via Dhuliakhal Road) (Ch. 800-2100m) under BahubalUpazila, ID no: 636054034, District: Habigonj</t>
  </si>
  <si>
    <t>LGED/RARIP/HAB/VR/18-19/W-83</t>
  </si>
  <si>
    <t>Adrasha Bazar- SholatekaGondabpur via Mojlishpur Road (Ch. 00-1015m) under BaniachongUpazila, ID no: 636115049, District: Habigonj</t>
  </si>
  <si>
    <t>18.12.18</t>
  </si>
  <si>
    <t>Mizanur Rahman Shamim</t>
  </si>
  <si>
    <t>21.3.19</t>
  </si>
  <si>
    <t>27.3.20</t>
  </si>
  <si>
    <t>LGED/RARIP/HAB/VR/18-19/W-92</t>
  </si>
  <si>
    <t>Khagaura-Algahati road (Ch. 00-1200m) under BahubalUpazila, ID no:636055015, District: Habigonj</t>
  </si>
  <si>
    <t>LGED/RARIP/HAB/VR/18-19/W-93</t>
  </si>
  <si>
    <t>Barogaon Dakin Tila imam tea garden Road (Ch. 00-1000m) under NabigonjUpazila, ID no: 636775060, District: Habigonj.</t>
  </si>
  <si>
    <t>LGED/RARIP/HAB/VR/18-19/W-94</t>
  </si>
  <si>
    <t>Rustampur- Dharmonagar Road (Ch. 00-1000m) under  NabigonjUpazila, ID no: 636774031, District: Habigonj.</t>
  </si>
  <si>
    <t>LGED/RARIP/HAB/VR/ 18-19/W-95</t>
  </si>
  <si>
    <t>a) Aushpara- Hatirthan Road (Ch. 00-1277m) under SadarUpazila, ID no: 636444030, District: Habigonj.</t>
  </si>
  <si>
    <t>b) Shaistagonj R&amp;H to Katiadi bazar road via Laskarpur Pry. School Road (Ch. 550-1760m) under SadarUpazila, ID no: 636444055, District: Habigonj.</t>
  </si>
  <si>
    <t>LGED /RARIP/ HAB/UNR/18-19/W-09</t>
  </si>
  <si>
    <t>a) Katiadi Bazar -Laskarpur UP -WDB embankment (Ch. 5950-6510m) under SadarUpazila, ID no: 636443005, District: Habigonj</t>
  </si>
  <si>
    <t>Tender received on 07.05.19</t>
  </si>
  <si>
    <t>b) Nabiganj bazar-Ratanpur via Naharpur road (Ch. 2895-4135m) under NabiganjUpazila, ID no: 636773004, District: Habigonj</t>
  </si>
  <si>
    <t>c) Vanudev-Kalabhapur Road (Ch. 4500-6660m) under NabiganjUpazila, ID no: 636773018, District: Habigonj</t>
  </si>
  <si>
    <t>d) Paschimbag-Azmirigonj submersible road (Ch. 3400-5400m) under AzmirigonjUpazila, ID no: 636023001, District: Habigonj (Submersible)</t>
  </si>
  <si>
    <t>e) Hiala Bazar-Mokrampur UP Office road (Ch. 1000-2900m) under Baniachong Upazila, ID no: 636113007, District: Habigonj</t>
  </si>
  <si>
    <t>LGED/RARIP/HAB/RHB/18-19/W-147</t>
  </si>
  <si>
    <t>a) Baruiuri Up Office - Kadupur Bazar via Chilarai - Kalaingura Road (Ch. 3300-7140m) under Baniachong Upazila, ID no: 636113012, District: Habigonj</t>
  </si>
  <si>
    <t>b) Adaoir GC-Dhankura-Patuli-Bulla UP road  (Ch. 1000-2000m  ) under Madhabpur upazila, ID no: 636713011, District: Habigonj</t>
  </si>
  <si>
    <t>c) Mirpur UP Office-Mohasoy Bazar road (Ch. 3000-6000m)  under Bahubal Upazila, ID no: 636053002, District: Habigonj</t>
  </si>
  <si>
    <t>Grand Total Tk=</t>
  </si>
  <si>
    <t>a) Shahjibazar - Shadurbazar road to Nurpur UP-Kesobpur bazar Road (Ch. 00-1000m)  under sadarupazila, ID no: 636443012, District: Habigonj</t>
  </si>
  <si>
    <t>25.02.19</t>
  </si>
  <si>
    <t>25.2.19</t>
  </si>
  <si>
    <t>17-12.2018</t>
  </si>
  <si>
    <t>Sand felling on going.</t>
  </si>
  <si>
    <t>MD Tajuddin</t>
  </si>
  <si>
    <t>17.04.19</t>
  </si>
  <si>
    <t>Ending work on going.</t>
  </si>
  <si>
    <t>Scarifying work done.</t>
  </si>
  <si>
    <t>07.05.19</t>
  </si>
  <si>
    <t>WBM Complete.</t>
  </si>
  <si>
    <t>MS Neon enterprise</t>
  </si>
  <si>
    <t>29.05.19</t>
  </si>
  <si>
    <t>25.06.19</t>
  </si>
  <si>
    <t>10.12.18</t>
  </si>
  <si>
    <t>MR Mizanur Rahman Shahin</t>
  </si>
  <si>
    <t>12.05.19</t>
  </si>
  <si>
    <t>19.05.19</t>
  </si>
  <si>
    <t>18.05.20</t>
  </si>
  <si>
    <t>Progress Report ( Physical &amp; Financial)</t>
  </si>
  <si>
    <t>29.08.19</t>
  </si>
  <si>
    <t>23.09.19</t>
  </si>
  <si>
    <t>01.10.19</t>
  </si>
  <si>
    <t>30.10.20</t>
  </si>
  <si>
    <t xml:space="preserve">                                                         </t>
  </si>
  <si>
    <t>AS Complete</t>
  </si>
  <si>
    <t>WBM ongoing</t>
  </si>
  <si>
    <t>MD. Shoyeb Ahmed</t>
  </si>
  <si>
    <t xml:space="preserve">Duration: July-2020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</si>
</sst>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dd/mm/yyyy;@"/>
    <numFmt numFmtId="166" formatCode="0.0000"/>
    <numFmt numFmtId="167" formatCode="0.0"/>
  </numFmts>
  <fonts count="13" x14ac:knownFonts="1"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2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10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/>
    </xf>
    <xf numFmtId="164" fontId="3" fillId="0" borderId="1" xfId="0" applyNumberFormat="1" applyFont="1" applyBorder="1" applyAlignment="1">
      <alignment horizontal="center" vertical="center" textRotation="90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horizontal="center" vertical="center" textRotation="90"/>
    </xf>
    <xf numFmtId="9" fontId="2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 textRotation="90"/>
    </xf>
    <xf numFmtId="165" fontId="2" fillId="0" borderId="1" xfId="0" applyNumberFormat="1" applyFont="1" applyBorder="1" applyAlignment="1">
      <alignment horizontal="center" vertical="center" textRotation="90"/>
    </xf>
    <xf numFmtId="0" fontId="2" fillId="3" borderId="1" xfId="0" applyNumberFormat="1" applyFont="1" applyFill="1" applyBorder="1" applyAlignment="1">
      <alignment horizontal="center" vertical="center" textRotation="90" wrapText="1"/>
    </xf>
    <xf numFmtId="2" fontId="2" fillId="3" borderId="1" xfId="0" applyNumberFormat="1" applyFont="1" applyFill="1" applyBorder="1" applyAlignment="1">
      <alignment horizontal="center" vertical="center" textRotation="90"/>
    </xf>
    <xf numFmtId="14" fontId="2" fillId="2" borderId="1" xfId="0" applyNumberFormat="1" applyFont="1" applyFill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left" vertical="center"/>
    </xf>
    <xf numFmtId="9" fontId="2" fillId="2" borderId="1" xfId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1" xfId="1" applyNumberFormat="1" applyFont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165" fontId="2" fillId="0" borderId="1" xfId="0" applyNumberFormat="1" applyFont="1" applyBorder="1" applyAlignment="1">
      <alignment horizontal="center" vertical="center" textRotation="90"/>
    </xf>
    <xf numFmtId="14" fontId="2" fillId="0" borderId="1" xfId="0" applyNumberFormat="1" applyFont="1" applyBorder="1" applyAlignment="1">
      <alignment horizontal="center" vertical="center" textRotation="90"/>
    </xf>
    <xf numFmtId="2" fontId="2" fillId="0" borderId="1" xfId="0" applyNumberFormat="1" applyFont="1" applyBorder="1" applyAlignment="1">
      <alignment horizontal="center" vertical="center" textRotation="90"/>
    </xf>
    <xf numFmtId="2" fontId="2" fillId="0" borderId="1" xfId="0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textRotation="90" wrapText="1"/>
    </xf>
    <xf numFmtId="0" fontId="2" fillId="2" borderId="7" xfId="0" applyNumberFormat="1" applyFont="1" applyFill="1" applyBorder="1" applyAlignment="1">
      <alignment horizontal="center" vertical="center" textRotation="90" wrapText="1"/>
    </xf>
    <xf numFmtId="0" fontId="2" fillId="2" borderId="3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9" fontId="2" fillId="2" borderId="1" xfId="1" applyFont="1" applyFill="1" applyBorder="1" applyAlignment="1">
      <alignment horizontal="center" vertical="center" textRotation="90" wrapText="1"/>
    </xf>
    <xf numFmtId="2" fontId="2" fillId="2" borderId="2" xfId="0" applyNumberFormat="1" applyFont="1" applyFill="1" applyBorder="1" applyAlignment="1">
      <alignment horizontal="center" vertical="center" textRotation="90"/>
    </xf>
    <xf numFmtId="2" fontId="2" fillId="2" borderId="3" xfId="0" applyNumberFormat="1" applyFont="1" applyFill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0" fontId="2" fillId="2" borderId="2" xfId="1" applyNumberFormat="1" applyFont="1" applyFill="1" applyBorder="1" applyAlignment="1">
      <alignment horizontal="center" vertical="center"/>
    </xf>
    <xf numFmtId="10" fontId="2" fillId="2" borderId="3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2" borderId="2" xfId="0" applyNumberFormat="1" applyFont="1" applyFill="1" applyBorder="1" applyAlignment="1">
      <alignment horizontal="center" vertical="center" textRotation="90"/>
    </xf>
    <xf numFmtId="0" fontId="2" fillId="2" borderId="7" xfId="0" applyNumberFormat="1" applyFont="1" applyFill="1" applyBorder="1" applyAlignment="1">
      <alignment horizontal="center" vertical="center" textRotation="90"/>
    </xf>
    <xf numFmtId="0" fontId="2" fillId="2" borderId="3" xfId="0" applyNumberFormat="1" applyFont="1" applyFill="1" applyBorder="1" applyAlignment="1">
      <alignment horizontal="center" vertical="center" textRotation="90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9"/>
  <sheetViews>
    <sheetView tabSelected="1" zoomScale="85" zoomScaleNormal="85" workbookViewId="0">
      <pane ySplit="7" topLeftCell="A8" activePane="bottomLeft" state="frozen"/>
      <selection pane="bottomLeft" activeCell="D58" sqref="D58"/>
    </sheetView>
  </sheetViews>
  <sheetFormatPr defaultRowHeight="15" x14ac:dyDescent="0.25"/>
  <cols>
    <col min="1" max="1" width="3.5703125" style="1" customWidth="1"/>
    <col min="2" max="2" width="5.28515625" style="1" customWidth="1"/>
    <col min="3" max="3" width="7.28515625" style="1" customWidth="1"/>
    <col min="4" max="4" width="34.85546875" style="1" customWidth="1"/>
    <col min="5" max="5" width="6.85546875" style="1" customWidth="1"/>
    <col min="6" max="6" width="6.7109375" style="1" customWidth="1"/>
    <col min="7" max="7" width="15.42578125" style="1" customWidth="1"/>
    <col min="8" max="8" width="4.85546875" style="1" customWidth="1"/>
    <col min="9" max="9" width="15.7109375" style="1" customWidth="1"/>
    <col min="10" max="10" width="4.7109375" style="1" customWidth="1"/>
    <col min="11" max="11" width="4.28515625" style="1" customWidth="1"/>
    <col min="12" max="12" width="8.28515625" style="1" customWidth="1"/>
    <col min="13" max="13" width="4.140625" style="1" customWidth="1"/>
    <col min="14" max="14" width="4.28515625" style="1" customWidth="1"/>
    <col min="15" max="15" width="14.5703125" style="1" customWidth="1"/>
    <col min="16" max="16" width="4.85546875" style="1" customWidth="1"/>
    <col min="17" max="17" width="8.7109375" style="1" customWidth="1"/>
    <col min="18" max="18" width="6" style="1" customWidth="1"/>
    <col min="19" max="19" width="4.85546875" style="1" customWidth="1"/>
    <col min="20" max="20" width="15.28515625" style="1" customWidth="1"/>
    <col min="21" max="21" width="14.5703125" style="1" customWidth="1"/>
    <col min="22" max="22" width="8.85546875" style="1" customWidth="1"/>
    <col min="23" max="23" width="7.42578125" style="1" customWidth="1"/>
    <col min="24" max="225" width="9.140625" style="1" customWidth="1"/>
  </cols>
  <sheetData>
    <row r="1" spans="1:26" ht="20.25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6" ht="18.75" x14ac:dyDescent="0.25">
      <c r="A2" s="141" t="s">
        <v>163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6" ht="25.5" x14ac:dyDescent="0.25">
      <c r="A3" s="38" t="s">
        <v>1</v>
      </c>
      <c r="B3" s="39"/>
      <c r="C3" s="39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120" t="s">
        <v>172</v>
      </c>
      <c r="S3" s="121"/>
      <c r="T3" s="121"/>
      <c r="U3" s="121"/>
      <c r="V3" s="121"/>
      <c r="W3" s="121"/>
    </row>
    <row r="4" spans="1:26" x14ac:dyDescent="0.25">
      <c r="A4" s="42"/>
      <c r="B4" s="42"/>
      <c r="C4" s="42"/>
      <c r="D4" s="42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6" ht="24" customHeight="1" x14ac:dyDescent="0.25">
      <c r="A5" s="84" t="s">
        <v>2</v>
      </c>
      <c r="B5" s="84" t="s">
        <v>3</v>
      </c>
      <c r="C5" s="84" t="s">
        <v>4</v>
      </c>
      <c r="D5" s="126" t="s">
        <v>5</v>
      </c>
      <c r="E5" s="142" t="s">
        <v>6</v>
      </c>
      <c r="F5" s="143"/>
      <c r="G5" s="142" t="s">
        <v>7</v>
      </c>
      <c r="H5" s="144"/>
      <c r="I5" s="143"/>
      <c r="J5" s="84" t="s">
        <v>8</v>
      </c>
      <c r="K5" s="84" t="s">
        <v>9</v>
      </c>
      <c r="L5" s="84" t="s">
        <v>10</v>
      </c>
      <c r="M5" s="84" t="s">
        <v>11</v>
      </c>
      <c r="N5" s="84" t="s">
        <v>12</v>
      </c>
      <c r="O5" s="84" t="s">
        <v>13</v>
      </c>
      <c r="P5" s="145" t="s">
        <v>14</v>
      </c>
      <c r="Q5" s="84" t="s">
        <v>15</v>
      </c>
      <c r="R5" s="84" t="s">
        <v>16</v>
      </c>
      <c r="S5" s="142" t="s">
        <v>17</v>
      </c>
      <c r="T5" s="144"/>
      <c r="U5" s="143"/>
      <c r="V5" s="84" t="s">
        <v>18</v>
      </c>
      <c r="W5" s="84" t="s">
        <v>19</v>
      </c>
    </row>
    <row r="6" spans="1:26" ht="107.25" customHeight="1" x14ac:dyDescent="0.25">
      <c r="A6" s="84"/>
      <c r="B6" s="84"/>
      <c r="C6" s="84"/>
      <c r="D6" s="126"/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84"/>
      <c r="K6" s="84"/>
      <c r="L6" s="84"/>
      <c r="M6" s="84"/>
      <c r="N6" s="84"/>
      <c r="O6" s="84"/>
      <c r="P6" s="145"/>
      <c r="Q6" s="84"/>
      <c r="R6" s="84"/>
      <c r="S6" s="10" t="s">
        <v>25</v>
      </c>
      <c r="T6" s="10" t="s">
        <v>26</v>
      </c>
      <c r="U6" s="10" t="s">
        <v>27</v>
      </c>
      <c r="V6" s="84"/>
      <c r="W6" s="84"/>
    </row>
    <row r="7" spans="1:26" ht="21.75" customHeight="1" x14ac:dyDescent="0.25">
      <c r="A7" s="43">
        <v>1</v>
      </c>
      <c r="B7" s="32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4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  <c r="U7" s="44">
        <v>21</v>
      </c>
      <c r="V7" s="44">
        <v>22</v>
      </c>
      <c r="W7" s="44">
        <v>23</v>
      </c>
    </row>
    <row r="8" spans="1:26" ht="97.5" customHeight="1" x14ac:dyDescent="0.25">
      <c r="A8" s="32">
        <v>1</v>
      </c>
      <c r="B8" s="8" t="s">
        <v>28</v>
      </c>
      <c r="C8" s="10" t="s">
        <v>29</v>
      </c>
      <c r="D8" s="66" t="s">
        <v>30</v>
      </c>
      <c r="E8" s="45">
        <v>1</v>
      </c>
      <c r="F8" s="45">
        <v>0.6</v>
      </c>
      <c r="G8" s="45">
        <v>6966345</v>
      </c>
      <c r="H8" s="45" t="s">
        <v>31</v>
      </c>
      <c r="I8" s="45">
        <v>6966345</v>
      </c>
      <c r="J8" s="45"/>
      <c r="K8" s="9" t="s">
        <v>32</v>
      </c>
      <c r="L8" s="6" t="s">
        <v>33</v>
      </c>
      <c r="M8" s="46" t="s">
        <v>147</v>
      </c>
      <c r="N8" s="9" t="s">
        <v>34</v>
      </c>
      <c r="O8" s="47">
        <v>6956768.8300000001</v>
      </c>
      <c r="P8" s="48"/>
      <c r="Q8" s="49">
        <v>1</v>
      </c>
      <c r="R8" s="9" t="s">
        <v>35</v>
      </c>
      <c r="S8" s="50"/>
      <c r="T8" s="45">
        <v>6955000</v>
      </c>
      <c r="U8" s="45">
        <f t="shared" ref="U8:U20" si="0">O8-T8</f>
        <v>1768.8300000000745</v>
      </c>
      <c r="V8" s="51">
        <f t="shared" ref="V8:V20" si="1">T8/O8</f>
        <v>0.99974573971865033</v>
      </c>
      <c r="W8" s="6"/>
    </row>
    <row r="9" spans="1:26" ht="90.75" customHeight="1" x14ac:dyDescent="0.25">
      <c r="A9" s="32">
        <v>2</v>
      </c>
      <c r="B9" s="8" t="s">
        <v>28</v>
      </c>
      <c r="C9" s="10" t="s">
        <v>36</v>
      </c>
      <c r="D9" s="66" t="s">
        <v>37</v>
      </c>
      <c r="E9" s="25">
        <v>1</v>
      </c>
      <c r="F9" s="25">
        <v>0</v>
      </c>
      <c r="G9" s="25">
        <v>6834324</v>
      </c>
      <c r="H9" s="25" t="s">
        <v>31</v>
      </c>
      <c r="I9" s="25">
        <v>6834324</v>
      </c>
      <c r="J9" s="25"/>
      <c r="K9" s="8" t="s">
        <v>32</v>
      </c>
      <c r="L9" s="10" t="s">
        <v>33</v>
      </c>
      <c r="M9" s="52">
        <v>43451</v>
      </c>
      <c r="N9" s="8" t="s">
        <v>34</v>
      </c>
      <c r="O9" s="53">
        <v>6829994.3399999999</v>
      </c>
      <c r="P9" s="54"/>
      <c r="Q9" s="55">
        <v>0.5</v>
      </c>
      <c r="R9" s="8" t="s">
        <v>35</v>
      </c>
      <c r="S9" s="32"/>
      <c r="T9" s="25">
        <v>2390000</v>
      </c>
      <c r="U9" s="45">
        <f t="shared" si="0"/>
        <v>4439994.34</v>
      </c>
      <c r="V9" s="51">
        <f t="shared" si="1"/>
        <v>0.34992708354133134</v>
      </c>
      <c r="W9" s="10" t="s">
        <v>169</v>
      </c>
      <c r="Z9" s="1" t="s">
        <v>168</v>
      </c>
    </row>
    <row r="10" spans="1:26" ht="90.75" customHeight="1" x14ac:dyDescent="0.25">
      <c r="A10" s="115">
        <v>3</v>
      </c>
      <c r="B10" s="7" t="s">
        <v>88</v>
      </c>
      <c r="C10" s="94" t="s">
        <v>114</v>
      </c>
      <c r="D10" s="69" t="s">
        <v>115</v>
      </c>
      <c r="E10" s="56">
        <v>0.95499999999999996</v>
      </c>
      <c r="F10" s="20">
        <v>0.625</v>
      </c>
      <c r="G10" s="57">
        <v>6516486</v>
      </c>
      <c r="H10" s="20" t="s">
        <v>31</v>
      </c>
      <c r="I10" s="20">
        <v>6516486</v>
      </c>
      <c r="J10" s="58"/>
      <c r="K10" s="95"/>
      <c r="L10" s="94" t="s">
        <v>45</v>
      </c>
      <c r="M10" s="102">
        <v>43572</v>
      </c>
      <c r="N10" s="102">
        <v>43597</v>
      </c>
      <c r="O10" s="114">
        <v>14146667.619999999</v>
      </c>
      <c r="P10" s="105">
        <v>43604</v>
      </c>
      <c r="Q10" s="59">
        <v>1</v>
      </c>
      <c r="R10" s="102">
        <v>43969</v>
      </c>
      <c r="S10" s="58" t="s">
        <v>31</v>
      </c>
      <c r="T10" s="109">
        <v>14050000</v>
      </c>
      <c r="U10" s="109">
        <f>+O10-T10</f>
        <v>96667.61999999918</v>
      </c>
      <c r="V10" s="112">
        <f>+T10/O10</f>
        <v>0.99316675682240996</v>
      </c>
      <c r="W10" s="106"/>
    </row>
    <row r="11" spans="1:26" ht="136.5" customHeight="1" x14ac:dyDescent="0.25">
      <c r="A11" s="116"/>
      <c r="B11" s="7" t="s">
        <v>88</v>
      </c>
      <c r="C11" s="94"/>
      <c r="D11" s="69" t="s">
        <v>116</v>
      </c>
      <c r="E11" s="56">
        <v>1.3</v>
      </c>
      <c r="F11" s="20">
        <v>0.625</v>
      </c>
      <c r="G11" s="57">
        <v>8925069</v>
      </c>
      <c r="H11" s="20" t="s">
        <v>31</v>
      </c>
      <c r="I11" s="20">
        <v>8925069</v>
      </c>
      <c r="J11" s="58"/>
      <c r="K11" s="95"/>
      <c r="L11" s="94"/>
      <c r="M11" s="95"/>
      <c r="N11" s="95"/>
      <c r="O11" s="114"/>
      <c r="P11" s="94"/>
      <c r="Q11" s="59">
        <v>1</v>
      </c>
      <c r="R11" s="95"/>
      <c r="S11" s="58" t="s">
        <v>31</v>
      </c>
      <c r="T11" s="110"/>
      <c r="U11" s="111"/>
      <c r="V11" s="113"/>
      <c r="W11" s="106"/>
    </row>
    <row r="12" spans="1:26" ht="27.75" customHeight="1" x14ac:dyDescent="0.25">
      <c r="A12" s="96" t="s">
        <v>66</v>
      </c>
      <c r="B12" s="97"/>
      <c r="C12" s="97"/>
      <c r="D12" s="98"/>
      <c r="E12" s="35">
        <f>SUM(E10:E11)</f>
        <v>2.2549999999999999</v>
      </c>
      <c r="F12" s="12">
        <f>SUM(F10:F11)</f>
        <v>1.25</v>
      </c>
      <c r="G12" s="12">
        <f>SUM(G10:G11)</f>
        <v>15441555</v>
      </c>
      <c r="H12" s="12" t="s">
        <v>31</v>
      </c>
      <c r="I12" s="12">
        <f>+I11+I10</f>
        <v>15441555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>
        <f>+O10</f>
        <v>14146667.619999999</v>
      </c>
      <c r="P12" s="12" t="s">
        <v>31</v>
      </c>
      <c r="Q12" s="17">
        <f>(+Q11+Q10)/2</f>
        <v>1</v>
      </c>
      <c r="R12" s="12" t="s">
        <v>31</v>
      </c>
      <c r="S12" s="12" t="s">
        <v>31</v>
      </c>
      <c r="T12" s="12">
        <f>SUM(T10:T11)</f>
        <v>14050000</v>
      </c>
      <c r="U12" s="12">
        <f>+U10</f>
        <v>96667.61999999918</v>
      </c>
      <c r="V12" s="17">
        <f>+V10</f>
        <v>0.99316675682240996</v>
      </c>
      <c r="W12" s="12" t="s">
        <v>31</v>
      </c>
    </row>
    <row r="13" spans="1:26" ht="90.75" customHeight="1" x14ac:dyDescent="0.25">
      <c r="A13" s="32">
        <v>4</v>
      </c>
      <c r="B13" s="7" t="s">
        <v>85</v>
      </c>
      <c r="C13" s="11" t="s">
        <v>117</v>
      </c>
      <c r="D13" s="69" t="s">
        <v>118</v>
      </c>
      <c r="E13" s="60">
        <v>1.0149999999999999</v>
      </c>
      <c r="F13" s="20">
        <v>0</v>
      </c>
      <c r="G13" s="57">
        <v>7385154</v>
      </c>
      <c r="H13" s="20" t="s">
        <v>31</v>
      </c>
      <c r="I13" s="20">
        <v>7385154</v>
      </c>
      <c r="J13" s="58"/>
      <c r="K13" s="7" t="s">
        <v>119</v>
      </c>
      <c r="L13" s="11" t="s">
        <v>120</v>
      </c>
      <c r="M13" s="7" t="s">
        <v>146</v>
      </c>
      <c r="N13" s="7" t="s">
        <v>121</v>
      </c>
      <c r="O13" s="61">
        <v>7248471.7199999997</v>
      </c>
      <c r="P13" s="7"/>
      <c r="Q13" s="59">
        <v>1</v>
      </c>
      <c r="R13" s="7" t="s">
        <v>122</v>
      </c>
      <c r="S13" s="58"/>
      <c r="T13" s="20">
        <v>7246072</v>
      </c>
      <c r="U13" s="58">
        <v>7248471.7199999997</v>
      </c>
      <c r="V13" s="21">
        <f>+T13/O13</f>
        <v>0.99966893435020543</v>
      </c>
      <c r="W13" s="7"/>
    </row>
    <row r="14" spans="1:26" ht="87" customHeight="1" x14ac:dyDescent="0.25">
      <c r="A14" s="32">
        <v>5</v>
      </c>
      <c r="B14" s="8" t="s">
        <v>38</v>
      </c>
      <c r="C14" s="10" t="s">
        <v>39</v>
      </c>
      <c r="D14" s="66" t="s">
        <v>40</v>
      </c>
      <c r="E14" s="25">
        <v>1.5</v>
      </c>
      <c r="F14" s="25">
        <v>0</v>
      </c>
      <c r="G14" s="25">
        <v>10330853</v>
      </c>
      <c r="H14" s="25" t="s">
        <v>31</v>
      </c>
      <c r="I14" s="25">
        <v>10330853</v>
      </c>
      <c r="J14" s="25"/>
      <c r="K14" s="8" t="s">
        <v>32</v>
      </c>
      <c r="L14" s="10" t="s">
        <v>41</v>
      </c>
      <c r="M14" s="62">
        <v>43451</v>
      </c>
      <c r="N14" s="8" t="s">
        <v>42</v>
      </c>
      <c r="O14" s="53">
        <v>10315625</v>
      </c>
      <c r="P14" s="54"/>
      <c r="Q14" s="55">
        <v>0.8</v>
      </c>
      <c r="R14" s="8" t="s">
        <v>35</v>
      </c>
      <c r="S14" s="32"/>
      <c r="T14" s="25">
        <v>6250000</v>
      </c>
      <c r="U14" s="45">
        <f t="shared" si="0"/>
        <v>4065625</v>
      </c>
      <c r="V14" s="51">
        <f t="shared" si="1"/>
        <v>0.60587700696758562</v>
      </c>
      <c r="W14" s="10"/>
    </row>
    <row r="15" spans="1:26" ht="87" customHeight="1" x14ac:dyDescent="0.25">
      <c r="A15" s="32">
        <v>6</v>
      </c>
      <c r="B15" s="8" t="s">
        <v>38</v>
      </c>
      <c r="C15" s="10" t="s">
        <v>43</v>
      </c>
      <c r="D15" s="66" t="s">
        <v>44</v>
      </c>
      <c r="E15" s="25">
        <v>1.4750000000000001</v>
      </c>
      <c r="F15" s="25">
        <v>0</v>
      </c>
      <c r="G15" s="25">
        <v>10125352</v>
      </c>
      <c r="H15" s="25" t="s">
        <v>31</v>
      </c>
      <c r="I15" s="25">
        <v>10125352</v>
      </c>
      <c r="J15" s="25"/>
      <c r="K15" s="8" t="s">
        <v>32</v>
      </c>
      <c r="L15" s="10" t="s">
        <v>45</v>
      </c>
      <c r="M15" s="62">
        <v>43451</v>
      </c>
      <c r="N15" s="8" t="s">
        <v>46</v>
      </c>
      <c r="O15" s="53">
        <v>10123048.810000001</v>
      </c>
      <c r="P15" s="54"/>
      <c r="Q15" s="55">
        <v>1</v>
      </c>
      <c r="R15" s="8" t="s">
        <v>47</v>
      </c>
      <c r="S15" s="32"/>
      <c r="T15" s="25">
        <v>10121000</v>
      </c>
      <c r="U15" s="45">
        <f t="shared" si="0"/>
        <v>2048.8100000005215</v>
      </c>
      <c r="V15" s="51">
        <f t="shared" si="1"/>
        <v>0.99979760939234263</v>
      </c>
      <c r="W15" s="10" t="s">
        <v>154</v>
      </c>
    </row>
    <row r="16" spans="1:26" ht="87.75" customHeight="1" x14ac:dyDescent="0.25">
      <c r="A16" s="32">
        <v>7</v>
      </c>
      <c r="B16" s="8" t="s">
        <v>38</v>
      </c>
      <c r="C16" s="10" t="s">
        <v>48</v>
      </c>
      <c r="D16" s="66" t="s">
        <v>49</v>
      </c>
      <c r="E16" s="25">
        <v>1.01</v>
      </c>
      <c r="F16" s="25">
        <v>0</v>
      </c>
      <c r="G16" s="25">
        <v>7263371</v>
      </c>
      <c r="H16" s="25" t="s">
        <v>31</v>
      </c>
      <c r="I16" s="25">
        <v>7263371</v>
      </c>
      <c r="J16" s="25"/>
      <c r="K16" s="8" t="s">
        <v>32</v>
      </c>
      <c r="L16" s="10" t="s">
        <v>45</v>
      </c>
      <c r="M16" s="62">
        <v>43451</v>
      </c>
      <c r="N16" s="8" t="s">
        <v>46</v>
      </c>
      <c r="O16" s="53">
        <v>7262749.8399999999</v>
      </c>
      <c r="P16" s="54"/>
      <c r="Q16" s="55">
        <v>1</v>
      </c>
      <c r="R16" s="8" t="s">
        <v>47</v>
      </c>
      <c r="S16" s="32"/>
      <c r="T16" s="25">
        <v>7243000</v>
      </c>
      <c r="U16" s="45">
        <f t="shared" si="0"/>
        <v>19749.839999999851</v>
      </c>
      <c r="V16" s="51">
        <f t="shared" si="1"/>
        <v>0.99728066635432955</v>
      </c>
      <c r="W16" s="10" t="s">
        <v>154</v>
      </c>
    </row>
    <row r="17" spans="1:23" ht="90.75" customHeight="1" x14ac:dyDescent="0.25">
      <c r="A17" s="32">
        <v>8</v>
      </c>
      <c r="B17" s="8" t="s">
        <v>50</v>
      </c>
      <c r="C17" s="10" t="s">
        <v>51</v>
      </c>
      <c r="D17" s="66" t="s">
        <v>52</v>
      </c>
      <c r="E17" s="25">
        <v>1</v>
      </c>
      <c r="F17" s="25">
        <v>0</v>
      </c>
      <c r="G17" s="25">
        <v>8313943</v>
      </c>
      <c r="H17" s="25" t="s">
        <v>31</v>
      </c>
      <c r="I17" s="25">
        <v>8313943</v>
      </c>
      <c r="J17" s="25"/>
      <c r="K17" s="8" t="s">
        <v>32</v>
      </c>
      <c r="L17" s="10" t="s">
        <v>53</v>
      </c>
      <c r="M17" s="62">
        <v>43451</v>
      </c>
      <c r="N17" s="8" t="s">
        <v>42</v>
      </c>
      <c r="O17" s="53">
        <v>8302000.9800000004</v>
      </c>
      <c r="P17" s="54"/>
      <c r="Q17" s="55">
        <v>1</v>
      </c>
      <c r="R17" s="8" t="s">
        <v>35</v>
      </c>
      <c r="S17" s="32"/>
      <c r="T17" s="25">
        <v>8272000</v>
      </c>
      <c r="U17" s="45">
        <f t="shared" si="0"/>
        <v>30000.980000000447</v>
      </c>
      <c r="V17" s="51">
        <f t="shared" si="1"/>
        <v>0.99638629529528189</v>
      </c>
      <c r="W17" s="10" t="s">
        <v>154</v>
      </c>
    </row>
    <row r="18" spans="1:23" ht="90" customHeight="1" x14ac:dyDescent="0.25">
      <c r="A18" s="32">
        <v>9</v>
      </c>
      <c r="B18" s="8" t="s">
        <v>50</v>
      </c>
      <c r="C18" s="10" t="s">
        <v>54</v>
      </c>
      <c r="D18" s="66" t="s">
        <v>55</v>
      </c>
      <c r="E18" s="25">
        <v>1</v>
      </c>
      <c r="F18" s="25">
        <v>5.4</v>
      </c>
      <c r="G18" s="25">
        <v>8133094</v>
      </c>
      <c r="H18" s="25" t="s">
        <v>31</v>
      </c>
      <c r="I18" s="25">
        <v>8133094</v>
      </c>
      <c r="J18" s="25"/>
      <c r="K18" s="8" t="s">
        <v>32</v>
      </c>
      <c r="L18" s="10" t="s">
        <v>53</v>
      </c>
      <c r="M18" s="62">
        <v>43451</v>
      </c>
      <c r="N18" s="8" t="s">
        <v>42</v>
      </c>
      <c r="O18" s="53">
        <v>8131645.1699999999</v>
      </c>
      <c r="P18" s="54"/>
      <c r="Q18" s="55">
        <v>0.8</v>
      </c>
      <c r="R18" s="8" t="s">
        <v>35</v>
      </c>
      <c r="S18" s="32"/>
      <c r="T18" s="25">
        <v>5843700</v>
      </c>
      <c r="U18" s="45">
        <f t="shared" si="0"/>
        <v>2287945.17</v>
      </c>
      <c r="V18" s="51">
        <f t="shared" si="1"/>
        <v>0.7186368659516903</v>
      </c>
      <c r="W18" s="10" t="s">
        <v>169</v>
      </c>
    </row>
    <row r="19" spans="1:23" ht="90.75" customHeight="1" x14ac:dyDescent="0.25">
      <c r="A19" s="32">
        <v>10</v>
      </c>
      <c r="B19" s="8" t="s">
        <v>56</v>
      </c>
      <c r="C19" s="10" t="s">
        <v>57</v>
      </c>
      <c r="D19" s="66" t="s">
        <v>58</v>
      </c>
      <c r="E19" s="25">
        <v>1.2</v>
      </c>
      <c r="F19" s="25">
        <v>1.875</v>
      </c>
      <c r="G19" s="25">
        <v>9240741</v>
      </c>
      <c r="H19" s="25" t="s">
        <v>31</v>
      </c>
      <c r="I19" s="25">
        <v>9240741</v>
      </c>
      <c r="J19" s="25"/>
      <c r="K19" s="8" t="s">
        <v>32</v>
      </c>
      <c r="L19" s="10" t="s">
        <v>59</v>
      </c>
      <c r="M19" s="62">
        <v>43451</v>
      </c>
      <c r="N19" s="8" t="s">
        <v>42</v>
      </c>
      <c r="O19" s="53">
        <v>9002284.6300000008</v>
      </c>
      <c r="P19" s="54"/>
      <c r="Q19" s="55">
        <v>0.8</v>
      </c>
      <c r="R19" s="8" t="s">
        <v>35</v>
      </c>
      <c r="S19" s="32"/>
      <c r="T19" s="25">
        <v>5648205</v>
      </c>
      <c r="U19" s="45">
        <f t="shared" si="0"/>
        <v>3354079.6300000008</v>
      </c>
      <c r="V19" s="51">
        <f t="shared" si="1"/>
        <v>0.62741906439810036</v>
      </c>
      <c r="W19" s="10" t="s">
        <v>170</v>
      </c>
    </row>
    <row r="20" spans="1:23" ht="113.25" customHeight="1" x14ac:dyDescent="0.25">
      <c r="A20" s="32">
        <v>11</v>
      </c>
      <c r="B20" s="8" t="s">
        <v>56</v>
      </c>
      <c r="C20" s="10" t="s">
        <v>60</v>
      </c>
      <c r="D20" s="66" t="s">
        <v>61</v>
      </c>
      <c r="E20" s="25">
        <v>1</v>
      </c>
      <c r="F20" s="25">
        <v>0</v>
      </c>
      <c r="G20" s="25">
        <v>8174645</v>
      </c>
      <c r="H20" s="25" t="s">
        <v>31</v>
      </c>
      <c r="I20" s="25">
        <v>8174645</v>
      </c>
      <c r="J20" s="25"/>
      <c r="K20" s="8" t="s">
        <v>32</v>
      </c>
      <c r="L20" s="10" t="s">
        <v>59</v>
      </c>
      <c r="M20" s="62">
        <v>43451</v>
      </c>
      <c r="N20" s="8" t="s">
        <v>42</v>
      </c>
      <c r="O20" s="53">
        <v>8076364.7199999997</v>
      </c>
      <c r="P20" s="54"/>
      <c r="Q20" s="55">
        <v>1</v>
      </c>
      <c r="R20" s="8" t="s">
        <v>35</v>
      </c>
      <c r="S20" s="32"/>
      <c r="T20" s="25">
        <v>8076364</v>
      </c>
      <c r="U20" s="45">
        <f t="shared" si="0"/>
        <v>0.71999999973922968</v>
      </c>
      <c r="V20" s="51">
        <f t="shared" si="1"/>
        <v>0.99999991085098006</v>
      </c>
      <c r="W20" s="10" t="s">
        <v>170</v>
      </c>
    </row>
    <row r="21" spans="1:23" ht="113.25" customHeight="1" x14ac:dyDescent="0.25">
      <c r="A21" s="58">
        <v>12</v>
      </c>
      <c r="B21" s="7" t="s">
        <v>88</v>
      </c>
      <c r="C21" s="11" t="s">
        <v>123</v>
      </c>
      <c r="D21" s="69" t="s">
        <v>124</v>
      </c>
      <c r="E21" s="60">
        <v>1.2</v>
      </c>
      <c r="F21" s="20">
        <v>0</v>
      </c>
      <c r="G21" s="57">
        <v>8209287</v>
      </c>
      <c r="H21" s="20" t="s">
        <v>31</v>
      </c>
      <c r="I21" s="20">
        <v>8209287</v>
      </c>
      <c r="J21" s="58"/>
      <c r="K21" s="7"/>
      <c r="L21" s="11" t="s">
        <v>45</v>
      </c>
      <c r="M21" s="7" t="s">
        <v>146</v>
      </c>
      <c r="N21" s="7" t="s">
        <v>121</v>
      </c>
      <c r="O21" s="61">
        <v>8025248</v>
      </c>
      <c r="P21" s="7"/>
      <c r="Q21" s="59">
        <v>1</v>
      </c>
      <c r="R21" s="7" t="s">
        <v>122</v>
      </c>
      <c r="S21" s="58"/>
      <c r="T21" s="20">
        <v>8025000</v>
      </c>
      <c r="U21" s="20">
        <f>O21-T21</f>
        <v>248</v>
      </c>
      <c r="V21" s="21">
        <f>T21/O21</f>
        <v>0.99996909752820096</v>
      </c>
      <c r="W21" s="11" t="s">
        <v>154</v>
      </c>
    </row>
    <row r="22" spans="1:23" ht="113.25" customHeight="1" x14ac:dyDescent="0.25">
      <c r="A22" s="58">
        <v>13</v>
      </c>
      <c r="B22" s="7" t="s">
        <v>28</v>
      </c>
      <c r="C22" s="11" t="s">
        <v>125</v>
      </c>
      <c r="D22" s="69" t="s">
        <v>126</v>
      </c>
      <c r="E22" s="60">
        <v>1</v>
      </c>
      <c r="F22" s="20">
        <v>0.6</v>
      </c>
      <c r="G22" s="57">
        <v>7594572</v>
      </c>
      <c r="H22" s="20" t="s">
        <v>31</v>
      </c>
      <c r="I22" s="20">
        <v>7594572</v>
      </c>
      <c r="J22" s="58"/>
      <c r="K22" s="7"/>
      <c r="L22" s="63" t="s">
        <v>171</v>
      </c>
      <c r="M22" s="7" t="s">
        <v>164</v>
      </c>
      <c r="N22" s="7" t="s">
        <v>165</v>
      </c>
      <c r="O22" s="64">
        <v>7162041.25</v>
      </c>
      <c r="P22" s="7" t="s">
        <v>166</v>
      </c>
      <c r="Q22" s="59">
        <v>0.1</v>
      </c>
      <c r="R22" s="7" t="s">
        <v>167</v>
      </c>
      <c r="S22" s="58" t="s">
        <v>31</v>
      </c>
      <c r="T22" s="20">
        <v>0</v>
      </c>
      <c r="U22" s="20">
        <f>O22-T22</f>
        <v>7162041.25</v>
      </c>
      <c r="V22" s="21"/>
      <c r="W22" s="11"/>
    </row>
    <row r="23" spans="1:23" ht="113.25" customHeight="1" x14ac:dyDescent="0.25">
      <c r="A23" s="58">
        <v>14</v>
      </c>
      <c r="B23" s="7" t="s">
        <v>28</v>
      </c>
      <c r="C23" s="11" t="s">
        <v>127</v>
      </c>
      <c r="D23" s="69" t="s">
        <v>128</v>
      </c>
      <c r="E23" s="60">
        <v>1</v>
      </c>
      <c r="F23" s="20">
        <v>0</v>
      </c>
      <c r="G23" s="57">
        <v>7351203</v>
      </c>
      <c r="H23" s="20" t="s">
        <v>31</v>
      </c>
      <c r="I23" s="20">
        <v>7351203</v>
      </c>
      <c r="J23" s="58"/>
      <c r="K23" s="7" t="s">
        <v>119</v>
      </c>
      <c r="L23" s="11" t="s">
        <v>120</v>
      </c>
      <c r="M23" s="7" t="s">
        <v>145</v>
      </c>
      <c r="N23" s="7" t="s">
        <v>121</v>
      </c>
      <c r="O23" s="61">
        <v>6851673.9400000004</v>
      </c>
      <c r="P23" s="65">
        <v>43552</v>
      </c>
      <c r="Q23" s="59">
        <v>0.3</v>
      </c>
      <c r="R23" s="7" t="s">
        <v>122</v>
      </c>
      <c r="S23" s="65">
        <v>43917</v>
      </c>
      <c r="T23" s="20">
        <v>0</v>
      </c>
      <c r="U23" s="58">
        <v>6851673.9400000004</v>
      </c>
      <c r="V23" s="21">
        <f t="shared" ref="V23:V24" si="2">T23/O23</f>
        <v>0</v>
      </c>
      <c r="W23" s="7"/>
    </row>
    <row r="24" spans="1:23" ht="60.75" customHeight="1" x14ac:dyDescent="0.25">
      <c r="A24" s="104">
        <v>15</v>
      </c>
      <c r="B24" s="7" t="s">
        <v>38</v>
      </c>
      <c r="C24" s="94" t="s">
        <v>129</v>
      </c>
      <c r="D24" s="69" t="s">
        <v>130</v>
      </c>
      <c r="E24" s="60">
        <v>1.2769999999999999</v>
      </c>
      <c r="F24" s="20">
        <v>4.5</v>
      </c>
      <c r="G24" s="57">
        <v>9347740</v>
      </c>
      <c r="H24" s="20" t="s">
        <v>31</v>
      </c>
      <c r="I24" s="20">
        <v>9347740</v>
      </c>
      <c r="J24" s="58"/>
      <c r="K24" s="7"/>
      <c r="L24" s="94" t="s">
        <v>149</v>
      </c>
      <c r="M24" s="102" t="s">
        <v>150</v>
      </c>
      <c r="N24" s="102" t="s">
        <v>160</v>
      </c>
      <c r="O24" s="107">
        <v>17744844.68</v>
      </c>
      <c r="P24" s="91" t="s">
        <v>161</v>
      </c>
      <c r="Q24" s="59">
        <v>0.7</v>
      </c>
      <c r="R24" s="102" t="s">
        <v>162</v>
      </c>
      <c r="S24" s="58" t="s">
        <v>31</v>
      </c>
      <c r="T24" s="109">
        <v>6602948</v>
      </c>
      <c r="U24" s="109">
        <f>+O24-T24</f>
        <v>11141896.68</v>
      </c>
      <c r="V24" s="112">
        <f t="shared" si="2"/>
        <v>0.37210514485044227</v>
      </c>
      <c r="W24" s="94"/>
    </row>
    <row r="25" spans="1:23" ht="76.5" customHeight="1" x14ac:dyDescent="0.25">
      <c r="A25" s="104"/>
      <c r="B25" s="7" t="s">
        <v>38</v>
      </c>
      <c r="C25" s="94"/>
      <c r="D25" s="69" t="s">
        <v>131</v>
      </c>
      <c r="E25" s="60">
        <v>1.21</v>
      </c>
      <c r="F25" s="20">
        <v>4.7</v>
      </c>
      <c r="G25" s="57">
        <v>9388821</v>
      </c>
      <c r="H25" s="20" t="s">
        <v>31</v>
      </c>
      <c r="I25" s="20">
        <v>9388821</v>
      </c>
      <c r="J25" s="58"/>
      <c r="K25" s="7"/>
      <c r="L25" s="94"/>
      <c r="M25" s="95"/>
      <c r="N25" s="95"/>
      <c r="O25" s="108"/>
      <c r="P25" s="93"/>
      <c r="Q25" s="59">
        <v>0.75</v>
      </c>
      <c r="R25" s="95"/>
      <c r="S25" s="58" t="s">
        <v>31</v>
      </c>
      <c r="T25" s="110"/>
      <c r="U25" s="111"/>
      <c r="V25" s="113"/>
      <c r="W25" s="94"/>
    </row>
    <row r="26" spans="1:23" ht="27.75" customHeight="1" x14ac:dyDescent="0.25">
      <c r="A26" s="96" t="s">
        <v>66</v>
      </c>
      <c r="B26" s="97"/>
      <c r="C26" s="97"/>
      <c r="D26" s="98"/>
      <c r="E26" s="35">
        <f>SUM(E24:E25)</f>
        <v>2.4870000000000001</v>
      </c>
      <c r="F26" s="12">
        <f>SUM(F24:F25)</f>
        <v>9.1999999999999993</v>
      </c>
      <c r="G26" s="12">
        <f>SUM(G24:G25)</f>
        <v>18736561</v>
      </c>
      <c r="H26" s="12" t="s">
        <v>31</v>
      </c>
      <c r="I26" s="36">
        <f>SUM(I24:I25)</f>
        <v>18736561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>
        <f>+O24</f>
        <v>17744844.68</v>
      </c>
      <c r="P26" s="12" t="s">
        <v>31</v>
      </c>
      <c r="Q26" s="17">
        <f>+(Q25+Q24)/2</f>
        <v>0.72499999999999998</v>
      </c>
      <c r="R26" s="12" t="s">
        <v>31</v>
      </c>
      <c r="S26" s="12" t="s">
        <v>31</v>
      </c>
      <c r="T26" s="12">
        <f>+T24</f>
        <v>6602948</v>
      </c>
      <c r="U26" s="12">
        <f>+U24</f>
        <v>11141896.68</v>
      </c>
      <c r="V26" s="17">
        <f>+V24</f>
        <v>0.37210514485044227</v>
      </c>
      <c r="W26" s="12" t="s">
        <v>31</v>
      </c>
    </row>
    <row r="27" spans="1:23" ht="69" customHeight="1" x14ac:dyDescent="0.25">
      <c r="A27" s="83">
        <v>16</v>
      </c>
      <c r="B27" s="8" t="s">
        <v>28</v>
      </c>
      <c r="C27" s="84" t="s">
        <v>62</v>
      </c>
      <c r="D27" s="66" t="s">
        <v>63</v>
      </c>
      <c r="E27" s="25">
        <v>1</v>
      </c>
      <c r="F27" s="25">
        <v>0</v>
      </c>
      <c r="G27" s="25">
        <v>6863452</v>
      </c>
      <c r="H27" s="25" t="s">
        <v>31</v>
      </c>
      <c r="I27" s="25">
        <v>6863452</v>
      </c>
      <c r="J27" s="25"/>
      <c r="K27" s="78" t="s">
        <v>32</v>
      </c>
      <c r="L27" s="84" t="s">
        <v>45</v>
      </c>
      <c r="M27" s="85">
        <v>43451</v>
      </c>
      <c r="N27" s="78" t="s">
        <v>46</v>
      </c>
      <c r="O27" s="87">
        <v>10278066.699999999</v>
      </c>
      <c r="P27" s="54"/>
      <c r="Q27" s="55">
        <v>1</v>
      </c>
      <c r="R27" s="78" t="s">
        <v>47</v>
      </c>
      <c r="S27" s="83"/>
      <c r="T27" s="88">
        <v>10271400</v>
      </c>
      <c r="U27" s="122">
        <f t="shared" ref="U27" si="3">O27-T27</f>
        <v>6666.6999999992549</v>
      </c>
      <c r="V27" s="124">
        <f t="shared" ref="V27" si="4">T27/O27</f>
        <v>0.99935136634207689</v>
      </c>
      <c r="W27" s="11" t="s">
        <v>154</v>
      </c>
    </row>
    <row r="28" spans="1:23" ht="63.75" customHeight="1" x14ac:dyDescent="0.25">
      <c r="A28" s="83"/>
      <c r="B28" s="8" t="s">
        <v>64</v>
      </c>
      <c r="C28" s="84"/>
      <c r="D28" s="66" t="s">
        <v>65</v>
      </c>
      <c r="E28" s="25">
        <v>0.5</v>
      </c>
      <c r="F28" s="25">
        <v>0</v>
      </c>
      <c r="G28" s="25">
        <v>3416484</v>
      </c>
      <c r="H28" s="25" t="s">
        <v>31</v>
      </c>
      <c r="I28" s="25">
        <v>3416484</v>
      </c>
      <c r="J28" s="25"/>
      <c r="K28" s="78"/>
      <c r="L28" s="84"/>
      <c r="M28" s="85"/>
      <c r="N28" s="78"/>
      <c r="O28" s="87"/>
      <c r="P28" s="54"/>
      <c r="Q28" s="55">
        <v>1</v>
      </c>
      <c r="R28" s="78"/>
      <c r="S28" s="83"/>
      <c r="T28" s="88"/>
      <c r="U28" s="123"/>
      <c r="V28" s="125"/>
      <c r="W28" s="11" t="s">
        <v>154</v>
      </c>
    </row>
    <row r="29" spans="1:23" ht="27" customHeight="1" x14ac:dyDescent="0.25">
      <c r="A29" s="99" t="s">
        <v>66</v>
      </c>
      <c r="B29" s="100"/>
      <c r="C29" s="100"/>
      <c r="D29" s="101"/>
      <c r="E29" s="15">
        <f>SUM(E27:E28)</f>
        <v>1.5</v>
      </c>
      <c r="F29" s="15">
        <f>SUM(F27:F28)</f>
        <v>0</v>
      </c>
      <c r="G29" s="33">
        <f>SUM(G27:G28)</f>
        <v>10279936</v>
      </c>
      <c r="H29" s="15" t="s">
        <v>31</v>
      </c>
      <c r="I29" s="33">
        <f>SUM(I27:I28)</f>
        <v>10279936</v>
      </c>
      <c r="J29" s="15" t="s">
        <v>31</v>
      </c>
      <c r="K29" s="15" t="s">
        <v>31</v>
      </c>
      <c r="L29" s="15" t="s">
        <v>31</v>
      </c>
      <c r="M29" s="15" t="s">
        <v>31</v>
      </c>
      <c r="N29" s="15" t="s">
        <v>31</v>
      </c>
      <c r="O29" s="12">
        <f>+O27</f>
        <v>10278066.699999999</v>
      </c>
      <c r="P29" s="15" t="s">
        <v>31</v>
      </c>
      <c r="Q29" s="18">
        <f>(+Q28+Q27)/2</f>
        <v>1</v>
      </c>
      <c r="R29" s="15" t="s">
        <v>31</v>
      </c>
      <c r="S29" s="15" t="s">
        <v>31</v>
      </c>
      <c r="T29" s="34">
        <f>+T27</f>
        <v>10271400</v>
      </c>
      <c r="U29" s="34">
        <f>+U27</f>
        <v>6666.6999999992549</v>
      </c>
      <c r="V29" s="31">
        <v>0.47</v>
      </c>
      <c r="W29" s="15" t="s">
        <v>31</v>
      </c>
    </row>
    <row r="30" spans="1:23" ht="60.75" customHeight="1" x14ac:dyDescent="0.25">
      <c r="A30" s="83">
        <v>17</v>
      </c>
      <c r="B30" s="8" t="s">
        <v>38</v>
      </c>
      <c r="C30" s="84" t="s">
        <v>67</v>
      </c>
      <c r="D30" s="66" t="s">
        <v>68</v>
      </c>
      <c r="E30" s="25">
        <v>1</v>
      </c>
      <c r="F30" s="25">
        <v>0</v>
      </c>
      <c r="G30" s="25">
        <v>6838185</v>
      </c>
      <c r="H30" s="25" t="s">
        <v>31</v>
      </c>
      <c r="I30" s="25">
        <v>6838185</v>
      </c>
      <c r="J30" s="25"/>
      <c r="K30" s="78" t="s">
        <v>32</v>
      </c>
      <c r="L30" s="84" t="s">
        <v>69</v>
      </c>
      <c r="M30" s="85">
        <v>43451</v>
      </c>
      <c r="N30" s="78" t="s">
        <v>34</v>
      </c>
      <c r="O30" s="87">
        <v>11372251.4</v>
      </c>
      <c r="P30" s="54"/>
      <c r="Q30" s="55">
        <v>0.8</v>
      </c>
      <c r="R30" s="78" t="s">
        <v>35</v>
      </c>
      <c r="S30" s="83"/>
      <c r="T30" s="88">
        <v>7209500</v>
      </c>
      <c r="U30" s="146">
        <f>O30-T30</f>
        <v>4162751.4000000004</v>
      </c>
      <c r="V30" s="89">
        <f>T30/O30</f>
        <v>0.63395538371584015</v>
      </c>
      <c r="W30" s="11" t="s">
        <v>154</v>
      </c>
    </row>
    <row r="31" spans="1:23" ht="71.25" customHeight="1" x14ac:dyDescent="0.25">
      <c r="A31" s="83"/>
      <c r="B31" s="8" t="s">
        <v>56</v>
      </c>
      <c r="C31" s="84"/>
      <c r="D31" s="66" t="s">
        <v>70</v>
      </c>
      <c r="E31" s="28">
        <v>0.63200000000000001</v>
      </c>
      <c r="F31" s="25">
        <v>2.5</v>
      </c>
      <c r="G31" s="25">
        <v>4731713</v>
      </c>
      <c r="H31" s="25" t="s">
        <v>31</v>
      </c>
      <c r="I31" s="25">
        <v>4731713</v>
      </c>
      <c r="J31" s="25"/>
      <c r="K31" s="78"/>
      <c r="L31" s="84"/>
      <c r="M31" s="85"/>
      <c r="N31" s="78"/>
      <c r="O31" s="87"/>
      <c r="P31" s="54"/>
      <c r="Q31" s="55">
        <v>0.7</v>
      </c>
      <c r="R31" s="78"/>
      <c r="S31" s="83"/>
      <c r="T31" s="88"/>
      <c r="U31" s="116"/>
      <c r="V31" s="90"/>
      <c r="W31" s="10" t="s">
        <v>148</v>
      </c>
    </row>
    <row r="32" spans="1:23" ht="27.75" customHeight="1" x14ac:dyDescent="0.25">
      <c r="A32" s="99" t="s">
        <v>66</v>
      </c>
      <c r="B32" s="100"/>
      <c r="C32" s="100"/>
      <c r="D32" s="101"/>
      <c r="E32" s="24">
        <f>SUM(E30:E31)</f>
        <v>1.6320000000000001</v>
      </c>
      <c r="F32" s="15">
        <f>SUM(F30:F31)</f>
        <v>2.5</v>
      </c>
      <c r="G32" s="33">
        <f>SUM(G30:G31)</f>
        <v>11569898</v>
      </c>
      <c r="H32" s="15" t="s">
        <v>31</v>
      </c>
      <c r="I32" s="33">
        <f>SUM(I30:I31)</f>
        <v>11569898</v>
      </c>
      <c r="J32" s="15" t="s">
        <v>31</v>
      </c>
      <c r="K32" s="15" t="s">
        <v>31</v>
      </c>
      <c r="L32" s="15" t="s">
        <v>31</v>
      </c>
      <c r="M32" s="15" t="s">
        <v>31</v>
      </c>
      <c r="N32" s="15" t="s">
        <v>31</v>
      </c>
      <c r="O32" s="12">
        <f>SUM(O30:O31)</f>
        <v>11372251.4</v>
      </c>
      <c r="P32" s="15" t="s">
        <v>31</v>
      </c>
      <c r="Q32" s="18">
        <f>(+Q31+Q30)/2</f>
        <v>0.75</v>
      </c>
      <c r="R32" s="15" t="s">
        <v>31</v>
      </c>
      <c r="S32" s="15" t="s">
        <v>31</v>
      </c>
      <c r="T32" s="34">
        <f>SUM(T30)</f>
        <v>7209500</v>
      </c>
      <c r="U32" s="34">
        <f>SUM(U30)</f>
        <v>4162751.4000000004</v>
      </c>
      <c r="V32" s="31">
        <f>+V30</f>
        <v>0.63395538371584015</v>
      </c>
      <c r="W32" s="15" t="s">
        <v>31</v>
      </c>
    </row>
    <row r="33" spans="1:23" ht="88.5" customHeight="1" x14ac:dyDescent="0.25">
      <c r="A33" s="32">
        <v>18</v>
      </c>
      <c r="B33" s="8" t="s">
        <v>50</v>
      </c>
      <c r="C33" s="10" t="s">
        <v>71</v>
      </c>
      <c r="D33" s="66" t="s">
        <v>72</v>
      </c>
      <c r="E33" s="25">
        <v>1</v>
      </c>
      <c r="F33" s="25">
        <v>0</v>
      </c>
      <c r="G33" s="25">
        <v>8255128</v>
      </c>
      <c r="H33" s="25" t="s">
        <v>31</v>
      </c>
      <c r="I33" s="25">
        <v>8255128</v>
      </c>
      <c r="J33" s="25"/>
      <c r="K33" s="8" t="s">
        <v>32</v>
      </c>
      <c r="L33" s="10" t="s">
        <v>41</v>
      </c>
      <c r="M33" s="62">
        <v>43451</v>
      </c>
      <c r="N33" s="8" t="s">
        <v>42</v>
      </c>
      <c r="O33" s="53">
        <v>8233929.2599999998</v>
      </c>
      <c r="P33" s="54"/>
      <c r="Q33" s="55">
        <v>0.76</v>
      </c>
      <c r="R33" s="8" t="s">
        <v>35</v>
      </c>
      <c r="S33" s="32"/>
      <c r="T33" s="25">
        <v>5717775</v>
      </c>
      <c r="U33" s="67">
        <f>O33-T33</f>
        <v>2516154.2599999998</v>
      </c>
      <c r="V33" s="27">
        <f>T33/O33</f>
        <v>0.69441633750445897</v>
      </c>
      <c r="W33" s="10" t="s">
        <v>169</v>
      </c>
    </row>
    <row r="34" spans="1:23" ht="93" customHeight="1" x14ac:dyDescent="0.25">
      <c r="A34" s="32">
        <v>19</v>
      </c>
      <c r="B34" s="8" t="s">
        <v>50</v>
      </c>
      <c r="C34" s="10" t="s">
        <v>73</v>
      </c>
      <c r="D34" s="66" t="s">
        <v>74</v>
      </c>
      <c r="E34" s="25">
        <v>1</v>
      </c>
      <c r="F34" s="25">
        <v>0</v>
      </c>
      <c r="G34" s="25">
        <v>7616436</v>
      </c>
      <c r="H34" s="25" t="s">
        <v>31</v>
      </c>
      <c r="I34" s="25">
        <v>7616436</v>
      </c>
      <c r="J34" s="25"/>
      <c r="K34" s="8" t="s">
        <v>32</v>
      </c>
      <c r="L34" s="10" t="s">
        <v>75</v>
      </c>
      <c r="M34" s="62">
        <v>43451</v>
      </c>
      <c r="N34" s="8" t="s">
        <v>42</v>
      </c>
      <c r="O34" s="53">
        <v>7614442.3799999999</v>
      </c>
      <c r="P34" s="54"/>
      <c r="Q34" s="55">
        <v>0.97</v>
      </c>
      <c r="R34" s="8" t="s">
        <v>35</v>
      </c>
      <c r="S34" s="32"/>
      <c r="T34" s="25">
        <v>7202800</v>
      </c>
      <c r="U34" s="68">
        <f>O34-T34</f>
        <v>411642.37999999989</v>
      </c>
      <c r="V34" s="27">
        <f>T34/O34</f>
        <v>0.94593926128048267</v>
      </c>
      <c r="W34" s="10" t="s">
        <v>154</v>
      </c>
    </row>
    <row r="35" spans="1:23" ht="88.5" customHeight="1" x14ac:dyDescent="0.25">
      <c r="A35" s="32">
        <v>20</v>
      </c>
      <c r="B35" s="8" t="s">
        <v>28</v>
      </c>
      <c r="C35" s="10" t="s">
        <v>76</v>
      </c>
      <c r="D35" s="66" t="s">
        <v>77</v>
      </c>
      <c r="E35" s="25">
        <v>1</v>
      </c>
      <c r="F35" s="25">
        <v>0</v>
      </c>
      <c r="G35" s="25">
        <v>7760213</v>
      </c>
      <c r="H35" s="25" t="s">
        <v>31</v>
      </c>
      <c r="I35" s="25">
        <v>7760213</v>
      </c>
      <c r="J35" s="25"/>
      <c r="K35" s="8" t="s">
        <v>32</v>
      </c>
      <c r="L35" s="10" t="s">
        <v>45</v>
      </c>
      <c r="M35" s="62">
        <v>43451</v>
      </c>
      <c r="N35" s="8" t="s">
        <v>46</v>
      </c>
      <c r="O35" s="53">
        <v>7758046.2800000003</v>
      </c>
      <c r="P35" s="54"/>
      <c r="Q35" s="55">
        <v>1</v>
      </c>
      <c r="R35" s="8" t="s">
        <v>47</v>
      </c>
      <c r="S35" s="32"/>
      <c r="T35" s="25">
        <v>7757800</v>
      </c>
      <c r="U35" s="68">
        <f>O35-T35</f>
        <v>246.28000000026077</v>
      </c>
      <c r="V35" s="27">
        <f>T35/O35</f>
        <v>0.99996825489419483</v>
      </c>
      <c r="W35" s="10" t="s">
        <v>154</v>
      </c>
    </row>
    <row r="36" spans="1:23" ht="61.5" customHeight="1" x14ac:dyDescent="0.25">
      <c r="A36" s="83">
        <v>21</v>
      </c>
      <c r="B36" s="134" t="s">
        <v>38</v>
      </c>
      <c r="C36" s="84" t="s">
        <v>78</v>
      </c>
      <c r="D36" s="66" t="s">
        <v>144</v>
      </c>
      <c r="E36" s="25">
        <v>1</v>
      </c>
      <c r="F36" s="25">
        <v>0</v>
      </c>
      <c r="G36" s="25">
        <v>2618406</v>
      </c>
      <c r="H36" s="25" t="s">
        <v>31</v>
      </c>
      <c r="I36" s="25">
        <v>2618406</v>
      </c>
      <c r="J36" s="25"/>
      <c r="K36" s="78" t="s">
        <v>79</v>
      </c>
      <c r="L36" s="84" t="s">
        <v>41</v>
      </c>
      <c r="M36" s="85">
        <v>43451</v>
      </c>
      <c r="N36" s="78" t="s">
        <v>42</v>
      </c>
      <c r="O36" s="146">
        <v>11047367.68</v>
      </c>
      <c r="P36" s="54"/>
      <c r="Q36" s="55">
        <v>1</v>
      </c>
      <c r="R36" s="86" t="s">
        <v>35</v>
      </c>
      <c r="S36" s="83"/>
      <c r="T36" s="88">
        <v>10954000</v>
      </c>
      <c r="U36" s="146">
        <f>O36-T36</f>
        <v>93367.679999999702</v>
      </c>
      <c r="V36" s="89">
        <f>T36/O36</f>
        <v>0.99154842287280509</v>
      </c>
      <c r="W36" s="8"/>
    </row>
    <row r="37" spans="1:23" ht="59.25" customHeight="1" x14ac:dyDescent="0.25">
      <c r="A37" s="83"/>
      <c r="B37" s="135"/>
      <c r="C37" s="84"/>
      <c r="D37" s="66" t="s">
        <v>80</v>
      </c>
      <c r="E37" s="28">
        <v>3.133</v>
      </c>
      <c r="F37" s="25">
        <v>0</v>
      </c>
      <c r="G37" s="25">
        <v>5802550</v>
      </c>
      <c r="H37" s="25" t="s">
        <v>31</v>
      </c>
      <c r="I37" s="25">
        <v>5802550</v>
      </c>
      <c r="J37" s="25"/>
      <c r="K37" s="78"/>
      <c r="L37" s="84"/>
      <c r="M37" s="85"/>
      <c r="N37" s="78"/>
      <c r="O37" s="148"/>
      <c r="P37" s="54"/>
      <c r="Q37" s="55">
        <v>1</v>
      </c>
      <c r="R37" s="78"/>
      <c r="S37" s="83"/>
      <c r="T37" s="88"/>
      <c r="U37" s="147"/>
      <c r="V37" s="117"/>
      <c r="W37" s="8"/>
    </row>
    <row r="38" spans="1:23" ht="48" customHeight="1" x14ac:dyDescent="0.25">
      <c r="A38" s="83"/>
      <c r="B38" s="135"/>
      <c r="C38" s="84"/>
      <c r="D38" s="66" t="s">
        <v>81</v>
      </c>
      <c r="E38" s="25">
        <v>0.9</v>
      </c>
      <c r="F38" s="25">
        <v>0</v>
      </c>
      <c r="G38" s="25">
        <v>1787804</v>
      </c>
      <c r="H38" s="25" t="s">
        <v>31</v>
      </c>
      <c r="I38" s="25">
        <v>1787804</v>
      </c>
      <c r="J38" s="25"/>
      <c r="K38" s="78"/>
      <c r="L38" s="84"/>
      <c r="M38" s="85"/>
      <c r="N38" s="78"/>
      <c r="O38" s="148"/>
      <c r="P38" s="54"/>
      <c r="Q38" s="55">
        <v>1</v>
      </c>
      <c r="R38" s="78"/>
      <c r="S38" s="83"/>
      <c r="T38" s="88"/>
      <c r="U38" s="147"/>
      <c r="V38" s="117"/>
      <c r="W38" s="8"/>
    </row>
    <row r="39" spans="1:23" ht="45.75" customHeight="1" x14ac:dyDescent="0.25">
      <c r="A39" s="83"/>
      <c r="B39" s="136"/>
      <c r="C39" s="84"/>
      <c r="D39" s="66" t="s">
        <v>82</v>
      </c>
      <c r="E39" s="25">
        <v>0.4</v>
      </c>
      <c r="F39" s="25">
        <v>0</v>
      </c>
      <c r="G39" s="25">
        <v>845716</v>
      </c>
      <c r="H39" s="25" t="s">
        <v>31</v>
      </c>
      <c r="I39" s="25">
        <v>845716</v>
      </c>
      <c r="J39" s="25"/>
      <c r="K39" s="78"/>
      <c r="L39" s="84"/>
      <c r="M39" s="85"/>
      <c r="N39" s="78"/>
      <c r="O39" s="149"/>
      <c r="P39" s="54"/>
      <c r="Q39" s="55">
        <v>1</v>
      </c>
      <c r="R39" s="78"/>
      <c r="S39" s="83"/>
      <c r="T39" s="88"/>
      <c r="U39" s="116"/>
      <c r="V39" s="90"/>
      <c r="W39" s="8"/>
    </row>
    <row r="40" spans="1:23" ht="22.5" customHeight="1" x14ac:dyDescent="0.25">
      <c r="A40" s="99" t="s">
        <v>66</v>
      </c>
      <c r="B40" s="100"/>
      <c r="C40" s="100"/>
      <c r="D40" s="101"/>
      <c r="E40" s="24">
        <f>SUM(E36:E39)</f>
        <v>5.4330000000000007</v>
      </c>
      <c r="F40" s="15">
        <f>SUM(F36:F39)</f>
        <v>0</v>
      </c>
      <c r="G40" s="15">
        <f>SUM(G36:G39)</f>
        <v>11054476</v>
      </c>
      <c r="H40" s="15" t="s">
        <v>31</v>
      </c>
      <c r="I40" s="26">
        <f>SUM(I36:I39)</f>
        <v>11054476</v>
      </c>
      <c r="J40" s="15" t="s">
        <v>31</v>
      </c>
      <c r="K40" s="15" t="s">
        <v>31</v>
      </c>
      <c r="L40" s="15" t="s">
        <v>31</v>
      </c>
      <c r="M40" s="15" t="s">
        <v>31</v>
      </c>
      <c r="N40" s="15" t="s">
        <v>31</v>
      </c>
      <c r="O40" s="12">
        <f>+O36</f>
        <v>11047367.68</v>
      </c>
      <c r="P40" s="15" t="s">
        <v>31</v>
      </c>
      <c r="Q40" s="18">
        <f>(Q36+Q37+Q38+Q39)/4</f>
        <v>1</v>
      </c>
      <c r="R40" s="15" t="s">
        <v>31</v>
      </c>
      <c r="S40" s="15" t="s">
        <v>31</v>
      </c>
      <c r="T40" s="29">
        <f>SUM(T36)</f>
        <v>10954000</v>
      </c>
      <c r="U40" s="29">
        <f>+U36</f>
        <v>93367.679999999702</v>
      </c>
      <c r="V40" s="31">
        <f>+V36</f>
        <v>0.99154842287280509</v>
      </c>
      <c r="W40" s="15" t="s">
        <v>31</v>
      </c>
    </row>
    <row r="41" spans="1:23" ht="87.75" customHeight="1" x14ac:dyDescent="0.25">
      <c r="A41" s="83">
        <v>22</v>
      </c>
      <c r="B41" s="8" t="s">
        <v>38</v>
      </c>
      <c r="C41" s="84" t="s">
        <v>83</v>
      </c>
      <c r="D41" s="66" t="s">
        <v>84</v>
      </c>
      <c r="E41" s="25">
        <v>2.7</v>
      </c>
      <c r="F41" s="25">
        <v>0</v>
      </c>
      <c r="G41" s="25">
        <v>6439559</v>
      </c>
      <c r="H41" s="25" t="s">
        <v>31</v>
      </c>
      <c r="I41" s="25">
        <v>6439559</v>
      </c>
      <c r="J41" s="25"/>
      <c r="K41" s="78" t="s">
        <v>79</v>
      </c>
      <c r="L41" s="84" t="s">
        <v>33</v>
      </c>
      <c r="M41" s="85">
        <v>43451</v>
      </c>
      <c r="N41" s="86" t="s">
        <v>34</v>
      </c>
      <c r="O41" s="87">
        <v>11093726.32</v>
      </c>
      <c r="P41" s="54"/>
      <c r="Q41" s="55">
        <v>1</v>
      </c>
      <c r="R41" s="78" t="s">
        <v>35</v>
      </c>
      <c r="S41" s="83"/>
      <c r="T41" s="88">
        <v>10861990</v>
      </c>
      <c r="U41" s="88">
        <f>O41-T41</f>
        <v>231736.3200000003</v>
      </c>
      <c r="V41" s="89">
        <f>T41/O41</f>
        <v>0.97911104769348589</v>
      </c>
      <c r="W41" s="10" t="s">
        <v>151</v>
      </c>
    </row>
    <row r="42" spans="1:23" ht="97.5" customHeight="1" x14ac:dyDescent="0.25">
      <c r="A42" s="83"/>
      <c r="B42" s="8" t="s">
        <v>85</v>
      </c>
      <c r="C42" s="84"/>
      <c r="D42" s="66" t="s">
        <v>86</v>
      </c>
      <c r="E42" s="28">
        <v>0.67900000000000005</v>
      </c>
      <c r="F42" s="25">
        <v>0</v>
      </c>
      <c r="G42" s="25">
        <v>2835234</v>
      </c>
      <c r="H42" s="25" t="s">
        <v>31</v>
      </c>
      <c r="I42" s="25">
        <v>2835234</v>
      </c>
      <c r="J42" s="25"/>
      <c r="K42" s="78"/>
      <c r="L42" s="84"/>
      <c r="M42" s="85"/>
      <c r="N42" s="78"/>
      <c r="O42" s="87"/>
      <c r="P42" s="54"/>
      <c r="Q42" s="55">
        <v>1</v>
      </c>
      <c r="R42" s="78"/>
      <c r="S42" s="83"/>
      <c r="T42" s="88"/>
      <c r="U42" s="83"/>
      <c r="V42" s="117"/>
      <c r="W42" s="10"/>
    </row>
    <row r="43" spans="1:23" ht="73.5" customHeight="1" x14ac:dyDescent="0.25">
      <c r="A43" s="83"/>
      <c r="B43" s="8" t="s">
        <v>64</v>
      </c>
      <c r="C43" s="84"/>
      <c r="D43" s="66" t="s">
        <v>87</v>
      </c>
      <c r="E43" s="25">
        <v>0.81</v>
      </c>
      <c r="F43" s="25">
        <v>0</v>
      </c>
      <c r="G43" s="25">
        <v>1823892</v>
      </c>
      <c r="H43" s="25" t="s">
        <v>31</v>
      </c>
      <c r="I43" s="25">
        <v>1823892</v>
      </c>
      <c r="J43" s="25"/>
      <c r="K43" s="78"/>
      <c r="L43" s="84"/>
      <c r="M43" s="85"/>
      <c r="N43" s="78"/>
      <c r="O43" s="87"/>
      <c r="P43" s="54"/>
      <c r="Q43" s="55">
        <v>1</v>
      </c>
      <c r="R43" s="78"/>
      <c r="S43" s="83"/>
      <c r="T43" s="88"/>
      <c r="U43" s="83"/>
      <c r="V43" s="90"/>
      <c r="W43" s="10"/>
    </row>
    <row r="44" spans="1:23" ht="21.75" customHeight="1" x14ac:dyDescent="0.25">
      <c r="A44" s="99" t="s">
        <v>66</v>
      </c>
      <c r="B44" s="100"/>
      <c r="C44" s="100"/>
      <c r="D44" s="101"/>
      <c r="E44" s="24">
        <f>SUM(E41:E43)</f>
        <v>4.1890000000000001</v>
      </c>
      <c r="F44" s="30">
        <f>SUM(F41:F43)</f>
        <v>0</v>
      </c>
      <c r="G44" s="15">
        <f>SUM(G41:G43)</f>
        <v>11098685</v>
      </c>
      <c r="H44" s="15" t="s">
        <v>31</v>
      </c>
      <c r="I44" s="26">
        <f>SUM(I41:I43)</f>
        <v>11098685</v>
      </c>
      <c r="J44" s="15" t="s">
        <v>31</v>
      </c>
      <c r="K44" s="15" t="s">
        <v>31</v>
      </c>
      <c r="L44" s="15" t="s">
        <v>31</v>
      </c>
      <c r="M44" s="15" t="s">
        <v>31</v>
      </c>
      <c r="N44" s="15" t="s">
        <v>31</v>
      </c>
      <c r="O44" s="12">
        <f>SUM(O41:O43)</f>
        <v>11093726.32</v>
      </c>
      <c r="P44" s="15" t="s">
        <v>31</v>
      </c>
      <c r="Q44" s="18">
        <f>(+Q43+Q42+Q41)/3</f>
        <v>1</v>
      </c>
      <c r="R44" s="15" t="s">
        <v>31</v>
      </c>
      <c r="S44" s="15" t="s">
        <v>31</v>
      </c>
      <c r="T44" s="15">
        <f>SUM(T41)</f>
        <v>10861990</v>
      </c>
      <c r="U44" s="15">
        <f>+U41</f>
        <v>231736.3200000003</v>
      </c>
      <c r="V44" s="31">
        <f>+V41</f>
        <v>0.97911104769348589</v>
      </c>
      <c r="W44" s="15" t="s">
        <v>31</v>
      </c>
    </row>
    <row r="45" spans="1:23" ht="80.25" customHeight="1" x14ac:dyDescent="0.25">
      <c r="A45" s="83">
        <v>23</v>
      </c>
      <c r="B45" s="8" t="s">
        <v>88</v>
      </c>
      <c r="C45" s="84" t="s">
        <v>89</v>
      </c>
      <c r="D45" s="66" t="s">
        <v>90</v>
      </c>
      <c r="E45" s="25">
        <v>2</v>
      </c>
      <c r="F45" s="25">
        <v>0</v>
      </c>
      <c r="G45" s="25">
        <v>3497668</v>
      </c>
      <c r="H45" s="25" t="s">
        <v>31</v>
      </c>
      <c r="I45" s="25">
        <v>3497668</v>
      </c>
      <c r="J45" s="25"/>
      <c r="K45" s="78" t="s">
        <v>79</v>
      </c>
      <c r="L45" s="84" t="s">
        <v>91</v>
      </c>
      <c r="M45" s="85">
        <v>43451</v>
      </c>
      <c r="N45" s="78" t="s">
        <v>34</v>
      </c>
      <c r="O45" s="146">
        <v>10790571.039999999</v>
      </c>
      <c r="P45" s="54"/>
      <c r="Q45" s="55">
        <v>1</v>
      </c>
      <c r="R45" s="78" t="s">
        <v>35</v>
      </c>
      <c r="S45" s="83"/>
      <c r="T45" s="88">
        <v>10667752</v>
      </c>
      <c r="U45" s="88">
        <f>O45-T45</f>
        <v>122819.03999999911</v>
      </c>
      <c r="V45" s="89">
        <f>T45/O45</f>
        <v>0.9886179295289641</v>
      </c>
      <c r="W45" s="8"/>
    </row>
    <row r="46" spans="1:23" ht="107.25" customHeight="1" x14ac:dyDescent="0.25">
      <c r="A46" s="83"/>
      <c r="B46" s="8" t="s">
        <v>56</v>
      </c>
      <c r="C46" s="84"/>
      <c r="D46" s="66" t="s">
        <v>92</v>
      </c>
      <c r="E46" s="25">
        <v>2</v>
      </c>
      <c r="F46" s="25">
        <v>0</v>
      </c>
      <c r="G46" s="25">
        <v>5086323</v>
      </c>
      <c r="H46" s="25" t="s">
        <v>31</v>
      </c>
      <c r="I46" s="25">
        <v>5086323</v>
      </c>
      <c r="J46" s="25"/>
      <c r="K46" s="78"/>
      <c r="L46" s="84"/>
      <c r="M46" s="85"/>
      <c r="N46" s="78"/>
      <c r="O46" s="148"/>
      <c r="P46" s="54"/>
      <c r="Q46" s="55">
        <v>1</v>
      </c>
      <c r="R46" s="78"/>
      <c r="S46" s="83"/>
      <c r="T46" s="88"/>
      <c r="U46" s="83"/>
      <c r="V46" s="117"/>
      <c r="W46" s="10" t="s">
        <v>152</v>
      </c>
    </row>
    <row r="47" spans="1:23" ht="96.75" customHeight="1" x14ac:dyDescent="0.25">
      <c r="A47" s="83"/>
      <c r="B47" s="8" t="s">
        <v>28</v>
      </c>
      <c r="C47" s="84"/>
      <c r="D47" s="66" t="s">
        <v>93</v>
      </c>
      <c r="E47" s="25">
      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>
      <c r="K47" s="78"/>
      <c r="L47" s="84"/>
      <c r="M47" s="85"/>
      <c r="N47" s="78"/>
      <c r="O47" s="149"/>
      <c r="P47" s="54"/>
      <c r="Q47" s="55">
        <v>1</v>
      </c>
      <c r="R47" s="78"/>
      <c r="S47" s="83"/>
      <c r="T47" s="88"/>
      <c r="U47" s="83"/>
      <c r="V47" s="90"/>
      <c r="W47" s="10"/>
    </row>
    <row r="48" spans="1:23" ht="24" customHeight="1" x14ac:dyDescent="0.25">
      <c r="A48" s="99" t="s">
        <v>66</v>
      </c>
      <c r="B48" s="100"/>
      <c r="C48" s="100"/>
      <c r="D48" s="101"/>
      <c r="E48" s="24">
        <f>SUM(E45:E47)</f>
        <v>4.9800000000000004</v>
      </c>
      <c r="F48" s="15">
        <f>SUM(F45:F47)</f>
        <v>0</v>
      </c>
      <c r="G48" s="15">
        <f>SUM(G45:G47)</f>
        <v>10841237</v>
      </c>
      <c r="H48" s="15" t="s">
        <v>31</v>
      </c>
      <c r="I48" s="26">
        <f>+I47+I46+I45</f>
        <v>10841237</v>
      </c>
      <c r="J48" s="15" t="s">
        <v>31</v>
      </c>
      <c r="K48" s="15" t="s">
        <v>31</v>
      </c>
      <c r="L48" s="15" t="s">
        <v>31</v>
      </c>
      <c r="M48" s="15" t="s">
        <v>31</v>
      </c>
      <c r="N48" s="15" t="s">
        <v>31</v>
      </c>
      <c r="O48" s="12">
        <f>SUM(O45:O47)</f>
        <v>10790571.039999999</v>
      </c>
      <c r="P48" s="15" t="s">
        <v>31</v>
      </c>
      <c r="Q48" s="18">
        <f>+(Q47+Q46+Q45)/3</f>
        <v>1</v>
      </c>
      <c r="R48" s="15" t="s">
        <v>31</v>
      </c>
      <c r="S48" s="15" t="s">
        <v>31</v>
      </c>
      <c r="T48" s="15">
        <f>SUM(T45)</f>
        <v>10667752</v>
      </c>
      <c r="U48" s="15">
        <f>+U45</f>
        <v>122819.03999999911</v>
      </c>
      <c r="V48" s="18">
        <f>+V45</f>
        <v>0.9886179295289641</v>
      </c>
      <c r="W48" s="15" t="s">
        <v>31</v>
      </c>
    </row>
    <row r="49" spans="1:23" ht="93.75" customHeight="1" x14ac:dyDescent="0.25">
      <c r="A49" s="32">
        <v>24</v>
      </c>
      <c r="B49" s="8" t="s">
        <v>28</v>
      </c>
      <c r="C49" s="10" t="s">
        <v>94</v>
      </c>
      <c r="D49" s="66" t="s">
        <v>95</v>
      </c>
      <c r="E49" s="25">
        <v>2.5</v>
      </c>
      <c r="F49" s="25">
        <v>0</v>
      </c>
      <c r="G49" s="25">
        <v>10914527</v>
      </c>
      <c r="H49" s="25" t="s">
        <v>31</v>
      </c>
      <c r="I49" s="25">
        <v>10914527</v>
      </c>
      <c r="J49" s="25"/>
      <c r="K49" s="8" t="s">
        <v>79</v>
      </c>
      <c r="L49" s="10" t="s">
        <v>69</v>
      </c>
      <c r="M49" s="62">
        <v>43451</v>
      </c>
      <c r="N49" s="8" t="s">
        <v>34</v>
      </c>
      <c r="O49" s="53">
        <v>10898570.85</v>
      </c>
      <c r="P49" s="54"/>
      <c r="Q49" s="55">
        <v>1</v>
      </c>
      <c r="R49" s="8" t="s">
        <v>35</v>
      </c>
      <c r="S49" s="32"/>
      <c r="T49" s="25">
        <v>10892000</v>
      </c>
      <c r="U49" s="25">
        <f>O49-T49</f>
        <v>6570.8499999996275</v>
      </c>
      <c r="V49" s="27">
        <f>T49/O49</f>
        <v>0.9993970906745081</v>
      </c>
      <c r="W49" s="10"/>
    </row>
    <row r="50" spans="1:23" ht="84.75" customHeight="1" x14ac:dyDescent="0.25">
      <c r="A50" s="83">
        <v>25</v>
      </c>
      <c r="B50" s="8" t="s">
        <v>85</v>
      </c>
      <c r="C50" s="84" t="s">
        <v>96</v>
      </c>
      <c r="D50" s="66" t="s">
        <v>97</v>
      </c>
      <c r="E50" s="25">
        <v>1.7450000000000001</v>
      </c>
      <c r="F50" s="25">
        <v>0</v>
      </c>
      <c r="G50" s="25">
        <v>5485627</v>
      </c>
      <c r="H50" s="25" t="s">
        <v>31</v>
      </c>
      <c r="I50" s="25">
        <v>5485627</v>
      </c>
      <c r="J50" s="25"/>
      <c r="K50" s="78" t="s">
        <v>79</v>
      </c>
      <c r="L50" s="84" t="s">
        <v>69</v>
      </c>
      <c r="M50" s="85">
        <v>43451</v>
      </c>
      <c r="N50" s="78" t="s">
        <v>98</v>
      </c>
      <c r="O50" s="88">
        <v>11540094.6</v>
      </c>
      <c r="P50" s="54"/>
      <c r="Q50" s="55">
        <v>1</v>
      </c>
      <c r="R50" s="78" t="s">
        <v>99</v>
      </c>
      <c r="S50" s="126"/>
      <c r="T50" s="88">
        <v>7850059</v>
      </c>
      <c r="U50" s="88">
        <f>O50-T50</f>
        <v>3690035.5999999996</v>
      </c>
      <c r="V50" s="89">
        <f>T50/O50</f>
        <v>0.68024217063177284</v>
      </c>
      <c r="W50" s="8"/>
    </row>
    <row r="51" spans="1:23" ht="75.75" customHeight="1" x14ac:dyDescent="0.25">
      <c r="A51" s="83"/>
      <c r="B51" s="8" t="s">
        <v>100</v>
      </c>
      <c r="C51" s="84"/>
      <c r="D51" s="66" t="s">
        <v>101</v>
      </c>
      <c r="E51" s="25">
        <v>2.0499999999999998</v>
      </c>
      <c r="F51" s="25">
        <v>0</v>
      </c>
      <c r="G51" s="25">
        <v>5460039</v>
      </c>
      <c r="H51" s="25" t="s">
        <v>31</v>
      </c>
      <c r="I51" s="25">
        <v>5460039</v>
      </c>
      <c r="J51" s="25"/>
      <c r="K51" s="78"/>
      <c r="L51" s="84"/>
      <c r="M51" s="85"/>
      <c r="N51" s="78"/>
      <c r="O51" s="88"/>
      <c r="P51" s="54"/>
      <c r="Q51" s="55">
        <v>0.8</v>
      </c>
      <c r="R51" s="78"/>
      <c r="S51" s="127"/>
      <c r="T51" s="88"/>
      <c r="U51" s="83"/>
      <c r="V51" s="117"/>
      <c r="W51" s="8"/>
    </row>
    <row r="52" spans="1:23" ht="90" customHeight="1" x14ac:dyDescent="0.25">
      <c r="A52" s="83"/>
      <c r="B52" s="8" t="s">
        <v>85</v>
      </c>
      <c r="C52" s="84"/>
      <c r="D52" s="66" t="s">
        <v>102</v>
      </c>
      <c r="E52" s="28">
        <v>0.315</v>
      </c>
      <c r="F52" s="25">
        <v>0</v>
      </c>
      <c r="G52" s="25">
        <v>629125</v>
      </c>
      <c r="H52" s="25" t="s">
        <v>31</v>
      </c>
      <c r="I52" s="25">
        <v>629125</v>
      </c>
      <c r="J52" s="25"/>
      <c r="K52" s="78"/>
      <c r="L52" s="84"/>
      <c r="M52" s="85"/>
      <c r="N52" s="78"/>
      <c r="O52" s="88"/>
      <c r="P52" s="54"/>
      <c r="Q52" s="55">
        <v>1</v>
      </c>
      <c r="R52" s="78"/>
      <c r="S52" s="127"/>
      <c r="T52" s="88"/>
      <c r="U52" s="83"/>
      <c r="V52" s="90"/>
      <c r="W52" s="8"/>
    </row>
    <row r="53" spans="1:23" ht="27.75" customHeight="1" x14ac:dyDescent="0.25">
      <c r="A53" s="99" t="s">
        <v>66</v>
      </c>
      <c r="B53" s="100"/>
      <c r="C53" s="100"/>
      <c r="D53" s="101"/>
      <c r="E53" s="24">
        <f>SUM(E51:E52)</f>
        <v>2.3649999999999998</v>
      </c>
      <c r="F53" s="15">
        <f>SUM(F51:F52)</f>
        <v>0</v>
      </c>
      <c r="G53" s="15">
        <f>+G52+G51+G50</f>
        <v>11574791</v>
      </c>
      <c r="H53" s="15" t="s">
        <v>31</v>
      </c>
      <c r="I53" s="26">
        <f>+I52+I51+I50</f>
        <v>11574791</v>
      </c>
      <c r="J53" s="15" t="s">
        <v>31</v>
      </c>
      <c r="K53" s="15" t="s">
        <v>31</v>
      </c>
      <c r="L53" s="15" t="s">
        <v>31</v>
      </c>
      <c r="M53" s="15" t="s">
        <v>31</v>
      </c>
      <c r="N53" s="15" t="s">
        <v>31</v>
      </c>
      <c r="O53" s="12">
        <f>+O50</f>
        <v>11540094.6</v>
      </c>
      <c r="P53" s="15" t="s">
        <v>31</v>
      </c>
      <c r="Q53" s="18">
        <f>(+Q52+Q51+Q50)/3</f>
        <v>0.93333333333333324</v>
      </c>
      <c r="R53" s="15" t="s">
        <v>31</v>
      </c>
      <c r="S53" s="15" t="s">
        <v>31</v>
      </c>
      <c r="T53" s="29">
        <f>+T50</f>
        <v>7850059</v>
      </c>
      <c r="U53" s="29">
        <f>+U50</f>
        <v>3690035.5999999996</v>
      </c>
      <c r="V53" s="18">
        <f>+V50</f>
        <v>0.68024217063177284</v>
      </c>
      <c r="W53" s="15" t="s">
        <v>31</v>
      </c>
    </row>
    <row r="54" spans="1:23" ht="90" customHeight="1" x14ac:dyDescent="0.25">
      <c r="A54" s="83">
        <v>26</v>
      </c>
      <c r="B54" s="8" t="s">
        <v>50</v>
      </c>
      <c r="C54" s="84" t="s">
        <v>103</v>
      </c>
      <c r="D54" s="66" t="s">
        <v>104</v>
      </c>
      <c r="E54" s="25">
        <v>3.1</v>
      </c>
      <c r="F54" s="25">
        <v>0</v>
      </c>
      <c r="G54" s="25">
        <v>7690358</v>
      </c>
      <c r="H54" s="25" t="s">
        <v>31</v>
      </c>
      <c r="I54" s="25">
        <v>7690358</v>
      </c>
      <c r="J54" s="25"/>
      <c r="K54" s="78" t="s">
        <v>79</v>
      </c>
      <c r="L54" s="84" t="s">
        <v>75</v>
      </c>
      <c r="M54" s="85">
        <v>43451</v>
      </c>
      <c r="N54" s="86" t="s">
        <v>42</v>
      </c>
      <c r="O54" s="87">
        <v>11023707.800000001</v>
      </c>
      <c r="P54" s="54"/>
      <c r="Q54" s="55">
        <v>1</v>
      </c>
      <c r="R54" s="78" t="s">
        <v>35</v>
      </c>
      <c r="S54" s="83"/>
      <c r="T54" s="88">
        <v>10163000</v>
      </c>
      <c r="U54" s="88">
        <f>O54-T54</f>
        <v>860707.80000000075</v>
      </c>
      <c r="V54" s="89">
        <f>T54/O54</f>
        <v>0.92192211408216018</v>
      </c>
      <c r="W54" s="10"/>
    </row>
    <row r="55" spans="1:23" ht="90" customHeight="1" x14ac:dyDescent="0.25">
      <c r="A55" s="83"/>
      <c r="B55" s="8" t="s">
        <v>64</v>
      </c>
      <c r="C55" s="84"/>
      <c r="D55" s="66" t="s">
        <v>105</v>
      </c>
      <c r="E55" s="25">
        <v>1.5</v>
      </c>
      <c r="F55" s="25">
        <v>0</v>
      </c>
      <c r="G55" s="25">
        <v>3337718</v>
      </c>
      <c r="H55" s="25" t="s">
        <v>31</v>
      </c>
      <c r="I55" s="25">
        <v>3337718</v>
      </c>
      <c r="J55" s="25"/>
      <c r="K55" s="78"/>
      <c r="L55" s="84"/>
      <c r="M55" s="85"/>
      <c r="N55" s="78"/>
      <c r="O55" s="87"/>
      <c r="P55" s="54"/>
      <c r="Q55" s="55">
        <v>1</v>
      </c>
      <c r="R55" s="78"/>
      <c r="S55" s="83"/>
      <c r="T55" s="88"/>
      <c r="U55" s="83"/>
      <c r="V55" s="90"/>
      <c r="W55" s="8"/>
    </row>
    <row r="56" spans="1:23" ht="29.25" customHeight="1" x14ac:dyDescent="0.25">
      <c r="A56" s="99" t="s">
        <v>66</v>
      </c>
      <c r="B56" s="100"/>
      <c r="C56" s="100"/>
      <c r="D56" s="101"/>
      <c r="E56" s="24">
        <f>SUM(E54:E55)</f>
        <v>4.5999999999999996</v>
      </c>
      <c r="F56" s="24">
        <f>SUM(F54:F55)</f>
        <v>0</v>
      </c>
      <c r="G56" s="15">
        <f>SUM(G54:G55)</f>
        <v>11028076</v>
      </c>
      <c r="H56" s="15" t="s">
        <v>31</v>
      </c>
      <c r="I56" s="26">
        <f>SUM(I54:I55)</f>
        <v>11028076</v>
      </c>
      <c r="J56" s="15" t="s">
        <v>31</v>
      </c>
      <c r="K56" s="15" t="s">
        <v>31</v>
      </c>
      <c r="L56" s="15" t="s">
        <v>31</v>
      </c>
      <c r="M56" s="15" t="s">
        <v>31</v>
      </c>
      <c r="N56" s="15" t="s">
        <v>31</v>
      </c>
      <c r="O56" s="12">
        <f>SUM(O54:O55)</f>
        <v>11023707.800000001</v>
      </c>
      <c r="P56" s="15" t="s">
        <v>31</v>
      </c>
      <c r="Q56" s="18">
        <f>(+Q55+Q54)/2</f>
        <v>1</v>
      </c>
      <c r="R56" s="15" t="s">
        <v>31</v>
      </c>
      <c r="S56" s="15" t="s">
        <v>31</v>
      </c>
      <c r="T56" s="19">
        <f>SUM(T54)</f>
        <v>10163000</v>
      </c>
      <c r="U56" s="19">
        <f>SUM(U54)</f>
        <v>860707.80000000075</v>
      </c>
      <c r="V56" s="18">
        <f>+V54</f>
        <v>0.92192211408216018</v>
      </c>
      <c r="W56" s="15" t="s">
        <v>31</v>
      </c>
    </row>
    <row r="57" spans="1:23" ht="90" customHeight="1" x14ac:dyDescent="0.25">
      <c r="A57" s="104">
        <v>27</v>
      </c>
      <c r="B57" s="7" t="s">
        <v>85</v>
      </c>
      <c r="C57" s="94" t="s">
        <v>139</v>
      </c>
      <c r="D57" s="69" t="s">
        <v>140</v>
      </c>
      <c r="E57" s="70">
        <v>3.84</v>
      </c>
      <c r="F57" s="20">
        <v>0</v>
      </c>
      <c r="G57" s="71">
        <v>8662244</v>
      </c>
      <c r="H57" s="58" t="s">
        <v>31</v>
      </c>
      <c r="I57" s="20">
        <v>8662244</v>
      </c>
      <c r="J57" s="58"/>
      <c r="K57" s="137" t="s">
        <v>119</v>
      </c>
      <c r="L57" s="94" t="s">
        <v>53</v>
      </c>
      <c r="M57" s="102" t="s">
        <v>156</v>
      </c>
      <c r="N57" s="102" t="s">
        <v>157</v>
      </c>
      <c r="O57" s="150">
        <v>17543104.899999999</v>
      </c>
      <c r="P57" s="129"/>
      <c r="Q57" s="72">
        <v>0.8</v>
      </c>
      <c r="R57" s="58" t="s">
        <v>31</v>
      </c>
      <c r="S57" s="58" t="s">
        <v>31</v>
      </c>
      <c r="T57" s="109">
        <v>6068000</v>
      </c>
      <c r="U57" s="109">
        <f>+O57-T57</f>
        <v>11475104.899999999</v>
      </c>
      <c r="V57" s="77">
        <v>0</v>
      </c>
      <c r="W57" s="78"/>
    </row>
    <row r="58" spans="1:23" ht="90" customHeight="1" x14ac:dyDescent="0.25">
      <c r="A58" s="104"/>
      <c r="B58" s="7" t="s">
        <v>56</v>
      </c>
      <c r="C58" s="94"/>
      <c r="D58" s="69" t="s">
        <v>141</v>
      </c>
      <c r="E58" s="57">
        <v>1</v>
      </c>
      <c r="F58" s="20">
        <v>0</v>
      </c>
      <c r="G58" s="57">
        <v>3166810</v>
      </c>
      <c r="H58" s="58" t="s">
        <v>31</v>
      </c>
      <c r="I58" s="20">
        <v>3166810</v>
      </c>
      <c r="J58" s="58"/>
      <c r="K58" s="138"/>
      <c r="L58" s="94"/>
      <c r="M58" s="95"/>
      <c r="N58" s="95"/>
      <c r="O58" s="150"/>
      <c r="P58" s="129"/>
      <c r="Q58" s="73">
        <v>0.75</v>
      </c>
      <c r="R58" s="58" t="s">
        <v>31</v>
      </c>
      <c r="S58" s="58" t="s">
        <v>31</v>
      </c>
      <c r="T58" s="128"/>
      <c r="U58" s="128"/>
      <c r="V58" s="77"/>
      <c r="W58" s="78"/>
    </row>
    <row r="59" spans="1:23" ht="90" customHeight="1" x14ac:dyDescent="0.25">
      <c r="A59" s="104"/>
      <c r="B59" s="7" t="s">
        <v>88</v>
      </c>
      <c r="C59" s="94"/>
      <c r="D59" s="69" t="s">
        <v>142</v>
      </c>
      <c r="E59" s="57">
        <v>3</v>
      </c>
      <c r="F59" s="20">
        <v>0</v>
      </c>
      <c r="G59" s="57">
        <v>5748320</v>
      </c>
      <c r="H59" s="58" t="s">
        <v>31</v>
      </c>
      <c r="I59" s="20">
        <v>5748320</v>
      </c>
      <c r="J59" s="58"/>
      <c r="K59" s="139"/>
      <c r="L59" s="94"/>
      <c r="M59" s="95"/>
      <c r="N59" s="95"/>
      <c r="O59" s="150"/>
      <c r="P59" s="129"/>
      <c r="Q59" s="73">
        <v>1</v>
      </c>
      <c r="R59" s="58" t="s">
        <v>31</v>
      </c>
      <c r="S59" s="58" t="s">
        <v>31</v>
      </c>
      <c r="T59" s="110"/>
      <c r="U59" s="110"/>
      <c r="V59" s="77"/>
      <c r="W59" s="78"/>
    </row>
    <row r="60" spans="1:23" ht="27" customHeight="1" x14ac:dyDescent="0.25">
      <c r="A60" s="79" t="s">
        <v>66</v>
      </c>
      <c r="B60" s="80"/>
      <c r="C60" s="80"/>
      <c r="D60" s="81"/>
      <c r="E60" s="19">
        <f>SUM(E57:E59)</f>
        <v>7.84</v>
      </c>
      <c r="F60" s="19">
        <f>SUM(F57:F59)</f>
        <v>0</v>
      </c>
      <c r="G60" s="19">
        <f>SUM(G57:G59)</f>
        <v>17577374</v>
      </c>
      <c r="H60" s="12" t="s">
        <v>31</v>
      </c>
      <c r="I60" s="23">
        <f>SUM(I57:I59)</f>
        <v>17577374</v>
      </c>
      <c r="J60" s="12" t="s">
        <v>31</v>
      </c>
      <c r="K60" s="12" t="s">
        <v>31</v>
      </c>
      <c r="L60" s="12" t="s">
        <v>31</v>
      </c>
      <c r="M60" s="12" t="s">
        <v>31</v>
      </c>
      <c r="N60" s="12" t="s">
        <v>31</v>
      </c>
      <c r="O60" s="19">
        <f>+O57</f>
        <v>17543104.899999999</v>
      </c>
      <c r="P60" s="12" t="s">
        <v>31</v>
      </c>
      <c r="Q60" s="17">
        <f>(Q59+Q58+Q57)/3</f>
        <v>0.85</v>
      </c>
      <c r="R60" s="12" t="s">
        <v>31</v>
      </c>
      <c r="S60" s="12" t="s">
        <v>31</v>
      </c>
      <c r="T60" s="19">
        <f>SUM(T57:T59)</f>
        <v>6068000</v>
      </c>
      <c r="U60" s="19">
        <f>+U57</f>
        <v>11475104.899999999</v>
      </c>
      <c r="V60" s="22">
        <f>+V57</f>
        <v>0</v>
      </c>
      <c r="W60" s="12" t="s">
        <v>31</v>
      </c>
    </row>
    <row r="61" spans="1:23" ht="80.25" customHeight="1" x14ac:dyDescent="0.25">
      <c r="A61" s="104">
        <v>28</v>
      </c>
      <c r="B61" s="7" t="s">
        <v>88</v>
      </c>
      <c r="C61" s="94" t="s">
        <v>106</v>
      </c>
      <c r="D61" s="69" t="s">
        <v>107</v>
      </c>
      <c r="E61" s="37">
        <v>1.1339999999999999</v>
      </c>
      <c r="F61" s="20">
        <v>0</v>
      </c>
      <c r="G61" s="20">
        <v>7494679</v>
      </c>
      <c r="H61" s="20" t="s">
        <v>31</v>
      </c>
      <c r="I61" s="20">
        <v>7494679</v>
      </c>
      <c r="J61" s="58"/>
      <c r="K61" s="94" t="s">
        <v>158</v>
      </c>
      <c r="L61" s="94" t="s">
        <v>155</v>
      </c>
      <c r="M61" s="102" t="s">
        <v>156</v>
      </c>
      <c r="N61" s="102" t="s">
        <v>157</v>
      </c>
      <c r="O61" s="91">
        <v>21462107.66</v>
      </c>
      <c r="P61" s="130"/>
      <c r="Q61" s="72">
        <v>0.5</v>
      </c>
      <c r="R61" s="58" t="s">
        <v>31</v>
      </c>
      <c r="S61" s="58" t="s">
        <v>31</v>
      </c>
      <c r="T61" s="109">
        <v>8910800</v>
      </c>
      <c r="U61" s="109">
        <f>+O61-T61</f>
        <v>12551307.66</v>
      </c>
      <c r="V61" s="112">
        <f>+T61/O61</f>
        <v>0.41518755479022695</v>
      </c>
      <c r="W61" s="91"/>
    </row>
    <row r="62" spans="1:23" ht="93" customHeight="1" x14ac:dyDescent="0.25">
      <c r="A62" s="104"/>
      <c r="B62" s="7" t="s">
        <v>88</v>
      </c>
      <c r="C62" s="94"/>
      <c r="D62" s="69" t="s">
        <v>108</v>
      </c>
      <c r="E62" s="37">
        <v>0.54</v>
      </c>
      <c r="F62" s="20">
        <v>0</v>
      </c>
      <c r="G62" s="20">
        <v>3918117</v>
      </c>
      <c r="H62" s="20" t="s">
        <v>31</v>
      </c>
      <c r="I62" s="20">
        <v>3918117</v>
      </c>
      <c r="J62" s="58"/>
      <c r="K62" s="94"/>
      <c r="L62" s="94"/>
      <c r="M62" s="95"/>
      <c r="N62" s="102"/>
      <c r="O62" s="92"/>
      <c r="P62" s="131"/>
      <c r="Q62" s="72">
        <v>1</v>
      </c>
      <c r="R62" s="58" t="s">
        <v>31</v>
      </c>
      <c r="S62" s="58" t="s">
        <v>31</v>
      </c>
      <c r="T62" s="128"/>
      <c r="U62" s="119"/>
      <c r="V62" s="118"/>
      <c r="W62" s="92"/>
    </row>
    <row r="63" spans="1:23" ht="92.25" customHeight="1" x14ac:dyDescent="0.25">
      <c r="A63" s="104"/>
      <c r="B63" s="7" t="s">
        <v>38</v>
      </c>
      <c r="C63" s="94"/>
      <c r="D63" s="69" t="s">
        <v>109</v>
      </c>
      <c r="E63" s="37">
        <v>1.17</v>
      </c>
      <c r="F63" s="20">
        <v>4</v>
      </c>
      <c r="G63" s="20">
        <v>10243662</v>
      </c>
      <c r="H63" s="20" t="s">
        <v>31</v>
      </c>
      <c r="I63" s="20">
        <v>10243662</v>
      </c>
      <c r="J63" s="58"/>
      <c r="K63" s="94"/>
      <c r="L63" s="94"/>
      <c r="M63" s="95"/>
      <c r="N63" s="102"/>
      <c r="O63" s="93"/>
      <c r="P63" s="132"/>
      <c r="Q63" s="72">
        <v>0.55000000000000004</v>
      </c>
      <c r="R63" s="58" t="s">
        <v>31</v>
      </c>
      <c r="S63" s="58" t="s">
        <v>31</v>
      </c>
      <c r="T63" s="110"/>
      <c r="U63" s="111"/>
      <c r="V63" s="113"/>
      <c r="W63" s="93"/>
    </row>
    <row r="64" spans="1:23" ht="26.25" customHeight="1" x14ac:dyDescent="0.25">
      <c r="A64" s="96" t="s">
        <v>66</v>
      </c>
      <c r="B64" s="97"/>
      <c r="C64" s="97"/>
      <c r="D64" s="98"/>
      <c r="E64" s="12">
        <f>SUM(E61:E63)</f>
        <v>2.8439999999999999</v>
      </c>
      <c r="F64" s="12">
        <f>SUM(F61:F63)</f>
        <v>4</v>
      </c>
      <c r="G64" s="12">
        <f>SUM(G61:G63)</f>
        <v>21656458</v>
      </c>
      <c r="H64" s="15" t="s">
        <v>31</v>
      </c>
      <c r="I64" s="16">
        <f>SUM(I61:I63)</f>
        <v>21656458</v>
      </c>
      <c r="J64" s="15" t="s">
        <v>31</v>
      </c>
      <c r="K64" s="15" t="s">
        <v>31</v>
      </c>
      <c r="L64" s="15" t="s">
        <v>31</v>
      </c>
      <c r="M64" s="15" t="s">
        <v>31</v>
      </c>
      <c r="N64" s="15" t="s">
        <v>31</v>
      </c>
      <c r="O64" s="15">
        <f>+O61</f>
        <v>21462107.66</v>
      </c>
      <c r="P64" s="15" t="s">
        <v>31</v>
      </c>
      <c r="Q64" s="17">
        <f>(Q63+Q62+Q61)/3</f>
        <v>0.68333333333333324</v>
      </c>
      <c r="R64" s="15" t="s">
        <v>31</v>
      </c>
      <c r="S64" s="15" t="s">
        <v>31</v>
      </c>
      <c r="T64" s="12">
        <f>SUM(T61:T63)</f>
        <v>8910800</v>
      </c>
      <c r="U64" s="15">
        <f>+U61</f>
        <v>12551307.66</v>
      </c>
      <c r="V64" s="18">
        <f>+V61</f>
        <v>0.41518755479022695</v>
      </c>
      <c r="W64" s="15" t="s">
        <v>31</v>
      </c>
    </row>
    <row r="65" spans="1:23" ht="86.25" customHeight="1" x14ac:dyDescent="0.25">
      <c r="A65" s="104">
        <v>29</v>
      </c>
      <c r="B65" s="7" t="s">
        <v>38</v>
      </c>
      <c r="C65" s="94" t="s">
        <v>132</v>
      </c>
      <c r="D65" s="69" t="s">
        <v>133</v>
      </c>
      <c r="E65" s="20">
        <v>0.56000000000000005</v>
      </c>
      <c r="F65" s="20">
        <v>1</v>
      </c>
      <c r="G65" s="20">
        <v>3964150</v>
      </c>
      <c r="H65" s="20" t="s">
        <v>31</v>
      </c>
      <c r="I65" s="20">
        <v>3964150</v>
      </c>
      <c r="J65" s="58"/>
      <c r="K65" s="95" t="s">
        <v>153</v>
      </c>
      <c r="L65" s="104" t="s">
        <v>31</v>
      </c>
      <c r="M65" s="104" t="s">
        <v>31</v>
      </c>
      <c r="N65" s="104" t="s">
        <v>31</v>
      </c>
      <c r="O65" s="133">
        <v>0</v>
      </c>
      <c r="P65" s="94" t="s">
        <v>134</v>
      </c>
      <c r="Q65" s="73">
        <v>0</v>
      </c>
      <c r="R65" s="104" t="s">
        <v>31</v>
      </c>
      <c r="S65" s="104" t="s">
        <v>31</v>
      </c>
      <c r="T65" s="133">
        <v>0</v>
      </c>
      <c r="U65" s="133">
        <v>0</v>
      </c>
      <c r="V65" s="74">
        <v>0</v>
      </c>
      <c r="W65" s="94" t="s">
        <v>134</v>
      </c>
    </row>
    <row r="66" spans="1:23" ht="84.75" customHeight="1" x14ac:dyDescent="0.25">
      <c r="A66" s="104"/>
      <c r="B66" s="7" t="s">
        <v>28</v>
      </c>
      <c r="C66" s="94"/>
      <c r="D66" s="69" t="s">
        <v>135</v>
      </c>
      <c r="E66" s="20">
        <v>1.24</v>
      </c>
      <c r="F66" s="20">
        <v>0.6</v>
      </c>
      <c r="G66" s="20">
        <v>8905431</v>
      </c>
      <c r="H66" s="20" t="s">
        <v>31</v>
      </c>
      <c r="I66" s="20">
        <v>8905431</v>
      </c>
      <c r="J66" s="58"/>
      <c r="K66" s="95"/>
      <c r="L66" s="104"/>
      <c r="M66" s="104"/>
      <c r="N66" s="104"/>
      <c r="O66" s="133"/>
      <c r="P66" s="94"/>
      <c r="Q66" s="73">
        <v>0</v>
      </c>
      <c r="R66" s="104"/>
      <c r="S66" s="104"/>
      <c r="T66" s="133"/>
      <c r="U66" s="133"/>
      <c r="V66" s="74">
        <v>0</v>
      </c>
      <c r="W66" s="94"/>
    </row>
    <row r="67" spans="1:23" ht="63" customHeight="1" x14ac:dyDescent="0.25">
      <c r="A67" s="104"/>
      <c r="B67" s="7" t="s">
        <v>28</v>
      </c>
      <c r="C67" s="94"/>
      <c r="D67" s="69" t="s">
        <v>136</v>
      </c>
      <c r="E67" s="20">
        <v>2.16</v>
      </c>
      <c r="F67" s="20">
        <v>0</v>
      </c>
      <c r="G67" s="20">
        <v>16861114</v>
      </c>
      <c r="H67" s="20" t="s">
        <v>31</v>
      </c>
      <c r="I67" s="20">
        <v>16861114</v>
      </c>
      <c r="J67" s="58"/>
      <c r="K67" s="95"/>
      <c r="L67" s="104"/>
      <c r="M67" s="104"/>
      <c r="N67" s="104"/>
      <c r="O67" s="133"/>
      <c r="P67" s="94"/>
      <c r="Q67" s="73">
        <v>0</v>
      </c>
      <c r="R67" s="104"/>
      <c r="S67" s="104"/>
      <c r="T67" s="133"/>
      <c r="U67" s="133"/>
      <c r="V67" s="74">
        <v>0</v>
      </c>
      <c r="W67" s="94"/>
    </row>
    <row r="68" spans="1:23" ht="66.75" customHeight="1" x14ac:dyDescent="0.25">
      <c r="A68" s="104"/>
      <c r="B68" s="7" t="s">
        <v>100</v>
      </c>
      <c r="C68" s="94"/>
      <c r="D68" s="69" t="s">
        <v>137</v>
      </c>
      <c r="E68" s="20">
        <v>2</v>
      </c>
      <c r="F68" s="20">
        <v>0</v>
      </c>
      <c r="G68" s="20">
        <v>21799737</v>
      </c>
      <c r="H68" s="20" t="s">
        <v>31</v>
      </c>
      <c r="I68" s="20">
        <v>21799737</v>
      </c>
      <c r="J68" s="58"/>
      <c r="K68" s="95"/>
      <c r="L68" s="104"/>
      <c r="M68" s="104"/>
      <c r="N68" s="104"/>
      <c r="O68" s="133"/>
      <c r="P68" s="94"/>
      <c r="Q68" s="73">
        <v>0</v>
      </c>
      <c r="R68" s="104"/>
      <c r="S68" s="104"/>
      <c r="T68" s="133"/>
      <c r="U68" s="133"/>
      <c r="V68" s="74">
        <v>0</v>
      </c>
      <c r="W68" s="94"/>
    </row>
    <row r="69" spans="1:23" ht="75" customHeight="1" x14ac:dyDescent="0.25">
      <c r="A69" s="104"/>
      <c r="B69" s="7" t="s">
        <v>85</v>
      </c>
      <c r="C69" s="94"/>
      <c r="D69" s="69" t="s">
        <v>138</v>
      </c>
      <c r="E69" s="20">
        <v>1.9</v>
      </c>
      <c r="F69" s="20">
        <v>5.2</v>
      </c>
      <c r="G69" s="20">
        <v>18347599</v>
      </c>
      <c r="H69" s="20" t="s">
        <v>31</v>
      </c>
      <c r="I69" s="20">
        <v>18347599</v>
      </c>
      <c r="J69" s="58"/>
      <c r="K69" s="95"/>
      <c r="L69" s="104"/>
      <c r="M69" s="104"/>
      <c r="N69" s="104"/>
      <c r="O69" s="133"/>
      <c r="P69" s="94"/>
      <c r="Q69" s="73">
        <v>0</v>
      </c>
      <c r="R69" s="104"/>
      <c r="S69" s="104"/>
      <c r="T69" s="133"/>
      <c r="U69" s="133"/>
      <c r="V69" s="74">
        <v>0</v>
      </c>
      <c r="W69" s="94"/>
    </row>
    <row r="70" spans="1:23" ht="30" customHeight="1" x14ac:dyDescent="0.25">
      <c r="A70" s="96" t="s">
        <v>66</v>
      </c>
      <c r="B70" s="97"/>
      <c r="C70" s="97"/>
      <c r="D70" s="98"/>
      <c r="E70" s="12">
        <f>SUM(E65:E69)</f>
        <v>7.8599999999999994</v>
      </c>
      <c r="F70" s="13">
        <f>SUM(F65:F69)</f>
        <v>6.8000000000000007</v>
      </c>
      <c r="G70" s="13">
        <f>SUM(G65:G69)</f>
        <v>69878031</v>
      </c>
      <c r="H70" s="12" t="s">
        <v>31</v>
      </c>
      <c r="I70" s="13">
        <f>SUM(I65:I69)</f>
        <v>69878031</v>
      </c>
      <c r="J70" s="12" t="s">
        <v>31</v>
      </c>
      <c r="K70" s="12" t="s">
        <v>31</v>
      </c>
      <c r="L70" s="12" t="s">
        <v>31</v>
      </c>
      <c r="M70" s="12" t="s">
        <v>31</v>
      </c>
      <c r="N70" s="12" t="s">
        <v>31</v>
      </c>
      <c r="O70" s="12">
        <f>+O65</f>
        <v>0</v>
      </c>
      <c r="P70" s="12" t="s">
        <v>31</v>
      </c>
      <c r="Q70" s="12" t="s">
        <v>31</v>
      </c>
      <c r="R70" s="12" t="s">
        <v>31</v>
      </c>
      <c r="S70" s="12" t="s">
        <v>31</v>
      </c>
      <c r="T70" s="12">
        <f>+T69+T68+T67+T66+T65</f>
        <v>0</v>
      </c>
      <c r="U70" s="12">
        <v>0</v>
      </c>
      <c r="V70" s="14" t="s">
        <v>31</v>
      </c>
      <c r="W70" s="12" t="s">
        <v>31</v>
      </c>
    </row>
    <row r="71" spans="1:23" ht="60.75" customHeight="1" x14ac:dyDescent="0.25">
      <c r="A71" s="104">
        <v>30</v>
      </c>
      <c r="B71" s="7" t="s">
        <v>56</v>
      </c>
      <c r="C71" s="91" t="s">
        <v>110</v>
      </c>
      <c r="D71" s="69" t="s">
        <v>111</v>
      </c>
      <c r="E71" s="60">
        <v>2</v>
      </c>
      <c r="F71" s="20">
        <v>0</v>
      </c>
      <c r="G71" s="57">
        <v>14753461</v>
      </c>
      <c r="H71" s="20" t="s">
        <v>31</v>
      </c>
      <c r="I71" s="20">
        <v>14753461</v>
      </c>
      <c r="J71" s="129"/>
      <c r="K71" s="95" t="s">
        <v>158</v>
      </c>
      <c r="L71" s="94" t="s">
        <v>159</v>
      </c>
      <c r="M71" s="102" t="s">
        <v>156</v>
      </c>
      <c r="N71" s="102" t="s">
        <v>157</v>
      </c>
      <c r="O71" s="91">
        <v>37666716.210000001</v>
      </c>
      <c r="P71" s="130"/>
      <c r="Q71" s="72">
        <v>0.55000000000000004</v>
      </c>
      <c r="R71" s="58" t="s">
        <v>31</v>
      </c>
      <c r="S71" s="58" t="s">
        <v>31</v>
      </c>
      <c r="T71" s="109">
        <v>28838697</v>
      </c>
      <c r="U71" s="109">
        <f>+O71-T71</f>
        <v>8828019.2100000009</v>
      </c>
      <c r="V71" s="112">
        <f>+T71/O71</f>
        <v>0.76562811685569021</v>
      </c>
      <c r="W71" s="91"/>
    </row>
    <row r="72" spans="1:23" ht="61.5" customHeight="1" x14ac:dyDescent="0.25">
      <c r="A72" s="104"/>
      <c r="B72" s="7" t="s">
        <v>50</v>
      </c>
      <c r="C72" s="92"/>
      <c r="D72" s="69" t="s">
        <v>112</v>
      </c>
      <c r="E72" s="60">
        <v>1.5</v>
      </c>
      <c r="F72" s="20">
        <v>4.875</v>
      </c>
      <c r="G72" s="57">
        <v>11778120</v>
      </c>
      <c r="H72" s="20" t="s">
        <v>31</v>
      </c>
      <c r="I72" s="20">
        <v>11778120</v>
      </c>
      <c r="J72" s="129"/>
      <c r="K72" s="95"/>
      <c r="L72" s="94"/>
      <c r="M72" s="95"/>
      <c r="N72" s="102"/>
      <c r="O72" s="92"/>
      <c r="P72" s="131"/>
      <c r="Q72" s="72">
        <v>0.95</v>
      </c>
      <c r="R72" s="58" t="s">
        <v>31</v>
      </c>
      <c r="S72" s="58" t="s">
        <v>31</v>
      </c>
      <c r="T72" s="128"/>
      <c r="U72" s="119"/>
      <c r="V72" s="118"/>
      <c r="W72" s="92"/>
    </row>
    <row r="73" spans="1:23" ht="73.5" customHeight="1" x14ac:dyDescent="0.25">
      <c r="A73" s="104"/>
      <c r="B73" s="7" t="s">
        <v>50</v>
      </c>
      <c r="C73" s="93"/>
      <c r="D73" s="69" t="s">
        <v>113</v>
      </c>
      <c r="E73" s="60">
        <v>1.6</v>
      </c>
      <c r="F73" s="20">
        <v>0</v>
      </c>
      <c r="G73" s="57">
        <v>11397739</v>
      </c>
      <c r="H73" s="20" t="s">
        <v>31</v>
      </c>
      <c r="I73" s="20">
        <v>11397739</v>
      </c>
      <c r="J73" s="129"/>
      <c r="K73" s="95"/>
      <c r="L73" s="94"/>
      <c r="M73" s="95"/>
      <c r="N73" s="102"/>
      <c r="O73" s="93"/>
      <c r="P73" s="132"/>
      <c r="Q73" s="72">
        <v>0.98</v>
      </c>
      <c r="R73" s="58" t="s">
        <v>31</v>
      </c>
      <c r="S73" s="58" t="s">
        <v>31</v>
      </c>
      <c r="T73" s="110"/>
      <c r="U73" s="111"/>
      <c r="V73" s="113"/>
      <c r="W73" s="93"/>
    </row>
    <row r="74" spans="1:23" ht="24.75" customHeight="1" x14ac:dyDescent="0.25">
      <c r="A74" s="103" t="s">
        <v>66</v>
      </c>
      <c r="B74" s="103"/>
      <c r="C74" s="103"/>
      <c r="D74" s="103"/>
      <c r="E74" s="75">
        <f>+E73+E72+E71</f>
        <v>5.0999999999999996</v>
      </c>
      <c r="F74" s="75">
        <f>+F73+F72+F71</f>
        <v>4.875</v>
      </c>
      <c r="G74" s="75">
        <f>+G73+G72+G71</f>
        <v>37929320</v>
      </c>
      <c r="H74" s="75" t="s">
        <v>31</v>
      </c>
      <c r="I74" s="75">
        <f t="shared" ref="I74" si="5">+I73+I72+I71</f>
        <v>37929320</v>
      </c>
      <c r="J74" s="75" t="s">
        <v>31</v>
      </c>
      <c r="K74" s="75" t="s">
        <v>31</v>
      </c>
      <c r="L74" s="75" t="s">
        <v>31</v>
      </c>
      <c r="M74" s="75" t="s">
        <v>31</v>
      </c>
      <c r="N74" s="75" t="s">
        <v>31</v>
      </c>
      <c r="O74" s="75">
        <f>+O71</f>
        <v>37666716.210000001</v>
      </c>
      <c r="P74" s="75" t="s">
        <v>31</v>
      </c>
      <c r="Q74" s="76">
        <f>+(Q73+Q72+Q71)/3</f>
        <v>0.82666666666666666</v>
      </c>
      <c r="R74" s="75" t="s">
        <v>31</v>
      </c>
      <c r="S74" s="75" t="s">
        <v>31</v>
      </c>
      <c r="T74" s="75">
        <f>+T71</f>
        <v>28838697</v>
      </c>
      <c r="U74" s="75">
        <f>+U71</f>
        <v>8828019.2100000009</v>
      </c>
      <c r="V74" s="76">
        <f>+V71</f>
        <v>0.76562811685569021</v>
      </c>
      <c r="W74" s="75" t="s">
        <v>31</v>
      </c>
    </row>
    <row r="75" spans="1:23" ht="24.75" customHeight="1" x14ac:dyDescent="0.25">
      <c r="A75" s="82" t="s">
        <v>143</v>
      </c>
      <c r="B75" s="82"/>
      <c r="C75" s="82"/>
      <c r="D75" s="82"/>
      <c r="E75" s="75">
        <f>+E74+E70+E64+E60+E56+E53+E49+E48+E44+E40+E35+E34+E33+E32+E29+E26+E23+E22+E21+E20+E19+E18+E17+E16+E15+E14+E13+E12+E9+E8</f>
        <v>72.984999999999999</v>
      </c>
      <c r="F75" s="75">
        <f>+F74+F70+F64+F60+F56+F53+F49+F48+F44+F40+F35+F34+F33+F32+F29+F26+F23+F22+F21+F20+F19+F18+F17+F16+F15+F14+F13+F12+F9+F8</f>
        <v>37.1</v>
      </c>
      <c r="G75" s="75">
        <f>+G74+G70+G64+G60+G56+G53+G49+G48+G44+G40+G35+G34+G33+G32+G29+G26+G23+G22+G21+G20+G19+G18+G17+G16+G15+G14+G13+G12+G9+G8</f>
        <v>399135586</v>
      </c>
      <c r="H75" s="75"/>
      <c r="I75" s="75">
        <f>+I74+I70+I64+I60+I56+I53+I49+I48+I44+I40+I35+I34+I33+I32+I29+I26+I23+I22+I21+I20+I19+I18+I17+I16+I15+I14+I13+I12+I9+I8</f>
        <v>399135586</v>
      </c>
      <c r="J75" s="75" t="s">
        <v>31</v>
      </c>
      <c r="K75" s="75" t="s">
        <v>31</v>
      </c>
      <c r="L75" s="75" t="s">
        <v>31</v>
      </c>
      <c r="M75" s="75" t="s">
        <v>31</v>
      </c>
      <c r="N75" s="75" t="s">
        <v>31</v>
      </c>
      <c r="O75" s="75">
        <f>+O74+O70+O64+O60+O56+O53+O49+O48+O44+O40+O35+O34+O33+O32+O29+O26+O23+O22+O21+O20+O19+O18+O17+O16+O15+O14+O13+O12+O9+O8</f>
        <v>324502132.60999995</v>
      </c>
      <c r="P75" s="75" t="s">
        <v>31</v>
      </c>
      <c r="Q75" s="76">
        <f>+(Q74+Q64+Q60+Q56+Q53+Q49+Q48+Q44+Q40+Q35+Q34+Q33+Q32+Q29+Q26+Q23+Q22+Q21+Q20+Q19+Q18+Q17+Q16+Q15+Q14+Q13+Q12+Q9+Q8)/29</f>
        <v>0.85511494252873566</v>
      </c>
      <c r="R75" s="75" t="s">
        <v>31</v>
      </c>
      <c r="S75" s="75" t="s">
        <v>31</v>
      </c>
      <c r="T75" s="75">
        <f>+T74+T70+T64+T60+T56+T53+T49+T48+T44+T40+T35+T34+T33+T32+T29+T26+T23+T22+T21+T20+T19+T18+T17+T16+T15+T14+T13+T12+T9+T8</f>
        <v>240088862</v>
      </c>
      <c r="U75" s="75">
        <f>+U74+U70+U64+U60+U56+U53+U49+U48+U44+U40+U35+U34+U33+U32+U29+U26+U23+U22+U21+U20+U19+U18+U17+U16+U15+U14+U13+U12+U9+U8</f>
        <v>91659342.609999999</v>
      </c>
      <c r="V75" s="76">
        <f>+T75/O75</f>
        <v>0.73986836409654266</v>
      </c>
      <c r="W75" s="75" t="s">
        <v>31</v>
      </c>
    </row>
    <row r="76" spans="1:23" x14ac:dyDescent="0.25">
      <c r="A76" s="3"/>
      <c r="B76" s="3"/>
      <c r="C76" s="3"/>
      <c r="D76" s="5"/>
      <c r="E76" s="3"/>
      <c r="F76" s="3"/>
      <c r="G76" s="3"/>
      <c r="H76" s="3"/>
      <c r="I76" s="3"/>
      <c r="J76" s="3"/>
      <c r="K76" s="3"/>
      <c r="L76" s="3"/>
      <c r="M76" s="3"/>
      <c r="N76" s="3"/>
      <c r="O76" s="4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O77" s="2"/>
    </row>
    <row r="78" spans="1:23" ht="15" customHeight="1" x14ac:dyDescent="0.25">
      <c r="O78" s="2"/>
    </row>
    <row r="79" spans="1:23" x14ac:dyDescent="0.25">
      <c r="O79" s="2"/>
    </row>
  </sheetData>
  <mergeCells count="195">
    <mergeCell ref="O41:O43"/>
    <mergeCell ref="O57:O59"/>
    <mergeCell ref="L65:L69"/>
    <mergeCell ref="M65:M69"/>
    <mergeCell ref="N65:N69"/>
    <mergeCell ref="O65:O69"/>
    <mergeCell ref="L61:L63"/>
    <mergeCell ref="O50:O52"/>
    <mergeCell ref="O71:O73"/>
    <mergeCell ref="M71:M73"/>
    <mergeCell ref="N61:N63"/>
    <mergeCell ref="N71:N73"/>
    <mergeCell ref="O61:O63"/>
    <mergeCell ref="L45:L47"/>
    <mergeCell ref="N45:N47"/>
    <mergeCell ref="O45:O47"/>
    <mergeCell ref="M45:M47"/>
    <mergeCell ref="L57:L59"/>
    <mergeCell ref="M57:M59"/>
    <mergeCell ref="N57:N59"/>
    <mergeCell ref="L71:L73"/>
    <mergeCell ref="U30:U31"/>
    <mergeCell ref="S36:S39"/>
    <mergeCell ref="T36:T39"/>
    <mergeCell ref="U36:U39"/>
    <mergeCell ref="C30:C31"/>
    <mergeCell ref="K30:K31"/>
    <mergeCell ref="L27:L28"/>
    <mergeCell ref="N27:N28"/>
    <mergeCell ref="M27:M28"/>
    <mergeCell ref="L36:L39"/>
    <mergeCell ref="L30:L31"/>
    <mergeCell ref="N30:N31"/>
    <mergeCell ref="O30:O31"/>
    <mergeCell ref="R30:R31"/>
    <mergeCell ref="C36:C39"/>
    <mergeCell ref="K36:K39"/>
    <mergeCell ref="R36:R39"/>
    <mergeCell ref="T27:T28"/>
    <mergeCell ref="S30:S31"/>
    <mergeCell ref="T30:T31"/>
    <mergeCell ref="O27:O28"/>
    <mergeCell ref="O36:O39"/>
    <mergeCell ref="M36:M39"/>
    <mergeCell ref="M30:M31"/>
    <mergeCell ref="A1:W1"/>
    <mergeCell ref="A2:W2"/>
    <mergeCell ref="A5:A6"/>
    <mergeCell ref="B5:B6"/>
    <mergeCell ref="C5:C6"/>
    <mergeCell ref="D5:D6"/>
    <mergeCell ref="E5:F5"/>
    <mergeCell ref="K5:K6"/>
    <mergeCell ref="L5:L6"/>
    <mergeCell ref="N5:N6"/>
    <mergeCell ref="O5:O6"/>
    <mergeCell ref="Q5:Q6"/>
    <mergeCell ref="R5:R6"/>
    <mergeCell ref="S5:U5"/>
    <mergeCell ref="V5:V6"/>
    <mergeCell ref="G5:I5"/>
    <mergeCell ref="J5:J6"/>
    <mergeCell ref="M5:M6"/>
    <mergeCell ref="P5:P6"/>
    <mergeCell ref="W5:W6"/>
    <mergeCell ref="J71:J73"/>
    <mergeCell ref="K71:K73"/>
    <mergeCell ref="K61:K63"/>
    <mergeCell ref="A41:A43"/>
    <mergeCell ref="C41:C43"/>
    <mergeCell ref="K41:K43"/>
    <mergeCell ref="A50:A52"/>
    <mergeCell ref="A45:A47"/>
    <mergeCell ref="C45:C47"/>
    <mergeCell ref="K57:K59"/>
    <mergeCell ref="K27:K28"/>
    <mergeCell ref="M41:M43"/>
    <mergeCell ref="N41:N43"/>
    <mergeCell ref="N36:N39"/>
    <mergeCell ref="L50:L52"/>
    <mergeCell ref="N50:N52"/>
    <mergeCell ref="M50:M52"/>
    <mergeCell ref="A48:D48"/>
    <mergeCell ref="A44:D44"/>
    <mergeCell ref="A40:D40"/>
    <mergeCell ref="A36:A39"/>
    <mergeCell ref="K50:K52"/>
    <mergeCell ref="K45:K47"/>
    <mergeCell ref="L41:L43"/>
    <mergeCell ref="B36:B39"/>
    <mergeCell ref="R50:R52"/>
    <mergeCell ref="S50:S52"/>
    <mergeCell ref="T50:T52"/>
    <mergeCell ref="U50:U52"/>
    <mergeCell ref="T71:T73"/>
    <mergeCell ref="T61:T63"/>
    <mergeCell ref="U61:U63"/>
    <mergeCell ref="P57:P59"/>
    <mergeCell ref="T57:T59"/>
    <mergeCell ref="U57:U59"/>
    <mergeCell ref="P61:P63"/>
    <mergeCell ref="P71:P73"/>
    <mergeCell ref="R65:R69"/>
    <mergeCell ref="S65:S69"/>
    <mergeCell ref="T65:T69"/>
    <mergeCell ref="U65:U69"/>
    <mergeCell ref="V50:V52"/>
    <mergeCell ref="V61:V63"/>
    <mergeCell ref="U71:U73"/>
    <mergeCell ref="V71:V73"/>
    <mergeCell ref="R3:W3"/>
    <mergeCell ref="S45:S47"/>
    <mergeCell ref="U41:U43"/>
    <mergeCell ref="V36:V39"/>
    <mergeCell ref="V45:V47"/>
    <mergeCell ref="V30:V31"/>
    <mergeCell ref="V41:V43"/>
    <mergeCell ref="T45:T47"/>
    <mergeCell ref="U45:U47"/>
    <mergeCell ref="U27:U28"/>
    <mergeCell ref="V27:V28"/>
    <mergeCell ref="R45:R47"/>
    <mergeCell ref="S27:S28"/>
    <mergeCell ref="T10:T11"/>
    <mergeCell ref="U10:U11"/>
    <mergeCell ref="V10:V11"/>
    <mergeCell ref="R27:R28"/>
    <mergeCell ref="R41:R43"/>
    <mergeCell ref="S41:S43"/>
    <mergeCell ref="T41:T43"/>
    <mergeCell ref="P10:P11"/>
    <mergeCell ref="R10:R11"/>
    <mergeCell ref="W10:W11"/>
    <mergeCell ref="A29:D29"/>
    <mergeCell ref="A24:A25"/>
    <mergeCell ref="C24:C25"/>
    <mergeCell ref="L24:L25"/>
    <mergeCell ref="M24:M25"/>
    <mergeCell ref="N24:N25"/>
    <mergeCell ref="O24:O25"/>
    <mergeCell ref="P24:P25"/>
    <mergeCell ref="R24:R25"/>
    <mergeCell ref="T24:T25"/>
    <mergeCell ref="U24:U25"/>
    <mergeCell ref="V24:V25"/>
    <mergeCell ref="W24:W25"/>
    <mergeCell ref="K10:K11"/>
    <mergeCell ref="L10:L11"/>
    <mergeCell ref="M10:M11"/>
    <mergeCell ref="N10:N11"/>
    <mergeCell ref="O10:O11"/>
    <mergeCell ref="A10:A11"/>
    <mergeCell ref="A12:D12"/>
    <mergeCell ref="A27:A28"/>
    <mergeCell ref="A74:D74"/>
    <mergeCell ref="A70:D70"/>
    <mergeCell ref="A57:A59"/>
    <mergeCell ref="C57:C59"/>
    <mergeCell ref="C10:C11"/>
    <mergeCell ref="A30:A31"/>
    <mergeCell ref="A65:A69"/>
    <mergeCell ref="C65:C69"/>
    <mergeCell ref="C61:C63"/>
    <mergeCell ref="A71:A73"/>
    <mergeCell ref="C71:C73"/>
    <mergeCell ref="A61:A63"/>
    <mergeCell ref="C50:C52"/>
    <mergeCell ref="A53:D53"/>
    <mergeCell ref="A32:D32"/>
    <mergeCell ref="A26:D26"/>
    <mergeCell ref="C27:C28"/>
    <mergeCell ref="V57:V59"/>
    <mergeCell ref="W57:W59"/>
    <mergeCell ref="A60:D60"/>
    <mergeCell ref="A75:D75"/>
    <mergeCell ref="A54:A55"/>
    <mergeCell ref="C54:C55"/>
    <mergeCell ref="K54:K55"/>
    <mergeCell ref="L54:L55"/>
    <mergeCell ref="M54:M55"/>
    <mergeCell ref="N54:N55"/>
    <mergeCell ref="O54:O55"/>
    <mergeCell ref="R54:R55"/>
    <mergeCell ref="S54:S55"/>
    <mergeCell ref="T54:T55"/>
    <mergeCell ref="U54:U55"/>
    <mergeCell ref="V54:V55"/>
    <mergeCell ref="W61:W63"/>
    <mergeCell ref="W71:W73"/>
    <mergeCell ref="W65:W69"/>
    <mergeCell ref="P65:P69"/>
    <mergeCell ref="K65:K69"/>
    <mergeCell ref="A64:D64"/>
    <mergeCell ref="A56:D56"/>
    <mergeCell ref="M61:M63"/>
  </mergeCells>
  <printOptions horizontalCentered="1" verticalCentered="1"/>
  <pageMargins left="0.2" right="0.2" top="0.25" bottom="0.45" header="0.3" footer="0.3"/>
  <pageSetup paperSize="9" scale="70" orientation="landscape" r:id="rId1"/>
  <headerFooter>
    <oddHeader>&amp;RAnnexure-6</oddHeader>
    <oddFooter>&amp;C&amp;P+62&amp;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July-2020</vt:lpstr>
      <vt:lpstr>'July-2020'!Print_Area</vt:lpstr>
      <vt:lpstr>'July-2020'!Print_Titles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Windows User</cp:lastModifiedBy>
  <cp:lastPrinted>2020-03-23T09:43:35Z</cp:lastPrinted>
  <dcterms:created xsi:type="dcterms:W3CDTF">2019-06-11T14:36:20Z</dcterms:created>
  <dcterms:modified xsi:type="dcterms:W3CDTF">2020-09-10T07:46:43Z</dcterms:modified>
</cp:coreProperties>
</file>