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020" windowWidth="15135" windowHeight="8400"/>
  </bookViews>
  <sheets>
    <sheet name="Joypurhat" sheetId="6" r:id="rId1"/>
  </sheets>
  <definedNames>
    <definedName name="_xlnm._FilterDatabase" localSheetId="0" hidden="1">Joypurhat!$B$7:$B$174</definedName>
    <definedName name="_xlnm.Print_Area" localSheetId="0">Joypurhat!$A$1:$S$186</definedName>
    <definedName name="_xlnm.Print_Titles" localSheetId="0">Joypurhat!$5:$6</definedName>
  </definedNames>
  <calcPr calcId="144525"/>
</workbook>
</file>

<file path=xl/calcChain.xml><?xml version="1.0" encoding="utf-8"?>
<calcChain xmlns="http://schemas.openxmlformats.org/spreadsheetml/2006/main">
  <c r="M134" i="6" l="1"/>
  <c r="L134" i="6"/>
  <c r="Q134" i="6" s="1"/>
  <c r="K134" i="6"/>
  <c r="G134" i="6"/>
  <c r="C134" i="6"/>
  <c r="A134" i="6"/>
  <c r="V133" i="6"/>
  <c r="U133" i="6"/>
  <c r="R133" i="6"/>
  <c r="P133" i="6"/>
  <c r="J133" i="6"/>
  <c r="V132" i="6"/>
  <c r="U132" i="6"/>
  <c r="R132" i="6"/>
  <c r="P132" i="6"/>
  <c r="J132" i="6"/>
  <c r="V131" i="6"/>
  <c r="U131" i="6"/>
  <c r="R131" i="6"/>
  <c r="P131" i="6"/>
  <c r="J131" i="6"/>
  <c r="V130" i="6"/>
  <c r="U130" i="6"/>
  <c r="R130" i="6"/>
  <c r="P130" i="6"/>
  <c r="J130" i="6"/>
  <c r="V129" i="6"/>
  <c r="U129" i="6"/>
  <c r="R129" i="6"/>
  <c r="P129" i="6"/>
  <c r="J129" i="6"/>
  <c r="V128" i="6"/>
  <c r="U128" i="6"/>
  <c r="R128" i="6"/>
  <c r="P128" i="6"/>
  <c r="J128" i="6"/>
  <c r="V127" i="6"/>
  <c r="U127" i="6"/>
  <c r="R127" i="6"/>
  <c r="P127" i="6"/>
  <c r="J127" i="6"/>
  <c r="V126" i="6"/>
  <c r="U126" i="6"/>
  <c r="R126" i="6"/>
  <c r="P126" i="6"/>
  <c r="J126" i="6"/>
  <c r="V125" i="6"/>
  <c r="U125" i="6"/>
  <c r="R125" i="6"/>
  <c r="P125" i="6"/>
  <c r="J125" i="6"/>
  <c r="V124" i="6"/>
  <c r="U124" i="6"/>
  <c r="R124" i="6"/>
  <c r="P124" i="6"/>
  <c r="J124" i="6"/>
  <c r="V123" i="6"/>
  <c r="U123" i="6"/>
  <c r="R123" i="6"/>
  <c r="P123" i="6"/>
  <c r="J123" i="6"/>
  <c r="V122" i="6"/>
  <c r="U122" i="6"/>
  <c r="R122" i="6"/>
  <c r="P122" i="6"/>
  <c r="J122" i="6"/>
  <c r="V121" i="6"/>
  <c r="U121" i="6"/>
  <c r="R121" i="6"/>
  <c r="P121" i="6"/>
  <c r="J121" i="6"/>
  <c r="V120" i="6"/>
  <c r="U120" i="6"/>
  <c r="R120" i="6"/>
  <c r="P120" i="6"/>
  <c r="J120" i="6"/>
  <c r="V119" i="6"/>
  <c r="U119" i="6"/>
  <c r="R119" i="6"/>
  <c r="P119" i="6"/>
  <c r="J119" i="6"/>
  <c r="V118" i="6"/>
  <c r="U118" i="6"/>
  <c r="R118" i="6"/>
  <c r="P118" i="6"/>
  <c r="J118" i="6"/>
  <c r="V117" i="6"/>
  <c r="U117" i="6"/>
  <c r="R117" i="6"/>
  <c r="P117" i="6"/>
  <c r="J117" i="6"/>
  <c r="V116" i="6"/>
  <c r="U116" i="6"/>
  <c r="R116" i="6"/>
  <c r="P116" i="6"/>
  <c r="J116" i="6"/>
  <c r="V115" i="6"/>
  <c r="U115" i="6"/>
  <c r="R115" i="6"/>
  <c r="P115" i="6"/>
  <c r="J115" i="6"/>
  <c r="U114" i="6"/>
  <c r="J114" i="6"/>
  <c r="U113" i="6"/>
  <c r="J113" i="6"/>
  <c r="U112" i="6"/>
  <c r="J112" i="6"/>
  <c r="U111" i="6"/>
  <c r="J111" i="6"/>
  <c r="U110" i="6"/>
  <c r="J110" i="6"/>
  <c r="U109" i="6"/>
  <c r="J109" i="6"/>
  <c r="U108" i="6"/>
  <c r="J108" i="6"/>
  <c r="U107" i="6"/>
  <c r="J107" i="6"/>
  <c r="U106" i="6"/>
  <c r="J106" i="6"/>
  <c r="U105" i="6"/>
  <c r="J105" i="6"/>
  <c r="U104" i="6"/>
  <c r="J104" i="6"/>
  <c r="O134" i="6" l="1"/>
  <c r="J134" i="6"/>
  <c r="M70" i="6"/>
  <c r="L70" i="6"/>
  <c r="K70" i="6"/>
  <c r="G70" i="6"/>
  <c r="C70" i="6"/>
  <c r="A70" i="6"/>
  <c r="V69" i="6"/>
  <c r="U69" i="6"/>
  <c r="R69" i="6"/>
  <c r="P69" i="6"/>
  <c r="J69" i="6"/>
  <c r="V68" i="6"/>
  <c r="U68" i="6"/>
  <c r="R68" i="6"/>
  <c r="P68" i="6"/>
  <c r="J68" i="6"/>
  <c r="V67" i="6"/>
  <c r="U67" i="6"/>
  <c r="R67" i="6"/>
  <c r="P67" i="6"/>
  <c r="J67" i="6"/>
  <c r="V66" i="6"/>
  <c r="U66" i="6"/>
  <c r="R66" i="6"/>
  <c r="P66" i="6"/>
  <c r="J66" i="6"/>
  <c r="V65" i="6"/>
  <c r="U65" i="6"/>
  <c r="R65" i="6"/>
  <c r="P65" i="6"/>
  <c r="J65" i="6"/>
  <c r="V64" i="6"/>
  <c r="U64" i="6"/>
  <c r="R64" i="6"/>
  <c r="P64" i="6"/>
  <c r="J64" i="6"/>
  <c r="V63" i="6"/>
  <c r="U63" i="6"/>
  <c r="R63" i="6"/>
  <c r="P63" i="6"/>
  <c r="J63" i="6"/>
  <c r="V62" i="6"/>
  <c r="U62" i="6"/>
  <c r="R62" i="6"/>
  <c r="P62" i="6"/>
  <c r="J62" i="6"/>
  <c r="V61" i="6"/>
  <c r="U61" i="6"/>
  <c r="R61" i="6"/>
  <c r="P61" i="6"/>
  <c r="J61" i="6"/>
  <c r="V60" i="6"/>
  <c r="U60" i="6"/>
  <c r="R60" i="6"/>
  <c r="P60" i="6"/>
  <c r="J60" i="6"/>
  <c r="V59" i="6"/>
  <c r="U59" i="6"/>
  <c r="R59" i="6"/>
  <c r="P59" i="6"/>
  <c r="J59" i="6"/>
  <c r="V58" i="6"/>
  <c r="U58" i="6"/>
  <c r="R58" i="6"/>
  <c r="P58" i="6"/>
  <c r="J58" i="6"/>
  <c r="V57" i="6"/>
  <c r="U57" i="6"/>
  <c r="R57" i="6"/>
  <c r="P57" i="6"/>
  <c r="J57" i="6"/>
  <c r="V56" i="6"/>
  <c r="U56" i="6"/>
  <c r="R56" i="6"/>
  <c r="P56" i="6"/>
  <c r="J56" i="6"/>
  <c r="V55" i="6"/>
  <c r="U55" i="6"/>
  <c r="R55" i="6"/>
  <c r="P55" i="6"/>
  <c r="J55" i="6"/>
  <c r="V54" i="6"/>
  <c r="U54" i="6"/>
  <c r="R54" i="6"/>
  <c r="P54" i="6"/>
  <c r="J54" i="6"/>
  <c r="V53" i="6"/>
  <c r="U53" i="6"/>
  <c r="R53" i="6"/>
  <c r="P53" i="6"/>
  <c r="J53" i="6"/>
  <c r="V52" i="6"/>
  <c r="U52" i="6"/>
  <c r="R52" i="6"/>
  <c r="P52" i="6"/>
  <c r="J52" i="6"/>
  <c r="V51" i="6"/>
  <c r="U51" i="6"/>
  <c r="R51" i="6"/>
  <c r="P51" i="6"/>
  <c r="J51" i="6"/>
  <c r="U50" i="6"/>
  <c r="J50" i="6"/>
  <c r="U49" i="6"/>
  <c r="J49" i="6"/>
  <c r="U48" i="6"/>
  <c r="J48" i="6"/>
  <c r="U47" i="6"/>
  <c r="J47" i="6"/>
  <c r="U46" i="6"/>
  <c r="J46" i="6"/>
  <c r="U45" i="6"/>
  <c r="J45" i="6"/>
  <c r="U44" i="6"/>
  <c r="J44" i="6"/>
  <c r="U43" i="6"/>
  <c r="J43" i="6"/>
  <c r="U42" i="6"/>
  <c r="J42" i="6"/>
  <c r="U41" i="6"/>
  <c r="J41" i="6"/>
  <c r="U40" i="6"/>
  <c r="J40" i="6"/>
  <c r="O70" i="6" l="1"/>
  <c r="Q70" i="6"/>
  <c r="J70" i="6"/>
  <c r="L172" i="6"/>
  <c r="Q172" i="6" s="1"/>
  <c r="M172" i="6"/>
  <c r="K172" i="6"/>
  <c r="G172" i="6"/>
  <c r="C172" i="6"/>
  <c r="A172" i="6"/>
  <c r="V171" i="6"/>
  <c r="U171" i="6"/>
  <c r="R171" i="6"/>
  <c r="P171" i="6"/>
  <c r="J171" i="6"/>
  <c r="U170" i="6"/>
  <c r="J170" i="6"/>
  <c r="U169" i="6"/>
  <c r="J169" i="6"/>
  <c r="U168" i="6"/>
  <c r="J168" i="6"/>
  <c r="M102" i="6"/>
  <c r="L102" i="6"/>
  <c r="K102" i="6"/>
  <c r="G102" i="6"/>
  <c r="C102" i="6"/>
  <c r="A102" i="6"/>
  <c r="V101" i="6"/>
  <c r="U101" i="6"/>
  <c r="R101" i="6"/>
  <c r="P101" i="6"/>
  <c r="J101" i="6"/>
  <c r="V100" i="6"/>
  <c r="U100" i="6"/>
  <c r="R100" i="6"/>
  <c r="P100" i="6"/>
  <c r="J100" i="6"/>
  <c r="V99" i="6"/>
  <c r="U99" i="6"/>
  <c r="R99" i="6"/>
  <c r="P99" i="6"/>
  <c r="J99" i="6"/>
  <c r="V98" i="6"/>
  <c r="U98" i="6"/>
  <c r="R98" i="6"/>
  <c r="P98" i="6"/>
  <c r="J98" i="6"/>
  <c r="V97" i="6"/>
  <c r="U97" i="6"/>
  <c r="R97" i="6"/>
  <c r="P97" i="6"/>
  <c r="J97" i="6"/>
  <c r="V96" i="6"/>
  <c r="U96" i="6"/>
  <c r="R96" i="6"/>
  <c r="P96" i="6"/>
  <c r="J96" i="6"/>
  <c r="V95" i="6"/>
  <c r="U95" i="6"/>
  <c r="R95" i="6"/>
  <c r="P95" i="6"/>
  <c r="J95" i="6"/>
  <c r="V94" i="6"/>
  <c r="U94" i="6"/>
  <c r="R94" i="6"/>
  <c r="P94" i="6"/>
  <c r="J94" i="6"/>
  <c r="V93" i="6"/>
  <c r="U93" i="6"/>
  <c r="R93" i="6"/>
  <c r="P93" i="6"/>
  <c r="J93" i="6"/>
  <c r="V92" i="6"/>
  <c r="U92" i="6"/>
  <c r="R92" i="6"/>
  <c r="P92" i="6"/>
  <c r="J92" i="6"/>
  <c r="V91" i="6"/>
  <c r="U91" i="6"/>
  <c r="R91" i="6"/>
  <c r="P91" i="6"/>
  <c r="J91" i="6"/>
  <c r="V90" i="6"/>
  <c r="U90" i="6"/>
  <c r="R90" i="6"/>
  <c r="P90" i="6"/>
  <c r="J90" i="6"/>
  <c r="V89" i="6"/>
  <c r="U89" i="6"/>
  <c r="R89" i="6"/>
  <c r="P89" i="6"/>
  <c r="J89" i="6"/>
  <c r="V88" i="6"/>
  <c r="U88" i="6"/>
  <c r="R88" i="6"/>
  <c r="P88" i="6"/>
  <c r="J88" i="6"/>
  <c r="V87" i="6"/>
  <c r="U87" i="6"/>
  <c r="R87" i="6"/>
  <c r="P87" i="6"/>
  <c r="J87" i="6"/>
  <c r="V86" i="6"/>
  <c r="U86" i="6"/>
  <c r="R86" i="6"/>
  <c r="P86" i="6"/>
  <c r="J86" i="6"/>
  <c r="V85" i="6"/>
  <c r="U85" i="6"/>
  <c r="R85" i="6"/>
  <c r="P85" i="6"/>
  <c r="J85" i="6"/>
  <c r="V84" i="6"/>
  <c r="U84" i="6"/>
  <c r="R84" i="6"/>
  <c r="P84" i="6"/>
  <c r="J84" i="6"/>
  <c r="V83" i="6"/>
  <c r="U83" i="6"/>
  <c r="R83" i="6"/>
  <c r="P83" i="6"/>
  <c r="J83" i="6"/>
  <c r="U82" i="6"/>
  <c r="J82" i="6"/>
  <c r="U81" i="6"/>
  <c r="J81" i="6"/>
  <c r="U80" i="6"/>
  <c r="J80" i="6"/>
  <c r="U79" i="6"/>
  <c r="J79" i="6"/>
  <c r="U78" i="6"/>
  <c r="J78" i="6"/>
  <c r="U77" i="6"/>
  <c r="J77" i="6"/>
  <c r="U76" i="6"/>
  <c r="J76" i="6"/>
  <c r="U75" i="6"/>
  <c r="J75" i="6"/>
  <c r="U74" i="6"/>
  <c r="J74" i="6"/>
  <c r="U73" i="6"/>
  <c r="J73" i="6"/>
  <c r="U72" i="6"/>
  <c r="J72" i="6"/>
  <c r="J172" i="6" l="1"/>
  <c r="O172" i="6"/>
  <c r="Q102" i="6"/>
  <c r="O102" i="6"/>
  <c r="J102" i="6"/>
  <c r="M166" i="6"/>
  <c r="L166" i="6"/>
  <c r="Q166" i="6" s="1"/>
  <c r="K166" i="6"/>
  <c r="K174" i="6" s="1"/>
  <c r="G166" i="6"/>
  <c r="G174" i="6" s="1"/>
  <c r="C166" i="6"/>
  <c r="C174" i="6" s="1"/>
  <c r="A166" i="6"/>
  <c r="V165" i="6"/>
  <c r="U165" i="6"/>
  <c r="R165" i="6"/>
  <c r="P165" i="6"/>
  <c r="J165" i="6"/>
  <c r="U164" i="6"/>
  <c r="J164" i="6"/>
  <c r="V163" i="6"/>
  <c r="U163" i="6"/>
  <c r="R163" i="6"/>
  <c r="P163" i="6"/>
  <c r="J163" i="6"/>
  <c r="V162" i="6"/>
  <c r="U162" i="6"/>
  <c r="R162" i="6"/>
  <c r="P162" i="6"/>
  <c r="J162" i="6"/>
  <c r="V161" i="6"/>
  <c r="U161" i="6"/>
  <c r="R161" i="6"/>
  <c r="P161" i="6"/>
  <c r="J161" i="6"/>
  <c r="V160" i="6"/>
  <c r="U160" i="6"/>
  <c r="R160" i="6"/>
  <c r="P160" i="6"/>
  <c r="J160" i="6"/>
  <c r="V159" i="6"/>
  <c r="U159" i="6"/>
  <c r="R159" i="6"/>
  <c r="P159" i="6"/>
  <c r="J159" i="6"/>
  <c r="V158" i="6"/>
  <c r="U158" i="6"/>
  <c r="R158" i="6"/>
  <c r="P158" i="6"/>
  <c r="J158" i="6"/>
  <c r="V157" i="6"/>
  <c r="U157" i="6"/>
  <c r="R157" i="6"/>
  <c r="P157" i="6"/>
  <c r="J157" i="6"/>
  <c r="V156" i="6"/>
  <c r="U156" i="6"/>
  <c r="R156" i="6"/>
  <c r="P156" i="6"/>
  <c r="J156" i="6"/>
  <c r="V155" i="6"/>
  <c r="U155" i="6"/>
  <c r="R155" i="6"/>
  <c r="P155" i="6"/>
  <c r="J155" i="6"/>
  <c r="V154" i="6"/>
  <c r="U154" i="6"/>
  <c r="R154" i="6"/>
  <c r="P154" i="6"/>
  <c r="J154" i="6"/>
  <c r="V153" i="6"/>
  <c r="U153" i="6"/>
  <c r="R153" i="6"/>
  <c r="P153" i="6"/>
  <c r="J153" i="6"/>
  <c r="V152" i="6"/>
  <c r="U152" i="6"/>
  <c r="R152" i="6"/>
  <c r="P152" i="6"/>
  <c r="J152" i="6"/>
  <c r="V151" i="6"/>
  <c r="U151" i="6"/>
  <c r="R151" i="6"/>
  <c r="P151" i="6"/>
  <c r="J151" i="6"/>
  <c r="V150" i="6"/>
  <c r="U150" i="6"/>
  <c r="R150" i="6"/>
  <c r="P150" i="6"/>
  <c r="J150" i="6"/>
  <c r="V149" i="6"/>
  <c r="U149" i="6"/>
  <c r="R149" i="6"/>
  <c r="P149" i="6"/>
  <c r="J149" i="6"/>
  <c r="V148" i="6"/>
  <c r="U148" i="6"/>
  <c r="R148" i="6"/>
  <c r="P148" i="6"/>
  <c r="J148" i="6"/>
  <c r="V147" i="6"/>
  <c r="U147" i="6"/>
  <c r="R147" i="6"/>
  <c r="P147" i="6"/>
  <c r="J147" i="6"/>
  <c r="U146" i="6"/>
  <c r="J146" i="6"/>
  <c r="U145" i="6"/>
  <c r="J145" i="6"/>
  <c r="U144" i="6"/>
  <c r="J144" i="6"/>
  <c r="U143" i="6"/>
  <c r="J143" i="6"/>
  <c r="U142" i="6"/>
  <c r="J142" i="6"/>
  <c r="U141" i="6"/>
  <c r="J141" i="6"/>
  <c r="U140" i="6"/>
  <c r="J140" i="6"/>
  <c r="U139" i="6"/>
  <c r="J139" i="6"/>
  <c r="U138" i="6"/>
  <c r="J138" i="6"/>
  <c r="U137" i="6"/>
  <c r="J137" i="6"/>
  <c r="U136" i="6"/>
  <c r="J136" i="6"/>
  <c r="S179" i="6"/>
  <c r="M38" i="6"/>
  <c r="M174" i="6" s="1"/>
  <c r="L38" i="6"/>
  <c r="Q38" i="6" s="1"/>
  <c r="K38" i="6"/>
  <c r="G38" i="6"/>
  <c r="C38" i="6"/>
  <c r="L174" i="6" l="1"/>
  <c r="O174" i="6"/>
  <c r="Q174" i="6"/>
  <c r="O38" i="6"/>
  <c r="J166" i="6"/>
  <c r="O166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R37" i="6" l="1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U37" i="6" l="1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J31" i="6" l="1"/>
  <c r="J30" i="6"/>
  <c r="J29" i="6"/>
  <c r="J28" i="6"/>
  <c r="J27" i="6"/>
  <c r="A38" i="6"/>
  <c r="A174" i="6" s="1"/>
  <c r="S3" i="6"/>
  <c r="J37" i="6"/>
  <c r="J36" i="6"/>
  <c r="J35" i="6"/>
  <c r="J34" i="6"/>
  <c r="J33" i="6"/>
  <c r="J32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V169" i="6" l="1"/>
  <c r="R169" i="6"/>
  <c r="P169" i="6"/>
  <c r="P168" i="6"/>
  <c r="V168" i="6"/>
  <c r="R168" i="6"/>
  <c r="P21" i="6"/>
  <c r="R21" i="6"/>
  <c r="V21" i="6"/>
  <c r="P20" i="6"/>
  <c r="V20" i="6"/>
  <c r="R20" i="6"/>
  <c r="P19" i="6"/>
  <c r="R19" i="6"/>
  <c r="V19" i="6"/>
  <c r="V114" i="6"/>
  <c r="R112" i="6"/>
  <c r="R108" i="6"/>
  <c r="R104" i="6"/>
  <c r="P104" i="6"/>
  <c r="V113" i="6"/>
  <c r="P112" i="6"/>
  <c r="P108" i="6"/>
  <c r="R114" i="6"/>
  <c r="V112" i="6"/>
  <c r="P111" i="6"/>
  <c r="R110" i="6"/>
  <c r="V108" i="6"/>
  <c r="P107" i="6"/>
  <c r="R106" i="6"/>
  <c r="V104" i="6"/>
  <c r="V109" i="6"/>
  <c r="R107" i="6"/>
  <c r="P114" i="6"/>
  <c r="R113" i="6"/>
  <c r="V111" i="6"/>
  <c r="P110" i="6"/>
  <c r="R109" i="6"/>
  <c r="V107" i="6"/>
  <c r="P106" i="6"/>
  <c r="R105" i="6"/>
  <c r="P113" i="6"/>
  <c r="V110" i="6"/>
  <c r="P109" i="6"/>
  <c r="V106" i="6"/>
  <c r="P105" i="6"/>
  <c r="R111" i="6"/>
  <c r="V105" i="6"/>
  <c r="P49" i="6"/>
  <c r="R44" i="6"/>
  <c r="V42" i="6"/>
  <c r="R40" i="6"/>
  <c r="V40" i="6"/>
  <c r="V49" i="6"/>
  <c r="P48" i="6"/>
  <c r="R47" i="6"/>
  <c r="V45" i="6"/>
  <c r="P44" i="6"/>
  <c r="R43" i="6"/>
  <c r="V41" i="6"/>
  <c r="P40" i="6"/>
  <c r="R50" i="6"/>
  <c r="V48" i="6"/>
  <c r="P47" i="6"/>
  <c r="R46" i="6"/>
  <c r="V44" i="6"/>
  <c r="P43" i="6"/>
  <c r="R42" i="6"/>
  <c r="P50" i="6"/>
  <c r="R49" i="6"/>
  <c r="V47" i="6"/>
  <c r="P46" i="6"/>
  <c r="R45" i="6"/>
  <c r="V43" i="6"/>
  <c r="P42" i="6"/>
  <c r="R41" i="6"/>
  <c r="V50" i="6"/>
  <c r="R48" i="6"/>
  <c r="V46" i="6"/>
  <c r="P45" i="6"/>
  <c r="P41" i="6"/>
  <c r="V170" i="6"/>
  <c r="R170" i="6"/>
  <c r="P170" i="6"/>
  <c r="J38" i="6"/>
  <c r="J174" i="6" s="1"/>
  <c r="P81" i="6"/>
  <c r="V77" i="6"/>
  <c r="R75" i="6"/>
  <c r="R79" i="6"/>
  <c r="P72" i="6"/>
  <c r="R82" i="6"/>
  <c r="V80" i="6"/>
  <c r="P79" i="6"/>
  <c r="R78" i="6"/>
  <c r="V76" i="6"/>
  <c r="P75" i="6"/>
  <c r="R74" i="6"/>
  <c r="V72" i="6"/>
  <c r="V78" i="6"/>
  <c r="P77" i="6"/>
  <c r="V74" i="6"/>
  <c r="P73" i="6"/>
  <c r="P76" i="6"/>
  <c r="P82" i="6"/>
  <c r="R81" i="6"/>
  <c r="V79" i="6"/>
  <c r="P78" i="6"/>
  <c r="R77" i="6"/>
  <c r="V75" i="6"/>
  <c r="P74" i="6"/>
  <c r="R73" i="6"/>
  <c r="V82" i="6"/>
  <c r="R80" i="6"/>
  <c r="R76" i="6"/>
  <c r="R72" i="6"/>
  <c r="V81" i="6"/>
  <c r="P80" i="6"/>
  <c r="V73" i="6"/>
  <c r="R164" i="6"/>
  <c r="P164" i="6"/>
  <c r="V164" i="6"/>
  <c r="V146" i="6"/>
  <c r="P145" i="6"/>
  <c r="R144" i="6"/>
  <c r="V142" i="6"/>
  <c r="P141" i="6"/>
  <c r="R140" i="6"/>
  <c r="V138" i="6"/>
  <c r="P137" i="6"/>
  <c r="R136" i="6"/>
  <c r="V136" i="6"/>
  <c r="V145" i="6"/>
  <c r="P144" i="6"/>
  <c r="R143" i="6"/>
  <c r="V141" i="6"/>
  <c r="P140" i="6"/>
  <c r="R139" i="6"/>
  <c r="V137" i="6"/>
  <c r="P136" i="6"/>
  <c r="R142" i="6"/>
  <c r="P139" i="6"/>
  <c r="R146" i="6"/>
  <c r="V144" i="6"/>
  <c r="P143" i="6"/>
  <c r="V140" i="6"/>
  <c r="R138" i="6"/>
  <c r="P146" i="6"/>
  <c r="R145" i="6"/>
  <c r="V143" i="6"/>
  <c r="P142" i="6"/>
  <c r="R141" i="6"/>
  <c r="V139" i="6"/>
  <c r="P138" i="6"/>
  <c r="R137" i="6"/>
  <c r="P17" i="6"/>
  <c r="P13" i="6"/>
  <c r="P8" i="6"/>
  <c r="P16" i="6"/>
  <c r="P11" i="6"/>
  <c r="P15" i="6"/>
  <c r="P10" i="6"/>
  <c r="P18" i="6"/>
  <c r="P14" i="6"/>
  <c r="P9" i="6"/>
  <c r="R12" i="6"/>
  <c r="R15" i="6"/>
  <c r="R11" i="6"/>
  <c r="R14" i="6"/>
  <c r="R10" i="6"/>
  <c r="R18" i="6"/>
  <c r="R13" i="6"/>
  <c r="R9" i="6"/>
  <c r="R16" i="6"/>
  <c r="R8" i="6"/>
  <c r="R17" i="6"/>
  <c r="V15" i="6"/>
  <c r="V14" i="6"/>
  <c r="V17" i="6"/>
  <c r="V18" i="6"/>
  <c r="V16" i="6"/>
  <c r="V10" i="6"/>
  <c r="V8" i="6"/>
  <c r="V11" i="6"/>
  <c r="V9" i="6"/>
  <c r="V12" i="6"/>
  <c r="V13" i="6"/>
  <c r="P12" i="6"/>
  <c r="R176" i="6" l="1"/>
</calcChain>
</file>

<file path=xl/sharedStrings.xml><?xml version="1.0" encoding="utf-8"?>
<sst xmlns="http://schemas.openxmlformats.org/spreadsheetml/2006/main" count="282" uniqueCount="179">
  <si>
    <t>Contract Amount
(Taka)</t>
  </si>
  <si>
    <t xml:space="preserve">Date of Reporting: </t>
  </si>
  <si>
    <t>Sl.
No.</t>
  </si>
  <si>
    <t>Grand Total:</t>
  </si>
  <si>
    <t>Date:</t>
  </si>
  <si>
    <t>Fund Received:</t>
  </si>
  <si>
    <t>Fin. Pgr. (%)</t>
  </si>
  <si>
    <t>Comments if any:</t>
  </si>
  <si>
    <t>Cancelled Contract Amount (Tk.)</t>
  </si>
  <si>
    <t>Amount Paid
(Taka)</t>
  </si>
  <si>
    <t xml:space="preserve">District : </t>
  </si>
  <si>
    <t>Gross Estimated Cost
(Taka)</t>
  </si>
  <si>
    <t>Cash in Hand:</t>
  </si>
  <si>
    <t xml:space="preserve">Total: </t>
  </si>
  <si>
    <t>Tk.</t>
  </si>
  <si>
    <t>Tentative Carried Over Amount 
(Tk.)</t>
  </si>
  <si>
    <t>Start Chainage 
(m)</t>
  </si>
  <si>
    <t>End Chainage 
(m)</t>
  </si>
  <si>
    <t>Effective Length 
(m)</t>
  </si>
  <si>
    <t>Work Completion Date
(As per Contract)</t>
  </si>
  <si>
    <t>Road ID No.</t>
  </si>
  <si>
    <t>Road Name</t>
  </si>
  <si>
    <t>e-Tender ID No.
Package No.
(If any)</t>
  </si>
  <si>
    <t>Sch. Sl. No. Under Pack.</t>
  </si>
  <si>
    <t xml:space="preserve">Contract Delayed Status </t>
  </si>
  <si>
    <t>Work Start Date
(As per Contract)</t>
  </si>
  <si>
    <t>Phy. Progr.
(%)</t>
  </si>
  <si>
    <t>Elapse Day
(%)</t>
  </si>
  <si>
    <t>Stipulated Day</t>
  </si>
  <si>
    <t>Elapse Day</t>
  </si>
  <si>
    <t>Activity/
Remarks/
Date</t>
  </si>
  <si>
    <t>Not Contacted Amount</t>
  </si>
  <si>
    <t>Amount Required upto June (Tk.)</t>
  </si>
  <si>
    <t>Name of Contractor</t>
  </si>
  <si>
    <t>Category of Maintenance</t>
  </si>
  <si>
    <t>Over-Lay</t>
  </si>
  <si>
    <t>EM Road</t>
  </si>
  <si>
    <t>Re-Hab. Road</t>
  </si>
  <si>
    <t>Widening Road</t>
  </si>
  <si>
    <t>CO Road</t>
  </si>
  <si>
    <t>CO Structure</t>
  </si>
  <si>
    <t>Off-Pavement</t>
  </si>
  <si>
    <t>On-Pavement</t>
  </si>
  <si>
    <t>Structure Maintenance</t>
  </si>
  <si>
    <t>Re-Hab. Structure</t>
  </si>
  <si>
    <t>Widening Structure</t>
  </si>
  <si>
    <t>Re-Seal</t>
  </si>
  <si>
    <t>EM Structure</t>
  </si>
  <si>
    <t>Contract Status of Rural Road Maintenance (GoB Maintenance), FY: 2018-2019</t>
  </si>
  <si>
    <t>Sub-Total:</t>
  </si>
  <si>
    <t>District Office</t>
  </si>
  <si>
    <t>Remarks</t>
  </si>
  <si>
    <t>Upazila:</t>
  </si>
  <si>
    <t>Joypurhat</t>
  </si>
  <si>
    <t>1. Joypurhat Sadar</t>
  </si>
  <si>
    <t>2. Akkelpur</t>
  </si>
  <si>
    <t>3. Kalai</t>
  </si>
  <si>
    <t>4. Khetlal</t>
  </si>
  <si>
    <t>5. Panchbibi</t>
  </si>
  <si>
    <t xml:space="preserve">khajurtali RHD–Durgadaha GC Road </t>
  </si>
  <si>
    <t>Khutibari RHD-Salpara GC at Beltali Road</t>
  </si>
  <si>
    <t xml:space="preserve">BIDC-Madhaberghat Road </t>
  </si>
  <si>
    <t xml:space="preserve">Amdai U.P Office-Sundarpur Road </t>
  </si>
  <si>
    <t>Mirgram RHD-Madhainagar GC  Road</t>
  </si>
  <si>
    <t>Madhainagar GC-Puranapail RHD Road</t>
  </si>
  <si>
    <t>Mongalbari RHD-Salpara GC via Chalkbarkot Road</t>
  </si>
  <si>
    <t xml:space="preserve">Khanjanpur RHD-Rukindipur Gc via Nurpur Road </t>
  </si>
  <si>
    <t>Tajpur-Tatoli Road</t>
  </si>
  <si>
    <t>Joypurhat (Pachurchalk)-Hanail Road</t>
  </si>
  <si>
    <t>Teghore-Pali Road</t>
  </si>
  <si>
    <t>Teghore Charmatha-Shahapur Road</t>
  </si>
  <si>
    <t>BIDC-Madhaberghat Road</t>
  </si>
  <si>
    <t>Jamalgonj Charmatha RHD-Rukindipur GC Road</t>
  </si>
  <si>
    <t xml:space="preserve">Sonamukhi Hat-Gopinathpur UP Office via Bhanurkanda Road </t>
  </si>
  <si>
    <t xml:space="preserve">Gopinathpur UP office-Kashira Hat Road </t>
  </si>
  <si>
    <t xml:space="preserve">Rukindipur UP office-Battali Hat Road </t>
  </si>
  <si>
    <t>Akkelpur-Tilakpur GC Road</t>
  </si>
  <si>
    <t xml:space="preserve">Akkelpur-Tilakpur GC Road </t>
  </si>
  <si>
    <t xml:space="preserve">Kalai-Molamgari GC Road </t>
  </si>
  <si>
    <t xml:space="preserve">Molamgari GC-Dhap GC Road  (Kalai portion) Road </t>
  </si>
  <si>
    <t xml:space="preserve">Kalai-Boiragipara Matrai GC Road </t>
  </si>
  <si>
    <t xml:space="preserve">Itkhola GC-Jamalgonj RHD Road </t>
  </si>
  <si>
    <t xml:space="preserve">Matirghor RHD-Hope Hat GC Road </t>
  </si>
  <si>
    <t>Moushumi Bazar (RHD ) -Rukindipur GC Via Sannyash Ghat (Khetlal Portion ) Road</t>
  </si>
  <si>
    <t>Borail UP office-Chowmohoni Bazar Road</t>
  </si>
  <si>
    <t xml:space="preserve">Dewgaon-Uddar pukur(Ashrayan Project) Road </t>
  </si>
  <si>
    <t xml:space="preserve">Kazipara-Borail U.P Office Road </t>
  </si>
  <si>
    <t xml:space="preserve">Shakharanjo shahpara more-Basota more via Nashipur Hat Road </t>
  </si>
  <si>
    <t>Panchbibi GC-Salpara GC Road</t>
  </si>
  <si>
    <t xml:space="preserve">Panchbibi GC(St.at Chotomanik)-Koria- Khangoir hat- Atapara RHD Road </t>
  </si>
  <si>
    <t xml:space="preserve">Chanpara RHD-Kamdia GC Road </t>
  </si>
  <si>
    <t xml:space="preserve">Balighata UP office-Jibonpur hat Road </t>
  </si>
  <si>
    <t>Bagzana Up office -Jibonpur-Mazhina hat Road</t>
  </si>
  <si>
    <t xml:space="preserve">Boropukuria-Madainagar Road </t>
  </si>
  <si>
    <t xml:space="preserve">Aolai Up(Chatinali)-Peara-Kamdia GC Road </t>
  </si>
  <si>
    <t>M/S Defence Enterprise Aramnagar,Joypurhat,</t>
  </si>
  <si>
    <t>M/S Abdus Salam            Panchbibi,Joypurhat</t>
  </si>
  <si>
    <t>M/S Milu Constraction           Debipur,Joypurhat</t>
  </si>
  <si>
    <t>M/S Chomok Enterprise           Sardarpara,Joypurhat</t>
  </si>
  <si>
    <t>M/S Samiha Traders        Adamdighi,Bogra</t>
  </si>
  <si>
    <t>M/S Asmaul Husna             Latifpur,Coloni,Bogra</t>
  </si>
  <si>
    <t>M/S Shibam Enterprise  Maroaripatti,Joypurhat.</t>
  </si>
  <si>
    <t>M/S Reliance Builders           Dhanmondi,Joypurhat</t>
  </si>
  <si>
    <t>M/S Zaman Bricks  Sadar Road,Joypurhat.</t>
  </si>
  <si>
    <t>M/S Sreete Construction          Dupchancha,Bogra</t>
  </si>
  <si>
    <t>M/S Sefali Traders Nutonhat,Joypurhat</t>
  </si>
  <si>
    <t>M/S Hossain chaul Kall Santahar, Bogra</t>
  </si>
  <si>
    <t>Md.Azizul Islam Sultanganjpara,Bogra.</t>
  </si>
  <si>
    <t>M/S Baby Traders  Puranapail,Joypurhat.</t>
  </si>
  <si>
    <t>M/S Konaok Traders &amp; Polti Farm Kalai,Joypurhat.</t>
  </si>
  <si>
    <t>M/S Classic Construction      Rupnagar, Joypurhat</t>
  </si>
  <si>
    <t>Md.Abdul Alim       Taghore,Joypurhat.</t>
  </si>
  <si>
    <t>M/S Sajan Kumar Jajodia Main Road,Joypurhat.</t>
  </si>
  <si>
    <t>M/S Shaumik Enterprise          Joypurhat</t>
  </si>
  <si>
    <t>M/S Shikto Enterprise Sugarmill Road, Joypurhat</t>
  </si>
  <si>
    <t>M/S Rawshanara Enterprise Panchbibi,Joypurhat.</t>
  </si>
  <si>
    <t>M/S Patwary Construction            Sadar,Joypurhat</t>
  </si>
  <si>
    <t>M/S A S Bricks                 Sardarpara, Joypurhat</t>
  </si>
  <si>
    <t>M/S Rasel Traders            Gulshan Road,Joypurhat</t>
  </si>
  <si>
    <t>M/S Mayesha Enterprise    Narayanpara,Joypurhat.</t>
  </si>
  <si>
    <t>M/S Mimi Enterprise    Santinagar,Joypurhat.</t>
  </si>
  <si>
    <t>Mst.Moriom Bagum        Adamdighi,Bogra</t>
  </si>
  <si>
    <t>M/S Parthona &amp; Protoy                              Profesorpara,Joypurhat</t>
  </si>
  <si>
    <t>M/S Joy Traders       Aramnagar,Joypurhat.</t>
  </si>
  <si>
    <t>M/S Zahirul Islam        Adomdighi,Bogra</t>
  </si>
  <si>
    <t>M/S Motahar Ali Khetlal,Joypurhat.</t>
  </si>
  <si>
    <t>Kalicharan Agarwala Old hospital Road, Joypurhat.</t>
  </si>
  <si>
    <t>Md.Abdul Momin Sonatola,Bogra.</t>
  </si>
  <si>
    <t>Supplying of Bitumen Emulsion Bitumen,Crushed Stone chips 20mm &amp;12mm Down graded,1st class bricks,sand fm 2.5 &amp; sand fm0.5 etc.</t>
  </si>
  <si>
    <t>M/S Juthi Traders                                  Bishnopur,Joypurhat</t>
  </si>
  <si>
    <t>on going</t>
  </si>
  <si>
    <t>M/S Uzzal Traders                        Suzanagar,Pabna</t>
  </si>
  <si>
    <t>All  Upazila</t>
  </si>
  <si>
    <t>228525
W-01</t>
  </si>
  <si>
    <t>228526
W-02</t>
  </si>
  <si>
    <t>228527
W-3</t>
  </si>
  <si>
    <t>228528
W-04</t>
  </si>
  <si>
    <t>231534
W-22</t>
  </si>
  <si>
    <t>231535
W-23</t>
  </si>
  <si>
    <t>231536
W-24</t>
  </si>
  <si>
    <t>228486
W-36</t>
  </si>
  <si>
    <t>231537
W-25</t>
  </si>
  <si>
    <t>231528
W-16</t>
  </si>
  <si>
    <t>231529
W-17</t>
  </si>
  <si>
    <t>231527
W-15</t>
  </si>
  <si>
    <t>231526
W-14</t>
  </si>
  <si>
    <t>170659
W-81</t>
  </si>
  <si>
    <t>228483
W-34</t>
  </si>
  <si>
    <t>228532
W-08</t>
  </si>
  <si>
    <t>228530
W-06</t>
  </si>
  <si>
    <t>228531
W-07</t>
  </si>
  <si>
    <t>228474
W-27</t>
  </si>
  <si>
    <t>228475
W-28</t>
  </si>
  <si>
    <t>228476
W-29</t>
  </si>
  <si>
    <t>228477
W-30</t>
  </si>
  <si>
    <t>231530
W-18</t>
  </si>
  <si>
    <t>231533
W-21</t>
  </si>
  <si>
    <t>228533
W-09</t>
  </si>
  <si>
    <t>228484
W-35</t>
  </si>
  <si>
    <t>228534
W-10</t>
  </si>
  <si>
    <t>228535
W-11</t>
  </si>
  <si>
    <t>231524
W-12</t>
  </si>
  <si>
    <t>231525
W-13</t>
  </si>
  <si>
    <t>228478
W-31</t>
  </si>
  <si>
    <t>231531
W-19</t>
  </si>
  <si>
    <t>228482
W-33</t>
  </si>
  <si>
    <t>231532
W-20</t>
  </si>
  <si>
    <t>228480 
W-32</t>
  </si>
  <si>
    <t>228529
W-05</t>
  </si>
  <si>
    <t>228473
W-26</t>
  </si>
  <si>
    <t>222465
MS-03</t>
  </si>
  <si>
    <t>Work Completed</t>
  </si>
  <si>
    <t>Final bill paid</t>
  </si>
  <si>
    <t>N/A</t>
  </si>
  <si>
    <t xml:space="preserve">Work Completed </t>
  </si>
  <si>
    <t>Ram Babu                            Guduri Bazar,Thakurgaon.</t>
  </si>
  <si>
    <t>-</t>
  </si>
  <si>
    <t>M/S AkashTraders                Kazipur,Sirajgoanj</t>
  </si>
  <si>
    <t>28/2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</si>
</sst>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/mmm/yy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color indexed="12"/>
      <name val="Arial Narrow"/>
      <family val="2"/>
    </font>
    <font>
      <b/>
      <sz val="7.5"/>
      <color rgb="FF0000CC"/>
      <name val="Arial Narrow"/>
      <family val="2"/>
    </font>
    <font>
      <b/>
      <sz val="8"/>
      <color rgb="FF0000CC"/>
      <name val="Arial Narrow"/>
      <family val="2"/>
    </font>
    <font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b/>
      <sz val="9"/>
      <color rgb="FF0000CC"/>
      <name val="Arial Narrow"/>
      <family val="2"/>
    </font>
    <font>
      <b/>
      <sz val="14"/>
      <color rgb="FF0000CC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sz val="9.5"/>
      <color rgb="FF0000CC"/>
      <name val="Arial Narrow"/>
      <family val="2"/>
    </font>
    <font>
      <sz val="9.5"/>
      <color rgb="FF0000CC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  <font>
      <b/>
      <sz val="11"/>
      <color rgb="FF0000CC"/>
      <name val="Arial"/>
      <family val="2"/>
    </font>
    <font>
      <sz val="11"/>
      <color rgb="FF0000CC"/>
      <name val="Arial"/>
      <family val="2"/>
    </font>
    <font>
      <sz val="10"/>
      <color theme="0" tint="-0.34998626667073579"/>
      <name val="Arial Narrow"/>
      <family val="2"/>
    </font>
    <font>
      <sz val="9"/>
      <color theme="0" tint="-0.34998626667073579"/>
      <name val="Arial"/>
      <family val="2"/>
    </font>
    <font>
      <b/>
      <sz val="12"/>
      <color rgb="FF0000CC"/>
      <name val="Arial Narrow"/>
      <family val="2"/>
    </font>
    <font>
      <b/>
      <sz val="10"/>
      <color rgb="FFFFFF00"/>
      <name val="Arial Narrow"/>
      <family val="2"/>
    </font>
    <font>
      <sz val="9"/>
      <color theme="1"/>
      <name val="Arial Narrow"/>
      <family val="2"/>
    </font>
    <font>
      <sz val="9.5"/>
      <color theme="1"/>
      <name val="Arial Narrow"/>
      <family val="2"/>
    </font>
    <font>
      <b/>
      <sz val="9.5"/>
      <color rgb="FFFF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9.5"/>
      <color theme="1"/>
      <name val="Arial Narrow"/>
      <family val="2"/>
    </font>
    <font>
      <sz val="9"/>
      <name val="Arial Narrow"/>
      <family val="2"/>
    </font>
    <font>
      <b/>
      <u/>
      <sz val="11"/>
      <color rgb="FF0000CC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5FDF9"/>
        <bgColor indexed="64"/>
      </patternFill>
    </fill>
    <fill>
      <patternFill patternType="solid">
        <fgColor rgb="FFEBFDFF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30">
    <xf numFmtId="0" fontId="0" fillId="0" borderId="0" xfId="0"/>
    <xf numFmtId="0" fontId="6" fillId="0" borderId="0" xfId="39" applyFont="1" applyFill="1" applyBorder="1" applyAlignment="1" applyProtection="1">
      <alignment horizontal="center" vertical="center" wrapText="1"/>
    </xf>
    <xf numFmtId="0" fontId="2" fillId="0" borderId="0" xfId="39" applyFont="1" applyFill="1" applyAlignment="1" applyProtection="1">
      <alignment vertical="center"/>
    </xf>
    <xf numFmtId="0" fontId="28" fillId="0" borderId="0" xfId="39" applyFont="1" applyFill="1" applyBorder="1" applyAlignment="1" applyProtection="1">
      <alignment horizontal="left" vertical="center"/>
    </xf>
    <xf numFmtId="0" fontId="29" fillId="0" borderId="0" xfId="39" applyFont="1" applyFill="1" applyBorder="1" applyAlignment="1" applyProtection="1">
      <alignment horizontal="left" vertical="center"/>
    </xf>
    <xf numFmtId="0" fontId="26" fillId="0" borderId="0" xfId="39" applyFont="1" applyFill="1" applyBorder="1" applyAlignment="1" applyProtection="1">
      <alignment horizontal="center" vertical="center" wrapText="1"/>
    </xf>
    <xf numFmtId="0" fontId="3" fillId="0" borderId="0" xfId="39" applyNumberFormat="1" applyFont="1" applyFill="1" applyBorder="1" applyAlignment="1" applyProtection="1">
      <alignment horizontal="center" vertical="center" wrapText="1"/>
    </xf>
    <xf numFmtId="0" fontId="28" fillId="0" borderId="0" xfId="39" applyFont="1" applyFill="1" applyBorder="1" applyAlignment="1" applyProtection="1">
      <alignment horizontal="center" vertical="center" wrapText="1"/>
    </xf>
    <xf numFmtId="0" fontId="27" fillId="0" borderId="0" xfId="39" applyFont="1" applyFill="1" applyBorder="1" applyAlignment="1" applyProtection="1">
      <alignment horizontal="right" vertical="center"/>
    </xf>
    <xf numFmtId="0" fontId="2" fillId="0" borderId="0" xfId="39" applyFont="1" applyFill="1" applyBorder="1" applyAlignment="1" applyProtection="1">
      <alignment horizontal="center" vertical="center" wrapText="1"/>
    </xf>
    <xf numFmtId="0" fontId="5" fillId="0" borderId="0" xfId="39" applyFont="1" applyFill="1" applyAlignment="1" applyProtection="1">
      <alignment horizontal="center" vertical="center"/>
    </xf>
    <xf numFmtId="0" fontId="32" fillId="0" borderId="10" xfId="39" applyFont="1" applyFill="1" applyBorder="1" applyAlignment="1" applyProtection="1">
      <alignment horizontal="center" vertical="center" wrapText="1"/>
    </xf>
    <xf numFmtId="0" fontId="4" fillId="0" borderId="10" xfId="39" applyFont="1" applyFill="1" applyBorder="1" applyAlignment="1" applyProtection="1">
      <alignment horizontal="center" vertical="center" wrapText="1"/>
    </xf>
    <xf numFmtId="0" fontId="2" fillId="0" borderId="0" xfId="39" applyFont="1" applyFill="1" applyAlignment="1" applyProtection="1">
      <alignment horizontal="center" vertical="center"/>
    </xf>
    <xf numFmtId="43" fontId="2" fillId="0" borderId="0" xfId="28" applyFont="1" applyFill="1" applyAlignment="1" applyProtection="1">
      <alignment vertical="center"/>
    </xf>
    <xf numFmtId="165" fontId="35" fillId="0" borderId="13" xfId="39" applyNumberFormat="1" applyFont="1" applyFill="1" applyBorder="1" applyAlignment="1" applyProtection="1">
      <alignment horizontal="center" vertical="center"/>
      <protection locked="0"/>
    </xf>
    <xf numFmtId="165" fontId="35" fillId="0" borderId="13" xfId="39" quotePrefix="1" applyNumberFormat="1" applyFont="1" applyFill="1" applyBorder="1" applyAlignment="1" applyProtection="1">
      <alignment horizontal="center" vertical="center"/>
      <protection locked="0"/>
    </xf>
    <xf numFmtId="165" fontId="35" fillId="0" borderId="13" xfId="28" applyNumberFormat="1" applyFont="1" applyFill="1" applyBorder="1" applyAlignment="1" applyProtection="1">
      <alignment horizontal="center" vertical="center"/>
      <protection locked="0"/>
    </xf>
    <xf numFmtId="37" fontId="35" fillId="0" borderId="15" xfId="28" applyNumberFormat="1" applyFont="1" applyFill="1" applyBorder="1" applyAlignment="1" applyProtection="1">
      <alignment horizontal="center" vertical="center"/>
      <protection locked="0"/>
    </xf>
    <xf numFmtId="0" fontId="33" fillId="0" borderId="10" xfId="39" applyFont="1" applyFill="1" applyBorder="1" applyAlignment="1" applyProtection="1">
      <alignment horizontal="center" vertical="center" wrapText="1"/>
    </xf>
    <xf numFmtId="0" fontId="2" fillId="0" borderId="0" xfId="39" applyFont="1" applyFill="1" applyBorder="1" applyAlignment="1" applyProtection="1">
      <alignment horizontal="center" vertical="center"/>
    </xf>
    <xf numFmtId="0" fontId="30" fillId="0" borderId="0" xfId="39" applyFont="1" applyFill="1" applyBorder="1" applyAlignment="1" applyProtection="1">
      <alignment horizontal="left" vertical="center" wrapText="1"/>
    </xf>
    <xf numFmtId="0" fontId="34" fillId="0" borderId="10" xfId="39" applyFont="1" applyFill="1" applyBorder="1" applyAlignment="1" applyProtection="1">
      <alignment horizontal="center" vertical="center" wrapText="1"/>
    </xf>
    <xf numFmtId="0" fontId="38" fillId="0" borderId="10" xfId="39" applyFont="1" applyFill="1" applyBorder="1" applyAlignment="1" applyProtection="1">
      <alignment horizontal="center" vertical="center" wrapText="1"/>
    </xf>
    <xf numFmtId="0" fontId="8" fillId="0" borderId="0" xfId="39" applyFont="1" applyFill="1" applyBorder="1" applyAlignment="1" applyProtection="1">
      <alignment horizontal="center" vertical="center" wrapText="1"/>
    </xf>
    <xf numFmtId="0" fontId="8" fillId="0" borderId="0" xfId="39" applyFont="1" applyFill="1" applyAlignment="1" applyProtection="1">
      <alignment vertical="center"/>
    </xf>
    <xf numFmtId="43" fontId="8" fillId="0" borderId="0" xfId="28" applyFont="1" applyFill="1" applyAlignment="1" applyProtection="1">
      <alignment vertical="center"/>
    </xf>
    <xf numFmtId="9" fontId="2" fillId="0" borderId="0" xfId="42" applyFont="1" applyFill="1" applyAlignment="1" applyProtection="1">
      <alignment vertical="center"/>
    </xf>
    <xf numFmtId="0" fontId="40" fillId="0" borderId="10" xfId="39" applyFont="1" applyFill="1" applyBorder="1" applyAlignment="1" applyProtection="1">
      <alignment horizontal="center" vertical="center" wrapText="1"/>
    </xf>
    <xf numFmtId="0" fontId="41" fillId="25" borderId="10" xfId="39" applyFont="1" applyFill="1" applyBorder="1" applyAlignment="1" applyProtection="1">
      <alignment horizontal="center" vertical="center" wrapText="1"/>
    </xf>
    <xf numFmtId="0" fontId="37" fillId="0" borderId="0" xfId="39" applyFont="1" applyFill="1" applyAlignment="1" applyProtection="1">
      <alignment vertical="center"/>
    </xf>
    <xf numFmtId="0" fontId="35" fillId="0" borderId="0" xfId="39" applyFont="1" applyFill="1" applyAlignment="1" applyProtection="1">
      <alignment vertical="center"/>
    </xf>
    <xf numFmtId="0" fontId="35" fillId="0" borderId="0" xfId="39" applyFont="1" applyFill="1" applyBorder="1" applyAlignment="1" applyProtection="1">
      <alignment horizontal="left" vertical="center"/>
    </xf>
    <xf numFmtId="0" fontId="37" fillId="0" borderId="0" xfId="39" applyFont="1" applyFill="1" applyAlignment="1" applyProtection="1">
      <alignment horizontal="center" vertical="center"/>
    </xf>
    <xf numFmtId="43" fontId="37" fillId="0" borderId="0" xfId="28" applyFont="1" applyFill="1" applyAlignment="1" applyProtection="1">
      <alignment vertical="center"/>
    </xf>
    <xf numFmtId="0" fontId="43" fillId="0" borderId="0" xfId="39" applyFont="1" applyFill="1" applyBorder="1" applyAlignment="1" applyProtection="1">
      <alignment horizontal="right" vertical="center"/>
    </xf>
    <xf numFmtId="0" fontId="35" fillId="0" borderId="0" xfId="39" applyFont="1" applyFill="1" applyBorder="1" applyAlignment="1" applyProtection="1">
      <alignment horizontal="right" vertical="center"/>
    </xf>
    <xf numFmtId="43" fontId="35" fillId="0" borderId="0" xfId="28" applyFont="1" applyFill="1" applyAlignment="1" applyProtection="1">
      <alignment horizontal="right" vertical="center"/>
    </xf>
    <xf numFmtId="4" fontId="37" fillId="0" borderId="0" xfId="39" applyNumberFormat="1" applyFont="1" applyFill="1" applyBorder="1" applyAlignment="1" applyProtection="1">
      <alignment horizontal="left" vertical="center"/>
    </xf>
    <xf numFmtId="0" fontId="35" fillId="26" borderId="21" xfId="39" applyFont="1" applyFill="1" applyBorder="1" applyAlignment="1" applyProtection="1">
      <alignment horizontal="center" vertical="center"/>
    </xf>
    <xf numFmtId="43" fontId="37" fillId="0" borderId="0" xfId="39" applyNumberFormat="1" applyFont="1" applyFill="1" applyAlignment="1" applyProtection="1">
      <alignment vertical="center"/>
    </xf>
    <xf numFmtId="37" fontId="35" fillId="0" borderId="22" xfId="28" applyNumberFormat="1" applyFont="1" applyFill="1" applyBorder="1" applyAlignment="1" applyProtection="1">
      <alignment horizontal="center" vertical="center"/>
    </xf>
    <xf numFmtId="37" fontId="35" fillId="0" borderId="0" xfId="28" applyNumberFormat="1" applyFont="1" applyFill="1" applyBorder="1" applyAlignment="1" applyProtection="1">
      <alignment horizontal="center" vertical="center"/>
    </xf>
    <xf numFmtId="37" fontId="37" fillId="0" borderId="0" xfId="28" applyNumberFormat="1" applyFont="1" applyFill="1" applyBorder="1" applyAlignment="1" applyProtection="1">
      <alignment horizontal="center" vertical="center"/>
    </xf>
    <xf numFmtId="0" fontId="39" fillId="27" borderId="0" xfId="39" applyFont="1" applyFill="1" applyBorder="1" applyAlignment="1" applyProtection="1">
      <alignment horizontal="left" vertical="center"/>
    </xf>
    <xf numFmtId="0" fontId="36" fillId="0" borderId="0" xfId="39" applyFont="1" applyFill="1" applyBorder="1" applyAlignment="1" applyProtection="1">
      <alignment horizontal="left" vertical="center"/>
    </xf>
    <xf numFmtId="0" fontId="39" fillId="0" borderId="0" xfId="39" applyFont="1" applyFill="1" applyBorder="1" applyAlignment="1" applyProtection="1">
      <alignment horizontal="left" vertical="center"/>
    </xf>
    <xf numFmtId="0" fontId="39" fillId="0" borderId="11" xfId="39" applyFont="1" applyFill="1" applyBorder="1" applyAlignment="1" applyProtection="1">
      <alignment horizontal="left" vertical="center"/>
    </xf>
    <xf numFmtId="0" fontId="37" fillId="0" borderId="11" xfId="39" applyFont="1" applyFill="1" applyBorder="1" applyAlignment="1" applyProtection="1">
      <alignment vertical="top"/>
    </xf>
    <xf numFmtId="39" fontId="35" fillId="0" borderId="10" xfId="39" applyNumberFormat="1" applyFont="1" applyFill="1" applyBorder="1" applyAlignment="1" applyProtection="1">
      <alignment horizontal="right" vertical="center"/>
      <protection locked="0"/>
    </xf>
    <xf numFmtId="0" fontId="35" fillId="0" borderId="0" xfId="39" applyFont="1" applyFill="1" applyBorder="1" applyAlignment="1" applyProtection="1">
      <alignment horizontal="center" vertical="center"/>
    </xf>
    <xf numFmtId="164" fontId="35" fillId="0" borderId="0" xfId="28" applyNumberFormat="1" applyFont="1" applyFill="1" applyBorder="1" applyAlignment="1" applyProtection="1">
      <alignment horizontal="right" vertical="center"/>
    </xf>
    <xf numFmtId="43" fontId="35" fillId="0" borderId="0" xfId="28" applyFont="1" applyFill="1" applyBorder="1" applyAlignment="1" applyProtection="1">
      <alignment vertical="center"/>
    </xf>
    <xf numFmtId="43" fontId="35" fillId="0" borderId="0" xfId="28" applyFont="1" applyFill="1" applyBorder="1" applyAlignment="1" applyProtection="1">
      <alignment vertical="center"/>
      <protection hidden="1"/>
    </xf>
    <xf numFmtId="9" fontId="35" fillId="28" borderId="10" xfId="42" applyFont="1" applyFill="1" applyBorder="1" applyAlignment="1" applyProtection="1">
      <alignment horizontal="center" vertical="center"/>
      <protection hidden="1"/>
    </xf>
    <xf numFmtId="43" fontId="37" fillId="0" borderId="0" xfId="28" applyFont="1" applyFill="1" applyAlignment="1" applyProtection="1">
      <alignment vertical="center"/>
      <protection hidden="1"/>
    </xf>
    <xf numFmtId="43" fontId="35" fillId="0" borderId="0" xfId="28" applyFont="1" applyFill="1" applyAlignment="1" applyProtection="1">
      <alignment horizontal="right" vertical="center"/>
      <protection hidden="1"/>
    </xf>
    <xf numFmtId="0" fontId="35" fillId="0" borderId="24" xfId="39" applyFont="1" applyFill="1" applyBorder="1" applyAlignment="1" applyProtection="1">
      <alignment vertical="center"/>
    </xf>
    <xf numFmtId="0" fontId="35" fillId="0" borderId="25" xfId="39" applyFont="1" applyFill="1" applyBorder="1" applyAlignment="1" applyProtection="1">
      <alignment horizontal="left" vertical="center"/>
    </xf>
    <xf numFmtId="37" fontId="35" fillId="0" borderId="0" xfId="28" applyNumberFormat="1" applyFont="1" applyFill="1" applyBorder="1" applyAlignment="1" applyProtection="1">
      <alignment horizontal="center" vertical="center"/>
      <protection hidden="1"/>
    </xf>
    <xf numFmtId="37" fontId="35" fillId="28" borderId="10" xfId="28" applyNumberFormat="1" applyFont="1" applyFill="1" applyBorder="1" applyAlignment="1" applyProtection="1">
      <alignment horizontal="center" vertical="center"/>
      <protection hidden="1"/>
    </xf>
    <xf numFmtId="0" fontId="35" fillId="28" borderId="27" xfId="39" applyFont="1" applyFill="1" applyBorder="1" applyAlignment="1" applyProtection="1">
      <alignment horizontal="right" vertical="center"/>
      <protection hidden="1"/>
    </xf>
    <xf numFmtId="164" fontId="35" fillId="28" borderId="10" xfId="28" applyNumberFormat="1" applyFont="1" applyFill="1" applyBorder="1" applyAlignment="1" applyProtection="1">
      <alignment horizontal="center" vertical="center"/>
      <protection hidden="1"/>
    </xf>
    <xf numFmtId="164" fontId="35" fillId="28" borderId="10" xfId="28" applyNumberFormat="1" applyFont="1" applyFill="1" applyBorder="1" applyAlignment="1" applyProtection="1">
      <alignment horizontal="left" vertical="center"/>
      <protection hidden="1"/>
    </xf>
    <xf numFmtId="43" fontId="35" fillId="28" borderId="10" xfId="28" applyFont="1" applyFill="1" applyBorder="1" applyAlignment="1" applyProtection="1">
      <alignment horizontal="center" vertical="center"/>
      <protection hidden="1"/>
    </xf>
    <xf numFmtId="164" fontId="43" fillId="29" borderId="10" xfId="28" applyNumberFormat="1" applyFont="1" applyFill="1" applyBorder="1" applyAlignment="1" applyProtection="1">
      <alignment horizontal="center" vertical="center"/>
      <protection hidden="1"/>
    </xf>
    <xf numFmtId="164" fontId="43" fillId="29" borderId="27" xfId="0" applyNumberFormat="1" applyFont="1" applyFill="1" applyBorder="1" applyAlignment="1" applyProtection="1">
      <alignment horizontal="right" vertical="center"/>
      <protection hidden="1"/>
    </xf>
    <xf numFmtId="43" fontId="43" fillId="29" borderId="10" xfId="28" applyFont="1" applyFill="1" applyBorder="1" applyAlignment="1" applyProtection="1">
      <alignment horizontal="right" vertical="center"/>
      <protection hidden="1"/>
    </xf>
    <xf numFmtId="9" fontId="43" fillId="29" borderId="10" xfId="42" applyFont="1" applyFill="1" applyBorder="1" applyAlignment="1" applyProtection="1">
      <alignment horizontal="center" vertical="center"/>
      <protection hidden="1"/>
    </xf>
    <xf numFmtId="43" fontId="43" fillId="29" borderId="10" xfId="28" applyFont="1" applyFill="1" applyBorder="1" applyAlignment="1" applyProtection="1">
      <alignment horizontal="right" vertical="center" wrapText="1"/>
      <protection hidden="1"/>
    </xf>
    <xf numFmtId="43" fontId="43" fillId="0" borderId="0" xfId="39" applyNumberFormat="1" applyFont="1" applyFill="1" applyBorder="1" applyAlignment="1" applyProtection="1">
      <alignment horizontal="center" vertical="center"/>
      <protection hidden="1"/>
    </xf>
    <xf numFmtId="0" fontId="43" fillId="0" borderId="0" xfId="39" applyFont="1" applyFill="1" applyBorder="1" applyAlignment="1" applyProtection="1">
      <alignment horizontal="left" vertical="center"/>
      <protection hidden="1"/>
    </xf>
    <xf numFmtId="0" fontId="35" fillId="0" borderId="0" xfId="39" applyFont="1" applyFill="1" applyBorder="1" applyAlignment="1" applyProtection="1">
      <alignment horizontal="right" vertical="center"/>
      <protection hidden="1"/>
    </xf>
    <xf numFmtId="43" fontId="35" fillId="0" borderId="0" xfId="29" applyFont="1" applyFill="1" applyBorder="1" applyAlignment="1" applyProtection="1">
      <alignment horizontal="left" vertical="center"/>
      <protection hidden="1"/>
    </xf>
    <xf numFmtId="164" fontId="35" fillId="26" borderId="26" xfId="28" applyNumberFormat="1" applyFont="1" applyFill="1" applyBorder="1" applyAlignment="1" applyProtection="1">
      <alignment horizontal="right" vertical="center"/>
      <protection hidden="1"/>
    </xf>
    <xf numFmtId="165" fontId="31" fillId="26" borderId="10" xfId="39" quotePrefix="1" applyNumberFormat="1" applyFont="1" applyFill="1" applyBorder="1" applyAlignment="1" applyProtection="1">
      <alignment horizontal="left" vertical="center"/>
      <protection hidden="1"/>
    </xf>
    <xf numFmtId="0" fontId="37" fillId="0" borderId="10" xfId="39" applyFont="1" applyFill="1" applyBorder="1" applyAlignment="1" applyProtection="1">
      <alignment horizontal="center" vertical="center" wrapText="1"/>
    </xf>
    <xf numFmtId="164" fontId="43" fillId="29" borderId="10" xfId="28" applyNumberFormat="1" applyFont="1" applyFill="1" applyBorder="1" applyAlignment="1" applyProtection="1">
      <alignment horizontal="right" vertical="center"/>
      <protection hidden="1"/>
    </xf>
    <xf numFmtId="164" fontId="35" fillId="0" borderId="0" xfId="28" applyNumberFormat="1" applyFont="1" applyFill="1" applyBorder="1" applyAlignment="1" applyProtection="1">
      <alignment horizontal="right" vertical="center"/>
      <protection hidden="1"/>
    </xf>
    <xf numFmtId="164" fontId="37" fillId="0" borderId="0" xfId="28" applyNumberFormat="1" applyFont="1" applyFill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164" fontId="37" fillId="0" borderId="0" xfId="28" applyNumberFormat="1" applyFont="1" applyFill="1" applyAlignment="1" applyProtection="1">
      <alignment vertical="center"/>
      <protection hidden="1"/>
    </xf>
    <xf numFmtId="0" fontId="37" fillId="0" borderId="0" xfId="39" applyFont="1" applyFill="1" applyAlignment="1" applyProtection="1">
      <alignment vertical="center"/>
      <protection hidden="1"/>
    </xf>
    <xf numFmtId="0" fontId="35" fillId="0" borderId="0" xfId="39" applyFont="1" applyFill="1" applyBorder="1" applyAlignment="1" applyProtection="1">
      <alignment vertical="center"/>
      <protection hidden="1"/>
    </xf>
    <xf numFmtId="0" fontId="35" fillId="0" borderId="0" xfId="39" applyFont="1" applyFill="1" applyAlignment="1" applyProtection="1">
      <alignment vertical="center"/>
      <protection hidden="1"/>
    </xf>
    <xf numFmtId="43" fontId="37" fillId="0" borderId="0" xfId="39" applyNumberFormat="1" applyFont="1" applyFill="1" applyAlignment="1" applyProtection="1">
      <alignment vertical="center"/>
      <protection hidden="1"/>
    </xf>
    <xf numFmtId="164" fontId="46" fillId="0" borderId="44" xfId="28" applyNumberFormat="1" applyFont="1" applyFill="1" applyBorder="1" applyAlignment="1" applyProtection="1">
      <alignment horizontal="center" vertical="center" wrapText="1"/>
      <protection locked="0"/>
    </xf>
    <xf numFmtId="164" fontId="46" fillId="0" borderId="13" xfId="28" applyNumberFormat="1" applyFont="1" applyFill="1" applyBorder="1" applyAlignment="1" applyProtection="1">
      <alignment horizontal="left" vertical="center" wrapText="1"/>
      <protection hidden="1"/>
    </xf>
    <xf numFmtId="43" fontId="46" fillId="0" borderId="44" xfId="28" applyFont="1" applyFill="1" applyBorder="1" applyAlignment="1" applyProtection="1">
      <alignment horizontal="right" vertical="center"/>
      <protection locked="0"/>
    </xf>
    <xf numFmtId="43" fontId="46" fillId="0" borderId="44" xfId="28" applyFont="1" applyFill="1" applyBorder="1" applyAlignment="1" applyProtection="1">
      <alignment vertical="center"/>
      <protection locked="0"/>
    </xf>
    <xf numFmtId="43" fontId="46" fillId="0" borderId="13" xfId="28" applyFont="1" applyFill="1" applyBorder="1" applyAlignment="1" applyProtection="1">
      <alignment horizontal="left" vertical="center" wrapText="1"/>
      <protection locked="0"/>
    </xf>
    <xf numFmtId="9" fontId="46" fillId="0" borderId="13" xfId="42" applyFont="1" applyFill="1" applyBorder="1" applyAlignment="1" applyProtection="1">
      <alignment horizontal="center" vertical="center" wrapText="1"/>
      <protection locked="0"/>
    </xf>
    <xf numFmtId="1" fontId="48" fillId="0" borderId="28" xfId="42" applyNumberFormat="1" applyFont="1" applyFill="1" applyBorder="1" applyAlignment="1" applyProtection="1">
      <alignment horizontal="center" vertical="center" wrapText="1"/>
      <protection hidden="1"/>
    </xf>
    <xf numFmtId="0" fontId="46" fillId="0" borderId="17" xfId="39" applyNumberFormat="1" applyFont="1" applyFill="1" applyBorder="1" applyAlignment="1" applyProtection="1">
      <alignment horizontal="left" vertical="center" wrapText="1"/>
      <protection locked="0"/>
    </xf>
    <xf numFmtId="0" fontId="47" fillId="0" borderId="17" xfId="39" applyFont="1" applyFill="1" applyBorder="1" applyAlignment="1" applyProtection="1">
      <alignment horizontal="center" vertical="center" wrapText="1"/>
      <protection locked="0"/>
    </xf>
    <xf numFmtId="0" fontId="47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6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6" fillId="0" borderId="17" xfId="39" applyFont="1" applyFill="1" applyBorder="1" applyAlignment="1" applyProtection="1">
      <alignment horizontal="left" vertical="center" wrapText="1"/>
      <protection locked="0"/>
    </xf>
    <xf numFmtId="164" fontId="46" fillId="0" borderId="17" xfId="28" applyNumberFormat="1" applyFont="1" applyFill="1" applyBorder="1" applyAlignment="1" applyProtection="1">
      <alignment horizontal="center" vertical="center" wrapText="1"/>
      <protection locked="0"/>
    </xf>
    <xf numFmtId="164" fontId="46" fillId="0" borderId="17" xfId="28" applyNumberFormat="1" applyFont="1" applyFill="1" applyBorder="1" applyAlignment="1" applyProtection="1">
      <alignment horizontal="left" vertical="center" wrapText="1"/>
      <protection hidden="1"/>
    </xf>
    <xf numFmtId="43" fontId="46" fillId="0" borderId="17" xfId="28" applyFont="1" applyFill="1" applyBorder="1" applyAlignment="1" applyProtection="1">
      <alignment horizontal="right" vertical="center"/>
      <protection locked="0"/>
    </xf>
    <xf numFmtId="43" fontId="46" fillId="0" borderId="17" xfId="28" applyFont="1" applyBorder="1" applyAlignment="1" applyProtection="1">
      <alignment vertical="center"/>
      <protection locked="0"/>
    </xf>
    <xf numFmtId="43" fontId="46" fillId="0" borderId="17" xfId="28" applyFont="1" applyFill="1" applyBorder="1" applyAlignment="1" applyProtection="1">
      <alignment horizontal="left" vertical="center" wrapText="1"/>
      <protection locked="0"/>
    </xf>
    <xf numFmtId="14" fontId="46" fillId="0" borderId="17" xfId="28" applyNumberFormat="1" applyFont="1" applyFill="1" applyBorder="1" applyAlignment="1" applyProtection="1">
      <alignment horizontal="center" vertical="center" wrapText="1"/>
      <protection locked="0"/>
    </xf>
    <xf numFmtId="9" fontId="46" fillId="0" borderId="17" xfId="42" applyFont="1" applyFill="1" applyBorder="1" applyAlignment="1" applyProtection="1">
      <alignment horizontal="center" vertical="center" wrapText="1"/>
      <protection hidden="1"/>
    </xf>
    <xf numFmtId="9" fontId="49" fillId="0" borderId="17" xfId="42" applyFont="1" applyFill="1" applyBorder="1" applyAlignment="1" applyProtection="1">
      <alignment horizontal="center" vertical="center" wrapText="1"/>
      <protection locked="0"/>
    </xf>
    <xf numFmtId="0" fontId="46" fillId="0" borderId="18" xfId="39" applyNumberFormat="1" applyFont="1" applyFill="1" applyBorder="1" applyAlignment="1" applyProtection="1">
      <alignment horizontal="left" vertical="center" wrapText="1"/>
      <protection locked="0"/>
    </xf>
    <xf numFmtId="9" fontId="46" fillId="0" borderId="17" xfId="42" applyFont="1" applyFill="1" applyBorder="1" applyAlignment="1" applyProtection="1">
      <alignment horizontal="center" vertical="center" wrapText="1"/>
      <protection locked="0"/>
    </xf>
    <xf numFmtId="43" fontId="46" fillId="0" borderId="17" xfId="28" applyFont="1" applyFill="1" applyBorder="1" applyAlignment="1" applyProtection="1">
      <alignment vertical="center"/>
      <protection locked="0"/>
    </xf>
    <xf numFmtId="43" fontId="46" fillId="0" borderId="17" xfId="28" applyFont="1" applyFill="1" applyBorder="1" applyAlignment="1" applyProtection="1">
      <alignment horizontal="left" vertical="center"/>
      <protection locked="0"/>
    </xf>
    <xf numFmtId="164" fontId="46" fillId="0" borderId="17" xfId="28" applyNumberFormat="1" applyFont="1" applyFill="1" applyBorder="1" applyAlignment="1" applyProtection="1">
      <alignment horizontal="left" vertical="center" wrapText="1"/>
      <protection locked="0"/>
    </xf>
    <xf numFmtId="0" fontId="46" fillId="0" borderId="15" xfId="39" applyNumberFormat="1" applyFont="1" applyFill="1" applyBorder="1" applyAlignment="1" applyProtection="1">
      <alignment horizontal="left" vertical="center" wrapText="1"/>
      <protection locked="0"/>
    </xf>
    <xf numFmtId="0" fontId="47" fillId="0" borderId="15" xfId="39" applyNumberFormat="1" applyFont="1" applyFill="1" applyBorder="1" applyAlignment="1" applyProtection="1">
      <alignment horizontal="center" vertical="center" wrapText="1"/>
      <protection locked="0"/>
    </xf>
    <xf numFmtId="0" fontId="46" fillId="0" borderId="15" xfId="39" applyNumberFormat="1" applyFont="1" applyFill="1" applyBorder="1" applyAlignment="1" applyProtection="1">
      <alignment horizontal="center" vertical="center" wrapText="1"/>
      <protection locked="0"/>
    </xf>
    <xf numFmtId="164" fontId="46" fillId="0" borderId="15" xfId="28" applyNumberFormat="1" applyFont="1" applyFill="1" applyBorder="1" applyAlignment="1" applyProtection="1">
      <alignment horizontal="left" vertical="center" wrapText="1"/>
      <protection locked="0"/>
    </xf>
    <xf numFmtId="164" fontId="46" fillId="0" borderId="15" xfId="28" applyNumberFormat="1" applyFont="1" applyFill="1" applyBorder="1" applyAlignment="1" applyProtection="1">
      <alignment horizontal="left" vertical="center" wrapText="1"/>
      <protection hidden="1"/>
    </xf>
    <xf numFmtId="43" fontId="46" fillId="0" borderId="15" xfId="28" applyFont="1" applyFill="1" applyBorder="1" applyAlignment="1" applyProtection="1">
      <alignment horizontal="left" vertical="center"/>
      <protection locked="0"/>
    </xf>
    <xf numFmtId="43" fontId="46" fillId="0" borderId="15" xfId="28" applyFont="1" applyFill="1" applyBorder="1" applyAlignment="1" applyProtection="1">
      <alignment horizontal="left" vertical="center" wrapText="1"/>
      <protection locked="0"/>
    </xf>
    <xf numFmtId="14" fontId="46" fillId="0" borderId="15" xfId="28" applyNumberFormat="1" applyFont="1" applyFill="1" applyBorder="1" applyAlignment="1" applyProtection="1">
      <alignment horizontal="center" vertical="center" wrapText="1"/>
      <protection locked="0"/>
    </xf>
    <xf numFmtId="9" fontId="46" fillId="0" borderId="15" xfId="42" applyFont="1" applyFill="1" applyBorder="1" applyAlignment="1" applyProtection="1">
      <alignment horizontal="center" vertical="center" wrapText="1"/>
      <protection locked="0"/>
    </xf>
    <xf numFmtId="0" fontId="46" fillId="0" borderId="19" xfId="39" applyNumberFormat="1" applyFont="1" applyFill="1" applyBorder="1" applyAlignment="1" applyProtection="1">
      <alignment horizontal="left" vertical="center" wrapText="1"/>
      <protection locked="0"/>
    </xf>
    <xf numFmtId="164" fontId="46" fillId="0" borderId="13" xfId="28" applyNumberFormat="1" applyFont="1" applyFill="1" applyBorder="1" applyAlignment="1" applyProtection="1">
      <alignment horizontal="left" vertical="center" wrapText="1"/>
      <protection locked="0"/>
    </xf>
    <xf numFmtId="43" fontId="46" fillId="0" borderId="13" xfId="28" applyFont="1" applyFill="1" applyBorder="1" applyAlignment="1" applyProtection="1">
      <alignment horizontal="left" vertical="center"/>
      <protection locked="0"/>
    </xf>
    <xf numFmtId="43" fontId="32" fillId="28" borderId="10" xfId="39" applyNumberFormat="1" applyFont="1" applyFill="1" applyBorder="1" applyAlignment="1" applyProtection="1">
      <alignment horizontal="right" vertical="center"/>
      <protection hidden="1"/>
    </xf>
    <xf numFmtId="43" fontId="44" fillId="29" borderId="10" xfId="0" applyNumberFormat="1" applyFont="1" applyFill="1" applyBorder="1" applyAlignment="1" applyProtection="1">
      <alignment horizontal="right" vertical="center"/>
      <protection hidden="1"/>
    </xf>
    <xf numFmtId="164" fontId="35" fillId="28" borderId="10" xfId="28" applyNumberFormat="1" applyFont="1" applyFill="1" applyBorder="1" applyAlignment="1" applyProtection="1">
      <alignment horizontal="right" vertical="center"/>
      <protection hidden="1"/>
    </xf>
    <xf numFmtId="0" fontId="46" fillId="0" borderId="20" xfId="39" applyNumberFormat="1" applyFont="1" applyFill="1" applyBorder="1" applyAlignment="1" applyProtection="1">
      <alignment horizontal="center" vertical="center"/>
      <protection locked="0"/>
    </xf>
    <xf numFmtId="0" fontId="46" fillId="0" borderId="14" xfId="39" applyNumberFormat="1" applyFont="1" applyFill="1" applyBorder="1" applyAlignment="1" applyProtection="1">
      <alignment horizontal="center" vertical="center"/>
      <protection locked="0"/>
    </xf>
    <xf numFmtId="0" fontId="51" fillId="0" borderId="0" xfId="39" applyFont="1" applyFill="1" applyAlignment="1" applyProtection="1">
      <alignment vertical="center"/>
    </xf>
    <xf numFmtId="0" fontId="52" fillId="0" borderId="0" xfId="39" applyFont="1" applyFill="1" applyAlignment="1" applyProtection="1">
      <alignment vertical="center"/>
    </xf>
    <xf numFmtId="0" fontId="50" fillId="0" borderId="0" xfId="39" applyFont="1" applyFill="1" applyAlignment="1" applyProtection="1">
      <alignment vertical="center"/>
    </xf>
    <xf numFmtId="0" fontId="53" fillId="24" borderId="0" xfId="39" applyFont="1" applyFill="1" applyAlignment="1" applyProtection="1">
      <alignment vertical="center"/>
    </xf>
    <xf numFmtId="165" fontId="35" fillId="0" borderId="29" xfId="39" applyNumberFormat="1" applyFont="1" applyFill="1" applyBorder="1" applyAlignment="1" applyProtection="1">
      <alignment horizontal="center" vertical="center"/>
      <protection locked="0"/>
    </xf>
    <xf numFmtId="37" fontId="35" fillId="0" borderId="32" xfId="28" applyNumberFormat="1" applyFont="1" applyFill="1" applyBorder="1" applyAlignment="1" applyProtection="1">
      <alignment horizontal="center" vertical="center"/>
      <protection locked="0"/>
    </xf>
    <xf numFmtId="0" fontId="54" fillId="0" borderId="11" xfId="39" applyFont="1" applyFill="1" applyBorder="1" applyAlignment="1" applyProtection="1">
      <alignment vertical="center"/>
    </xf>
    <xf numFmtId="0" fontId="54" fillId="0" borderId="23" xfId="39" applyFont="1" applyFill="1" applyBorder="1" applyAlignment="1" applyProtection="1">
      <alignment vertical="center"/>
    </xf>
    <xf numFmtId="0" fontId="55" fillId="0" borderId="0" xfId="39" applyFont="1" applyFill="1" applyAlignment="1" applyProtection="1">
      <alignment vertical="center"/>
    </xf>
    <xf numFmtId="0" fontId="55" fillId="0" borderId="0" xfId="39" applyFont="1" applyFill="1" applyBorder="1" applyAlignment="1" applyProtection="1">
      <alignment horizontal="center" vertical="center"/>
    </xf>
    <xf numFmtId="0" fontId="56" fillId="0" borderId="0" xfId="0" applyFont="1" applyBorder="1" applyAlignment="1">
      <alignment vertical="center"/>
    </xf>
    <xf numFmtId="0" fontId="57" fillId="24" borderId="0" xfId="39" applyFont="1" applyFill="1" applyAlignment="1" applyProtection="1">
      <alignment vertical="center"/>
    </xf>
    <xf numFmtId="164" fontId="43" fillId="0" borderId="23" xfId="28" applyNumberFormat="1" applyFont="1" applyFill="1" applyBorder="1" applyAlignment="1" applyProtection="1">
      <alignment horizontal="center" vertical="center"/>
      <protection hidden="1"/>
    </xf>
    <xf numFmtId="0" fontId="32" fillId="0" borderId="23" xfId="39" applyFont="1" applyFill="1" applyBorder="1" applyAlignment="1" applyProtection="1">
      <alignment horizontal="right" vertical="center"/>
      <protection hidden="1"/>
    </xf>
    <xf numFmtId="164" fontId="43" fillId="0" borderId="23" xfId="0" applyNumberFormat="1" applyFont="1" applyFill="1" applyBorder="1" applyAlignment="1" applyProtection="1">
      <alignment horizontal="right" vertical="center"/>
      <protection hidden="1"/>
    </xf>
    <xf numFmtId="43" fontId="43" fillId="0" borderId="23" xfId="28" applyFont="1" applyFill="1" applyBorder="1" applyAlignment="1" applyProtection="1">
      <alignment horizontal="right" vertical="center" wrapText="1"/>
      <protection hidden="1"/>
    </xf>
    <xf numFmtId="43" fontId="43" fillId="0" borderId="23" xfId="28" applyFont="1" applyFill="1" applyBorder="1" applyAlignment="1" applyProtection="1">
      <alignment horizontal="right" vertical="center"/>
      <protection hidden="1"/>
    </xf>
    <xf numFmtId="164" fontId="43" fillId="0" borderId="23" xfId="28" applyNumberFormat="1" applyFont="1" applyFill="1" applyBorder="1" applyAlignment="1" applyProtection="1">
      <alignment horizontal="right" vertical="center"/>
      <protection hidden="1"/>
    </xf>
    <xf numFmtId="43" fontId="44" fillId="0" borderId="23" xfId="0" applyNumberFormat="1" applyFont="1" applyFill="1" applyBorder="1" applyAlignment="1" applyProtection="1">
      <alignment horizontal="right" vertical="center"/>
      <protection hidden="1"/>
    </xf>
    <xf numFmtId="9" fontId="43" fillId="0" borderId="23" xfId="42" applyFont="1" applyFill="1" applyBorder="1" applyAlignment="1" applyProtection="1">
      <alignment horizontal="center" vertical="center"/>
      <protection hidden="1"/>
    </xf>
    <xf numFmtId="9" fontId="46" fillId="0" borderId="13" xfId="42" applyFont="1" applyFill="1" applyBorder="1" applyAlignment="1" applyProtection="1">
      <alignment horizontal="center" vertical="center" wrapText="1"/>
      <protection hidden="1"/>
    </xf>
    <xf numFmtId="1" fontId="48" fillId="0" borderId="17" xfId="42" applyNumberFormat="1" applyFont="1" applyFill="1" applyBorder="1" applyAlignment="1" applyProtection="1">
      <alignment horizontal="center" vertical="center" wrapText="1"/>
      <protection hidden="1"/>
    </xf>
    <xf numFmtId="9" fontId="46" fillId="0" borderId="15" xfId="42" applyFont="1" applyFill="1" applyBorder="1" applyAlignment="1" applyProtection="1">
      <alignment horizontal="center" vertical="center" wrapText="1"/>
      <protection hidden="1"/>
    </xf>
    <xf numFmtId="1" fontId="48" fillId="0" borderId="15" xfId="42" applyNumberFormat="1" applyFont="1" applyFill="1" applyBorder="1" applyAlignment="1" applyProtection="1">
      <alignment horizontal="center" vertical="center" wrapText="1"/>
      <protection hidden="1"/>
    </xf>
    <xf numFmtId="0" fontId="58" fillId="0" borderId="0" xfId="39" applyFont="1" applyFill="1" applyBorder="1" applyAlignment="1" applyProtection="1">
      <alignment horizontal="left" vertical="center"/>
    </xf>
    <xf numFmtId="0" fontId="51" fillId="0" borderId="0" xfId="39" applyFont="1" applyFill="1" applyAlignment="1" applyProtection="1">
      <alignment vertical="center"/>
      <protection locked="0"/>
    </xf>
    <xf numFmtId="165" fontId="35" fillId="0" borderId="21" xfId="28" applyNumberFormat="1" applyFont="1" applyFill="1" applyBorder="1" applyAlignment="1" applyProtection="1">
      <alignment horizontal="center" vertical="center"/>
      <protection locked="0" hidden="1"/>
    </xf>
    <xf numFmtId="37" fontId="35" fillId="0" borderId="26" xfId="39" applyNumberFormat="1" applyFont="1" applyFill="1" applyBorder="1" applyAlignment="1" applyProtection="1">
      <alignment horizontal="center" vertical="center"/>
      <protection locked="0" hidden="1"/>
    </xf>
    <xf numFmtId="39" fontId="35" fillId="0" borderId="27" xfId="28" applyNumberFormat="1" applyFont="1" applyFill="1" applyBorder="1" applyAlignment="1" applyProtection="1">
      <alignment horizontal="right" vertical="center"/>
      <protection locked="0" hidden="1"/>
    </xf>
    <xf numFmtId="0" fontId="39" fillId="0" borderId="27" xfId="39" applyFont="1" applyFill="1" applyBorder="1" applyAlignment="1" applyProtection="1">
      <alignment horizontal="center" vertical="center" wrapText="1"/>
    </xf>
    <xf numFmtId="0" fontId="39" fillId="0" borderId="10" xfId="39" applyFont="1" applyFill="1" applyBorder="1" applyAlignment="1" applyProtection="1">
      <alignment horizontal="center" vertical="center" wrapText="1"/>
    </xf>
    <xf numFmtId="43" fontId="37" fillId="0" borderId="0" xfId="28" applyFont="1" applyFill="1" applyBorder="1" applyAlignment="1" applyProtection="1">
      <alignment vertical="center"/>
    </xf>
    <xf numFmtId="43" fontId="37" fillId="0" borderId="0" xfId="28" applyFont="1" applyFill="1" applyBorder="1" applyAlignment="1" applyProtection="1">
      <alignment vertical="center"/>
      <protection hidden="1"/>
    </xf>
    <xf numFmtId="0" fontId="37" fillId="0" borderId="39" xfId="39" applyFont="1" applyFill="1" applyBorder="1" applyAlignment="1" applyProtection="1">
      <alignment horizontal="center" vertical="center"/>
    </xf>
    <xf numFmtId="4" fontId="43" fillId="26" borderId="10" xfId="39" applyNumberFormat="1" applyFont="1" applyFill="1" applyBorder="1" applyAlignment="1" applyProtection="1">
      <alignment horizontal="right" vertical="center"/>
      <protection hidden="1"/>
    </xf>
    <xf numFmtId="39" fontId="35" fillId="28" borderId="10" xfId="28" applyNumberFormat="1" applyFont="1" applyFill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vertical="center"/>
      <protection locked="0"/>
    </xf>
    <xf numFmtId="0" fontId="32" fillId="30" borderId="10" xfId="39" applyFont="1" applyFill="1" applyBorder="1" applyAlignment="1" applyProtection="1">
      <alignment horizontal="right" vertical="center"/>
      <protection hidden="1"/>
    </xf>
    <xf numFmtId="165" fontId="60" fillId="0" borderId="17" xfId="28" applyNumberFormat="1" applyFont="1" applyFill="1" applyBorder="1" applyAlignment="1" applyProtection="1">
      <alignment horizontal="center" vertical="center" wrapText="1"/>
      <protection locked="0"/>
    </xf>
    <xf numFmtId="0" fontId="61" fillId="0" borderId="18" xfId="39" applyNumberFormat="1" applyFont="1" applyFill="1" applyBorder="1" applyAlignment="1" applyProtection="1">
      <alignment horizontal="left" vertical="center" wrapText="1"/>
      <protection locked="0"/>
    </xf>
    <xf numFmtId="0" fontId="61" fillId="0" borderId="19" xfId="39" applyNumberFormat="1" applyFont="1" applyFill="1" applyBorder="1" applyAlignment="1" applyProtection="1">
      <alignment horizontal="left" vertical="center" wrapText="1"/>
      <protection locked="0"/>
    </xf>
    <xf numFmtId="164" fontId="63" fillId="29" borderId="27" xfId="0" applyNumberFormat="1" applyFont="1" applyFill="1" applyBorder="1" applyAlignment="1" applyProtection="1">
      <alignment horizontal="right" vertical="center"/>
      <protection hidden="1"/>
    </xf>
    <xf numFmtId="0" fontId="62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62" fillId="0" borderId="15" xfId="39" applyNumberFormat="1" applyFont="1" applyFill="1" applyBorder="1" applyAlignment="1" applyProtection="1">
      <alignment horizontal="center" vertical="center" wrapText="1"/>
      <protection locked="0"/>
    </xf>
    <xf numFmtId="164" fontId="50" fillId="29" borderId="27" xfId="0" applyNumberFormat="1" applyFont="1" applyFill="1" applyBorder="1" applyAlignment="1" applyProtection="1">
      <alignment horizontal="right" vertical="center"/>
      <protection hidden="1"/>
    </xf>
    <xf numFmtId="0" fontId="65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65" fillId="0" borderId="15" xfId="39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39" applyNumberFormat="1" applyFont="1" applyFill="1" applyBorder="1" applyAlignment="1" applyProtection="1">
      <alignment horizontal="center" vertical="top"/>
      <protection locked="0"/>
    </xf>
    <xf numFmtId="0" fontId="46" fillId="0" borderId="44" xfId="39" applyNumberFormat="1" applyFont="1" applyFill="1" applyBorder="1" applyAlignment="1" applyProtection="1">
      <alignment horizontal="left" vertical="top" wrapText="1"/>
      <protection locked="0"/>
    </xf>
    <xf numFmtId="0" fontId="61" fillId="0" borderId="17" xfId="39" applyFont="1" applyFill="1" applyBorder="1" applyAlignment="1" applyProtection="1">
      <alignment horizontal="center" vertical="top" wrapText="1"/>
      <protection locked="0"/>
    </xf>
    <xf numFmtId="0" fontId="46" fillId="0" borderId="13" xfId="39" applyNumberFormat="1" applyFont="1" applyFill="1" applyBorder="1" applyAlignment="1" applyProtection="1">
      <alignment horizontal="center" vertical="top" wrapText="1"/>
      <protection locked="0"/>
    </xf>
    <xf numFmtId="0" fontId="46" fillId="0" borderId="44" xfId="39" applyFont="1" applyFill="1" applyBorder="1" applyAlignment="1" applyProtection="1">
      <alignment horizontal="left" vertical="top" wrapText="1"/>
      <protection locked="0"/>
    </xf>
    <xf numFmtId="0" fontId="46" fillId="0" borderId="20" xfId="39" applyNumberFormat="1" applyFont="1" applyFill="1" applyBorder="1" applyAlignment="1" applyProtection="1">
      <alignment horizontal="center" vertical="top"/>
      <protection locked="0"/>
    </xf>
    <xf numFmtId="0" fontId="46" fillId="0" borderId="17" xfId="39" applyNumberFormat="1" applyFont="1" applyFill="1" applyBorder="1" applyAlignment="1" applyProtection="1">
      <alignment horizontal="left" vertical="top" wrapText="1"/>
      <protection locked="0"/>
    </xf>
    <xf numFmtId="0" fontId="46" fillId="0" borderId="17" xfId="39" applyFont="1" applyFill="1" applyBorder="1" applyAlignment="1" applyProtection="1">
      <alignment horizontal="center" vertical="top" wrapText="1"/>
      <protection locked="0"/>
    </xf>
    <xf numFmtId="0" fontId="46" fillId="0" borderId="17" xfId="39" applyNumberFormat="1" applyFont="1" applyFill="1" applyBorder="1" applyAlignment="1" applyProtection="1">
      <alignment horizontal="center" vertical="top" wrapText="1"/>
      <protection locked="0"/>
    </xf>
    <xf numFmtId="0" fontId="46" fillId="0" borderId="17" xfId="39" applyFont="1" applyFill="1" applyBorder="1" applyAlignment="1" applyProtection="1">
      <alignment horizontal="left" vertical="top" wrapText="1"/>
      <protection locked="0"/>
    </xf>
    <xf numFmtId="0" fontId="46" fillId="0" borderId="13" xfId="39" applyNumberFormat="1" applyFont="1" applyFill="1" applyBorder="1" applyAlignment="1" applyProtection="1">
      <alignment horizontal="left" vertical="top" wrapText="1"/>
      <protection locked="0"/>
    </xf>
    <xf numFmtId="0" fontId="61" fillId="0" borderId="13" xfId="39" applyNumberFormat="1" applyFont="1" applyFill="1" applyBorder="1" applyAlignment="1" applyProtection="1">
      <alignment horizontal="center" vertical="top" wrapText="1"/>
      <protection locked="0"/>
    </xf>
    <xf numFmtId="0" fontId="61" fillId="0" borderId="17" xfId="39" applyNumberFormat="1" applyFont="1" applyFill="1" applyBorder="1" applyAlignment="1" applyProtection="1">
      <alignment horizontal="center" vertical="top" wrapText="1"/>
      <protection locked="0"/>
    </xf>
    <xf numFmtId="0" fontId="66" fillId="0" borderId="16" xfId="39" applyNumberFormat="1" applyFont="1" applyFill="1" applyBorder="1" applyAlignment="1" applyProtection="1">
      <alignment horizontal="left" vertical="center" wrapText="1"/>
      <protection locked="0"/>
    </xf>
    <xf numFmtId="0" fontId="66" fillId="0" borderId="18" xfId="39" applyNumberFormat="1" applyFont="1" applyFill="1" applyBorder="1" applyAlignment="1" applyProtection="1">
      <alignment horizontal="left" vertical="center" wrapText="1"/>
      <protection locked="0"/>
    </xf>
    <xf numFmtId="1" fontId="48" fillId="0" borderId="29" xfId="42" applyNumberFormat="1" applyFont="1" applyFill="1" applyBorder="1" applyAlignment="1" applyProtection="1">
      <alignment horizontal="center" vertical="center" wrapText="1"/>
      <protection hidden="1"/>
    </xf>
    <xf numFmtId="165" fontId="60" fillId="0" borderId="18" xfId="28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39" quotePrefix="1" applyFont="1" applyFill="1" applyBorder="1" applyAlignment="1" applyProtection="1">
      <alignment horizontal="center" vertical="center"/>
      <protection locked="0" hidden="1"/>
    </xf>
    <xf numFmtId="165" fontId="60" fillId="0" borderId="45" xfId="28" applyNumberFormat="1" applyFont="1" applyFill="1" applyBorder="1" applyAlignment="1" applyProtection="1">
      <alignment horizontal="left" vertical="center" wrapText="1"/>
      <protection locked="0"/>
    </xf>
    <xf numFmtId="0" fontId="66" fillId="0" borderId="45" xfId="39" applyNumberFormat="1" applyFont="1" applyFill="1" applyBorder="1" applyAlignment="1" applyProtection="1">
      <alignment horizontal="left" vertical="center" wrapText="1"/>
      <protection locked="0"/>
    </xf>
    <xf numFmtId="0" fontId="64" fillId="0" borderId="23" xfId="39" applyFont="1" applyFill="1" applyBorder="1" applyAlignment="1" applyProtection="1">
      <alignment vertical="center"/>
    </xf>
    <xf numFmtId="0" fontId="67" fillId="0" borderId="23" xfId="39" applyFont="1" applyFill="1" applyBorder="1" applyAlignment="1" applyProtection="1">
      <alignment vertical="center"/>
    </xf>
    <xf numFmtId="0" fontId="39" fillId="27" borderId="35" xfId="39" applyFont="1" applyFill="1" applyBorder="1" applyAlignment="1" applyProtection="1">
      <alignment horizontal="left" vertical="center"/>
    </xf>
    <xf numFmtId="0" fontId="39" fillId="27" borderId="27" xfId="39" applyFont="1" applyFill="1" applyBorder="1" applyAlignment="1" applyProtection="1">
      <alignment horizontal="left" vertical="center"/>
    </xf>
    <xf numFmtId="0" fontId="36" fillId="0" borderId="36" xfId="39" applyFont="1" applyFill="1" applyBorder="1" applyAlignment="1" applyProtection="1">
      <alignment horizontal="left" vertical="top"/>
      <protection locked="0"/>
    </xf>
    <xf numFmtId="0" fontId="37" fillId="0" borderId="11" xfId="39" applyFont="1" applyFill="1" applyBorder="1" applyAlignment="1" applyProtection="1">
      <alignment horizontal="left" vertical="top"/>
      <protection locked="0"/>
    </xf>
    <xf numFmtId="0" fontId="37" fillId="0" borderId="37" xfId="39" applyFont="1" applyFill="1" applyBorder="1" applyAlignment="1" applyProtection="1">
      <alignment horizontal="left" vertical="top"/>
      <protection locked="0"/>
    </xf>
    <xf numFmtId="0" fontId="37" fillId="0" borderId="38" xfId="39" applyFont="1" applyFill="1" applyBorder="1" applyAlignment="1" applyProtection="1">
      <alignment horizontal="left" vertical="top"/>
      <protection locked="0"/>
    </xf>
    <xf numFmtId="0" fontId="37" fillId="0" borderId="0" xfId="39" applyFont="1" applyFill="1" applyBorder="1" applyAlignment="1" applyProtection="1">
      <alignment horizontal="left" vertical="top"/>
      <protection locked="0"/>
    </xf>
    <xf numFmtId="0" fontId="37" fillId="0" borderId="39" xfId="39" applyFont="1" applyFill="1" applyBorder="1" applyAlignment="1" applyProtection="1">
      <alignment horizontal="left" vertical="top"/>
      <protection locked="0"/>
    </xf>
    <xf numFmtId="0" fontId="37" fillId="0" borderId="40" xfId="39" applyFont="1" applyFill="1" applyBorder="1" applyAlignment="1" applyProtection="1">
      <alignment horizontal="left" vertical="top"/>
      <protection locked="0"/>
    </xf>
    <xf numFmtId="0" fontId="37" fillId="0" borderId="22" xfId="39" applyFont="1" applyFill="1" applyBorder="1" applyAlignment="1" applyProtection="1">
      <alignment horizontal="left" vertical="top"/>
      <protection locked="0"/>
    </xf>
    <xf numFmtId="0" fontId="37" fillId="0" borderId="41" xfId="39" applyFont="1" applyFill="1" applyBorder="1" applyAlignment="1" applyProtection="1">
      <alignment horizontal="left" vertical="top"/>
      <protection locked="0"/>
    </xf>
    <xf numFmtId="0" fontId="39" fillId="0" borderId="23" xfId="39" applyFont="1" applyFill="1" applyBorder="1" applyAlignment="1" applyProtection="1">
      <alignment horizontal="center" vertical="center" wrapText="1"/>
    </xf>
    <xf numFmtId="43" fontId="39" fillId="0" borderId="10" xfId="28" applyFont="1" applyFill="1" applyBorder="1" applyAlignment="1" applyProtection="1">
      <alignment horizontal="center" vertical="center" wrapText="1"/>
    </xf>
    <xf numFmtId="4" fontId="35" fillId="0" borderId="42" xfId="39" applyNumberFormat="1" applyFont="1" applyFill="1" applyBorder="1" applyAlignment="1" applyProtection="1">
      <alignment horizontal="right" vertical="center"/>
      <protection locked="0"/>
    </xf>
    <xf numFmtId="4" fontId="35" fillId="0" borderId="43" xfId="39" applyNumberFormat="1" applyFont="1" applyFill="1" applyBorder="1" applyAlignment="1" applyProtection="1">
      <alignment horizontal="right" vertical="center"/>
      <protection locked="0"/>
    </xf>
    <xf numFmtId="39" fontId="35" fillId="0" borderId="42" xfId="28" applyNumberFormat="1" applyFont="1" applyFill="1" applyBorder="1" applyAlignment="1" applyProtection="1">
      <alignment horizontal="right" vertical="center"/>
      <protection locked="0"/>
    </xf>
    <xf numFmtId="39" fontId="35" fillId="0" borderId="23" xfId="28" applyNumberFormat="1" applyFont="1" applyFill="1" applyBorder="1" applyAlignment="1" applyProtection="1">
      <alignment horizontal="right" vertical="center"/>
      <protection locked="0"/>
    </xf>
    <xf numFmtId="39" fontId="35" fillId="0" borderId="43" xfId="28" applyNumberFormat="1" applyFont="1" applyFill="1" applyBorder="1" applyAlignment="1" applyProtection="1">
      <alignment horizontal="right" vertical="center"/>
      <protection locked="0"/>
    </xf>
    <xf numFmtId="0" fontId="54" fillId="0" borderId="23" xfId="39" applyFont="1" applyFill="1" applyBorder="1" applyAlignment="1" applyProtection="1">
      <alignment horizontal="left" vertical="center"/>
      <protection locked="0"/>
    </xf>
    <xf numFmtId="165" fontId="35" fillId="0" borderId="29" xfId="39" applyNumberFormat="1" applyFont="1" applyFill="1" applyBorder="1" applyAlignment="1" applyProtection="1">
      <alignment horizontal="center" vertical="center"/>
      <protection locked="0"/>
    </xf>
    <xf numFmtId="165" fontId="35" fillId="0" borderId="30" xfId="39" applyNumberFormat="1" applyFont="1" applyFill="1" applyBorder="1" applyAlignment="1" applyProtection="1">
      <alignment horizontal="center" vertical="center"/>
      <protection locked="0"/>
    </xf>
    <xf numFmtId="165" fontId="35" fillId="0" borderId="21" xfId="39" applyNumberFormat="1" applyFont="1" applyFill="1" applyBorder="1" applyAlignment="1" applyProtection="1">
      <alignment horizontal="center" vertical="center"/>
      <protection locked="0"/>
    </xf>
    <xf numFmtId="37" fontId="35" fillId="0" borderId="32" xfId="28" applyNumberFormat="1" applyFont="1" applyFill="1" applyBorder="1" applyAlignment="1" applyProtection="1">
      <alignment horizontal="center" vertical="center"/>
      <protection locked="0"/>
    </xf>
    <xf numFmtId="37" fontId="35" fillId="0" borderId="33" xfId="28" applyNumberFormat="1" applyFont="1" applyFill="1" applyBorder="1" applyAlignment="1" applyProtection="1">
      <alignment horizontal="center" vertical="center"/>
      <protection locked="0"/>
    </xf>
    <xf numFmtId="37" fontId="35" fillId="0" borderId="26" xfId="28" applyNumberFormat="1" applyFont="1" applyFill="1" applyBorder="1" applyAlignment="1" applyProtection="1">
      <alignment horizontal="center" vertical="center"/>
      <protection locked="0"/>
    </xf>
    <xf numFmtId="0" fontId="45" fillId="0" borderId="0" xfId="39" applyFont="1" applyFill="1" applyBorder="1" applyAlignment="1" applyProtection="1">
      <alignment horizontal="center" vertical="center"/>
    </xf>
    <xf numFmtId="0" fontId="30" fillId="26" borderId="35" xfId="39" applyFont="1" applyFill="1" applyBorder="1" applyAlignment="1" applyProtection="1">
      <alignment horizontal="left" vertical="center" wrapText="1"/>
      <protection locked="0"/>
    </xf>
    <xf numFmtId="0" fontId="30" fillId="26" borderId="23" xfId="39" applyFont="1" applyFill="1" applyBorder="1" applyAlignment="1" applyProtection="1">
      <alignment horizontal="left" vertical="center" wrapText="1"/>
      <protection locked="0"/>
    </xf>
    <xf numFmtId="0" fontId="30" fillId="26" borderId="27" xfId="39" applyFont="1" applyFill="1" applyBorder="1" applyAlignment="1" applyProtection="1">
      <alignment horizontal="left" vertical="center" wrapText="1"/>
      <protection locked="0"/>
    </xf>
    <xf numFmtId="165" fontId="35" fillId="0" borderId="31" xfId="39" applyNumberFormat="1" applyFont="1" applyFill="1" applyBorder="1" applyAlignment="1" applyProtection="1">
      <alignment horizontal="center" vertical="center"/>
      <protection locked="0"/>
    </xf>
    <xf numFmtId="37" fontId="35" fillId="0" borderId="34" xfId="28" applyNumberFormat="1" applyFont="1" applyFill="1" applyBorder="1" applyAlignment="1" applyProtection="1">
      <alignment horizontal="center" vertical="center"/>
      <protection locked="0"/>
    </xf>
    <xf numFmtId="165" fontId="35" fillId="0" borderId="24" xfId="39" applyNumberFormat="1" applyFont="1" applyFill="1" applyBorder="1" applyAlignment="1" applyProtection="1">
      <alignment horizontal="center" vertical="center"/>
      <protection locked="0"/>
    </xf>
    <xf numFmtId="37" fontId="35" fillId="0" borderId="25" xfId="28" applyNumberFormat="1" applyFont="1" applyFill="1" applyBorder="1" applyAlignment="1" applyProtection="1">
      <alignment horizontal="center" vertical="center"/>
      <protection locked="0"/>
    </xf>
  </cellXfs>
  <cellStyles count="92">
    <cellStyle name="20% - Accent1" xfId="1" builtinId="30" customBuiltin="1"/>
    <cellStyle name="20% - Accent1 2" xfId="49"/>
    <cellStyle name="20% - Accent2" xfId="2" builtinId="34" customBuiltin="1"/>
    <cellStyle name="20% - Accent2 2" xfId="50"/>
    <cellStyle name="20% - Accent3" xfId="3" builtinId="38" customBuiltin="1"/>
    <cellStyle name="20% - Accent3 2" xfId="51"/>
    <cellStyle name="20% - Accent4" xfId="4" builtinId="42" customBuiltin="1"/>
    <cellStyle name="20% - Accent4 2" xfId="52"/>
    <cellStyle name="20% - Accent5" xfId="5" builtinId="46" customBuiltin="1"/>
    <cellStyle name="20% - Accent5 2" xfId="53"/>
    <cellStyle name="20% - Accent6" xfId="6" builtinId="50" customBuiltin="1"/>
    <cellStyle name="20% - Accent6 2" xfId="54"/>
    <cellStyle name="40% - Accent1" xfId="7" builtinId="31" customBuiltin="1"/>
    <cellStyle name="40% - Accent1 2" xfId="55"/>
    <cellStyle name="40% - Accent2" xfId="8" builtinId="35" customBuiltin="1"/>
    <cellStyle name="40% - Accent2 2" xfId="56"/>
    <cellStyle name="40% - Accent3" xfId="9" builtinId="39" customBuiltin="1"/>
    <cellStyle name="40% - Accent3 2" xfId="57"/>
    <cellStyle name="40% - Accent4" xfId="10" builtinId="43" customBuiltin="1"/>
    <cellStyle name="40% - Accent4 2" xfId="58"/>
    <cellStyle name="40% - Accent5" xfId="11" builtinId="47" customBuiltin="1"/>
    <cellStyle name="40% - Accent5 2" xfId="59"/>
    <cellStyle name="40% - Accent6" xfId="12" builtinId="51" customBuiltin="1"/>
    <cellStyle name="40% - Accent6 2" xfId="60"/>
    <cellStyle name="60% - Accent1" xfId="13" builtinId="32" customBuiltin="1"/>
    <cellStyle name="60% - Accent1 2" xfId="61"/>
    <cellStyle name="60% - Accent2" xfId="14" builtinId="36" customBuiltin="1"/>
    <cellStyle name="60% - Accent2 2" xfId="62"/>
    <cellStyle name="60% - Accent3" xfId="15" builtinId="40" customBuiltin="1"/>
    <cellStyle name="60% - Accent3 2" xfId="63"/>
    <cellStyle name="60% - Accent4" xfId="16" builtinId="44" customBuiltin="1"/>
    <cellStyle name="60% - Accent4 2" xfId="64"/>
    <cellStyle name="60% - Accent5" xfId="17" builtinId="48" customBuiltin="1"/>
    <cellStyle name="60% - Accent5 2" xfId="65"/>
    <cellStyle name="60% - Accent6" xfId="18" builtinId="52" customBuiltin="1"/>
    <cellStyle name="60% - Accent6 2" xfId="66"/>
    <cellStyle name="Accent1" xfId="19" builtinId="29" customBuiltin="1"/>
    <cellStyle name="Accent1 2" xfId="67"/>
    <cellStyle name="Accent2" xfId="20" builtinId="33" customBuiltin="1"/>
    <cellStyle name="Accent2 2" xfId="68"/>
    <cellStyle name="Accent3" xfId="21" builtinId="37" customBuiltin="1"/>
    <cellStyle name="Accent3 2" xfId="69"/>
    <cellStyle name="Accent4" xfId="22" builtinId="41" customBuiltin="1"/>
    <cellStyle name="Accent4 2" xfId="70"/>
    <cellStyle name="Accent5" xfId="23" builtinId="45" customBuiltin="1"/>
    <cellStyle name="Accent5 2" xfId="71"/>
    <cellStyle name="Accent6" xfId="24" builtinId="49" customBuiltin="1"/>
    <cellStyle name="Accent6 2" xfId="72"/>
    <cellStyle name="Bad" xfId="25" builtinId="27" customBuiltin="1"/>
    <cellStyle name="Bad 2" xfId="73"/>
    <cellStyle name="Calculation" xfId="26" builtinId="22" customBuiltin="1"/>
    <cellStyle name="Calculation 2" xfId="74"/>
    <cellStyle name="Check Cell" xfId="27" builtinId="23" customBuiltin="1"/>
    <cellStyle name="Check Cell 2" xfId="75"/>
    <cellStyle name="Comma" xfId="28" builtinId="3"/>
    <cellStyle name="Comma 2" xfId="29"/>
    <cellStyle name="Comma 3" xfId="76"/>
    <cellStyle name="Explanatory Text" xfId="30" builtinId="53" customBuiltin="1"/>
    <cellStyle name="Explanatory Text 2" xfId="77"/>
    <cellStyle name="Good" xfId="31" builtinId="26" customBuiltin="1"/>
    <cellStyle name="Good 2" xfId="78"/>
    <cellStyle name="Heading 1" xfId="32" builtinId="16" customBuiltin="1"/>
    <cellStyle name="Heading 1 2" xfId="79"/>
    <cellStyle name="Heading 2" xfId="33" builtinId="17" customBuiltin="1"/>
    <cellStyle name="Heading 2 2" xfId="80"/>
    <cellStyle name="Heading 3" xfId="34" builtinId="18" customBuiltin="1"/>
    <cellStyle name="Heading 3 2" xfId="81"/>
    <cellStyle name="Heading 4" xfId="35" builtinId="19" customBuiltin="1"/>
    <cellStyle name="Heading 4 2" xfId="82"/>
    <cellStyle name="Input" xfId="36" builtinId="20" customBuiltin="1"/>
    <cellStyle name="Input 2" xfId="83"/>
    <cellStyle name="Linked Cell" xfId="37" builtinId="24" customBuiltin="1"/>
    <cellStyle name="Linked Cell 2" xfId="84"/>
    <cellStyle name="Neutral" xfId="38" builtinId="28" customBuiltin="1"/>
    <cellStyle name="Neutral 2" xfId="85"/>
    <cellStyle name="Normal" xfId="0" builtinId="0"/>
    <cellStyle name="Normal 2" xfId="39"/>
    <cellStyle name="Normal 3" xfId="48"/>
    <cellStyle name="Normal 4" xfId="47"/>
    <cellStyle name="Note" xfId="40" builtinId="10" customBuiltin="1"/>
    <cellStyle name="Note 2" xfId="86"/>
    <cellStyle name="Output" xfId="41" builtinId="21" customBuiltin="1"/>
    <cellStyle name="Output 2" xfId="87"/>
    <cellStyle name="Percent" xfId="42" builtinId="5"/>
    <cellStyle name="Percent 2" xfId="43"/>
    <cellStyle name="Percent 3" xfId="88"/>
    <cellStyle name="Title" xfId="44" builtinId="15" customBuiltin="1"/>
    <cellStyle name="Title 2" xfId="89"/>
    <cellStyle name="Total" xfId="45" builtinId="25" customBuiltin="1"/>
    <cellStyle name="Total 2" xfId="90"/>
    <cellStyle name="Warning Text" xfId="46" builtinId="11" customBuiltin="1"/>
    <cellStyle name="Warning Text 2" xfId="91"/>
  </cellStyles>
  <dxfs count="243"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CC"/>
      <color rgb="FFEBFDFF"/>
      <color rgb="FFFFFF99"/>
      <color rgb="FFFFE7E5"/>
      <color rgb="FFFED6F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28"/>
  <sheetViews>
    <sheetView tabSelected="1" view="pageBreakPreview" topLeftCell="G1" zoomScale="90" zoomScaleSheetLayoutView="90" workbookViewId="0">
      <pane ySplit="6" topLeftCell="A9" activePane="bottomLeft" state="frozen"/>
      <selection pane="bottomLeft" activeCell="J174" sqref="J174"/>
    </sheetView>
  </sheetViews>
  <sheetFormatPr defaultColWidth="9.140625" defaultRowHeight="12.75" x14ac:dyDescent="0.2"/>
  <cols>
    <col min="1" max="1" width="4.5703125" style="2" customWidth="1"/>
    <col min="2" max="2" width="10.28515625" style="2" customWidth="1"/>
    <col min="3" max="3" width="13.42578125" style="13" customWidth="1"/>
    <col min="4" max="4" width="4.85546875" style="13" customWidth="1"/>
    <col min="5" max="5" width="8.85546875" style="13" customWidth="1"/>
    <col min="6" max="6" width="35.7109375" style="13" customWidth="1"/>
    <col min="7" max="7" width="23.85546875" style="13" customWidth="1"/>
    <col min="8" max="10" width="6.28515625" style="13" customWidth="1"/>
    <col min="11" max="11" width="11.5703125" style="2" customWidth="1"/>
    <col min="12" max="12" width="12.28515625" style="2" customWidth="1"/>
    <col min="13" max="13" width="11.5703125" style="2" customWidth="1"/>
    <col min="14" max="14" width="7.7109375" style="2" customWidth="1"/>
    <col min="15" max="15" width="8.140625" style="2" customWidth="1"/>
    <col min="16" max="16" width="5.7109375" style="2" customWidth="1"/>
    <col min="17" max="17" width="6.140625" style="2" customWidth="1"/>
    <col min="18" max="18" width="13.42578125" style="25" customWidth="1"/>
    <col min="19" max="19" width="12.85546875" style="13" customWidth="1"/>
    <col min="20" max="20" width="11.42578125" style="128" hidden="1" customWidth="1"/>
    <col min="21" max="22" width="6.7109375" style="2" customWidth="1"/>
    <col min="23" max="16384" width="9.140625" style="2"/>
  </cols>
  <sheetData>
    <row r="1" spans="1:22" ht="24" customHeight="1" x14ac:dyDescent="0.2">
      <c r="A1" s="222" t="s">
        <v>48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22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4"/>
      <c r="S2" s="1"/>
    </row>
    <row r="3" spans="1:22" ht="18" customHeight="1" x14ac:dyDescent="0.2">
      <c r="A3" s="3" t="s">
        <v>10</v>
      </c>
      <c r="B3" s="4"/>
      <c r="C3" s="223" t="s">
        <v>53</v>
      </c>
      <c r="D3" s="224"/>
      <c r="E3" s="225"/>
      <c r="F3" s="21"/>
      <c r="G3" s="21"/>
      <c r="H3" s="21"/>
      <c r="I3" s="21"/>
      <c r="J3" s="21"/>
      <c r="K3" s="5"/>
      <c r="L3" s="5"/>
      <c r="M3" s="6"/>
      <c r="N3" s="5"/>
      <c r="O3" s="7"/>
      <c r="P3" s="7"/>
      <c r="R3" s="8" t="s">
        <v>1</v>
      </c>
      <c r="S3" s="75">
        <f ca="1">TODAY()</f>
        <v>43552</v>
      </c>
      <c r="V3" s="27"/>
    </row>
    <row r="4" spans="1:22" ht="6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S4" s="10"/>
    </row>
    <row r="5" spans="1:22" s="30" customFormat="1" ht="75" customHeight="1" x14ac:dyDescent="0.2">
      <c r="A5" s="11" t="s">
        <v>2</v>
      </c>
      <c r="B5" s="11" t="s">
        <v>34</v>
      </c>
      <c r="C5" s="22" t="s">
        <v>22</v>
      </c>
      <c r="D5" s="23" t="s">
        <v>23</v>
      </c>
      <c r="E5" s="11" t="s">
        <v>20</v>
      </c>
      <c r="F5" s="11" t="s">
        <v>21</v>
      </c>
      <c r="G5" s="11" t="s">
        <v>33</v>
      </c>
      <c r="H5" s="22" t="s">
        <v>16</v>
      </c>
      <c r="I5" s="22" t="s">
        <v>17</v>
      </c>
      <c r="J5" s="22" t="s">
        <v>18</v>
      </c>
      <c r="K5" s="19" t="s">
        <v>11</v>
      </c>
      <c r="L5" s="19" t="s">
        <v>0</v>
      </c>
      <c r="M5" s="19" t="s">
        <v>9</v>
      </c>
      <c r="N5" s="22" t="s">
        <v>25</v>
      </c>
      <c r="O5" s="28" t="s">
        <v>19</v>
      </c>
      <c r="P5" s="28" t="s">
        <v>27</v>
      </c>
      <c r="Q5" s="19" t="s">
        <v>26</v>
      </c>
      <c r="R5" s="29" t="s">
        <v>24</v>
      </c>
      <c r="S5" s="22" t="s">
        <v>30</v>
      </c>
      <c r="T5" s="129"/>
      <c r="U5" s="22" t="s">
        <v>28</v>
      </c>
      <c r="V5" s="76" t="s">
        <v>29</v>
      </c>
    </row>
    <row r="6" spans="1:22" ht="11.25" customHeight="1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U6" s="20"/>
    </row>
    <row r="7" spans="1:22" s="136" customFormat="1" ht="19.899999999999999" customHeight="1" x14ac:dyDescent="0.2">
      <c r="A7" s="134" t="s">
        <v>52</v>
      </c>
      <c r="B7" s="135"/>
      <c r="C7" s="215" t="s">
        <v>54</v>
      </c>
      <c r="D7" s="215"/>
      <c r="E7" s="215"/>
      <c r="F7" s="135"/>
      <c r="G7" s="135"/>
      <c r="H7" s="135"/>
      <c r="I7" s="135"/>
      <c r="J7" s="134"/>
      <c r="K7" s="135"/>
      <c r="L7" s="135"/>
      <c r="M7" s="134"/>
      <c r="N7" s="135"/>
      <c r="O7" s="135"/>
      <c r="P7" s="135"/>
      <c r="Q7" s="134"/>
      <c r="R7" s="135"/>
      <c r="S7" s="135"/>
      <c r="U7" s="137"/>
    </row>
    <row r="8" spans="1:22" s="30" customFormat="1" ht="25.15" customHeight="1" x14ac:dyDescent="0.2">
      <c r="A8" s="175">
        <v>1</v>
      </c>
      <c r="B8" s="176" t="s">
        <v>46</v>
      </c>
      <c r="C8" s="177" t="s">
        <v>133</v>
      </c>
      <c r="D8" s="186">
        <v>1</v>
      </c>
      <c r="E8" s="178">
        <v>138472003</v>
      </c>
      <c r="F8" s="179" t="s">
        <v>59</v>
      </c>
      <c r="G8" s="179" t="s">
        <v>118</v>
      </c>
      <c r="H8" s="86">
        <v>5350</v>
      </c>
      <c r="I8" s="86">
        <v>6350</v>
      </c>
      <c r="J8" s="87">
        <f>I8-H8</f>
        <v>1000</v>
      </c>
      <c r="K8" s="88">
        <v>1465042</v>
      </c>
      <c r="L8" s="89">
        <v>1391789.9</v>
      </c>
      <c r="M8" s="90">
        <v>1391678</v>
      </c>
      <c r="N8" s="166">
        <v>43429</v>
      </c>
      <c r="O8" s="166">
        <v>43489</v>
      </c>
      <c r="P8" s="104">
        <f t="shared" ref="P8:P37" ca="1" si="0">IF(OR(O8&lt;=0,N8&lt;=0),"-",(($S$3-N8)/(O8-N8)))</f>
        <v>2.0499999999999998</v>
      </c>
      <c r="Q8" s="91">
        <v>1</v>
      </c>
      <c r="R8" s="92" t="str">
        <f t="shared" ref="R8:R16" ca="1" si="1">IF(OR(N8&lt;=0,O8&lt;=0),"-",IF(AND(($S$3-N8)&gt;(O8-N8),Q8&lt;100%),"Time Expired",IF(AND(($S$3-N8)&gt;(O8-N8)*3/4,Q8&lt;=10%),"Very Critical",IF(AND(($S$3-N8)&gt;(O8-N8)*3/4,Q8&lt;=25%),"Critical",IF(AND(($S$3-N8)&gt;(O8-N8)*3/4,Q8&lt;=50%),"Slow Progress",IF(AND(($S$3-N8)&gt;(O8-N8)/2,Q8&lt;=10%),"Very Slow Progress",IF(AND(($S$3-N8)&gt;(O8-N8)/2,Q8&lt;=25%),"Progress Slow",IF(AND(($S$3-N8)&gt;(O8-N8)/4,Q8&lt;=20%),"Progress Slow","-"))))))))</f>
        <v>-</v>
      </c>
      <c r="S8" s="193" t="s">
        <v>172</v>
      </c>
      <c r="T8" s="129"/>
      <c r="U8" s="79">
        <f>O8-N8</f>
        <v>60</v>
      </c>
      <c r="V8" s="80">
        <f t="shared" ref="V8:V37" ca="1" si="2">IF(N8&lt;=0,"-",($S$3-N8))</f>
        <v>123</v>
      </c>
    </row>
    <row r="9" spans="1:22" s="30" customFormat="1" ht="25.15" customHeight="1" x14ac:dyDescent="0.2">
      <c r="A9" s="180">
        <v>2</v>
      </c>
      <c r="B9" s="181" t="s">
        <v>46</v>
      </c>
      <c r="C9" s="177" t="s">
        <v>134</v>
      </c>
      <c r="D9" s="187">
        <v>1</v>
      </c>
      <c r="E9" s="183">
        <v>138472007</v>
      </c>
      <c r="F9" s="184" t="s">
        <v>60</v>
      </c>
      <c r="G9" s="184" t="s">
        <v>117</v>
      </c>
      <c r="H9" s="98">
        <v>5150</v>
      </c>
      <c r="I9" s="98">
        <v>7400</v>
      </c>
      <c r="J9" s="99">
        <f>I9-H9</f>
        <v>2250</v>
      </c>
      <c r="K9" s="100">
        <v>2859715</v>
      </c>
      <c r="L9" s="101">
        <v>2716729.25</v>
      </c>
      <c r="M9" s="102">
        <v>2708632</v>
      </c>
      <c r="N9" s="166">
        <v>43424</v>
      </c>
      <c r="O9" s="166">
        <v>43484</v>
      </c>
      <c r="P9" s="104">
        <f t="shared" ca="1" si="0"/>
        <v>2.1333333333333333</v>
      </c>
      <c r="Q9" s="105">
        <v>1</v>
      </c>
      <c r="R9" s="92" t="str">
        <f t="shared" ca="1" si="1"/>
        <v>-</v>
      </c>
      <c r="S9" s="191" t="s">
        <v>172</v>
      </c>
      <c r="T9" s="129"/>
      <c r="U9" s="79">
        <f t="shared" ref="U9:U37" si="3">O9-N9</f>
        <v>60</v>
      </c>
      <c r="V9" s="80">
        <f t="shared" ca="1" si="2"/>
        <v>128</v>
      </c>
    </row>
    <row r="10" spans="1:22" s="30" customFormat="1" ht="25.15" customHeight="1" x14ac:dyDescent="0.2">
      <c r="A10" s="180">
        <v>3</v>
      </c>
      <c r="B10" s="181" t="s">
        <v>46</v>
      </c>
      <c r="C10" s="177" t="s">
        <v>135</v>
      </c>
      <c r="D10" s="187">
        <v>1</v>
      </c>
      <c r="E10" s="183">
        <v>138474035</v>
      </c>
      <c r="F10" s="184" t="s">
        <v>61</v>
      </c>
      <c r="G10" s="184" t="s">
        <v>114</v>
      </c>
      <c r="H10" s="98">
        <v>1500</v>
      </c>
      <c r="I10" s="98">
        <v>2000</v>
      </c>
      <c r="J10" s="99">
        <f t="shared" ref="J10:J37" si="4">I10-H10</f>
        <v>500</v>
      </c>
      <c r="K10" s="100">
        <v>497128</v>
      </c>
      <c r="L10" s="101">
        <v>472271.6</v>
      </c>
      <c r="M10" s="102">
        <v>472173</v>
      </c>
      <c r="N10" s="166">
        <v>43434</v>
      </c>
      <c r="O10" s="166">
        <v>43524</v>
      </c>
      <c r="P10" s="104">
        <f t="shared" ca="1" si="0"/>
        <v>1.3111111111111111</v>
      </c>
      <c r="Q10" s="105">
        <v>1</v>
      </c>
      <c r="R10" s="92" t="str">
        <f t="shared" ca="1" si="1"/>
        <v>-</v>
      </c>
      <c r="S10" s="189" t="s">
        <v>172</v>
      </c>
      <c r="T10" s="129"/>
      <c r="U10" s="79">
        <f t="shared" si="3"/>
        <v>90</v>
      </c>
      <c r="V10" s="80">
        <f t="shared" ca="1" si="2"/>
        <v>118</v>
      </c>
    </row>
    <row r="11" spans="1:22" s="30" customFormat="1" ht="27" customHeight="1" x14ac:dyDescent="0.2">
      <c r="A11" s="180">
        <v>4</v>
      </c>
      <c r="B11" s="181" t="s">
        <v>46</v>
      </c>
      <c r="C11" s="177" t="s">
        <v>136</v>
      </c>
      <c r="D11" s="187">
        <v>1</v>
      </c>
      <c r="E11" s="183">
        <v>138474046</v>
      </c>
      <c r="F11" s="184" t="s">
        <v>62</v>
      </c>
      <c r="G11" s="184" t="s">
        <v>122</v>
      </c>
      <c r="H11" s="98">
        <v>0</v>
      </c>
      <c r="I11" s="98">
        <v>1157</v>
      </c>
      <c r="J11" s="99">
        <f t="shared" si="4"/>
        <v>1157</v>
      </c>
      <c r="K11" s="100">
        <v>1455092</v>
      </c>
      <c r="L11" s="101">
        <v>1382337.4</v>
      </c>
      <c r="M11" s="102">
        <v>1379384</v>
      </c>
      <c r="N11" s="166">
        <v>43436</v>
      </c>
      <c r="O11" s="166">
        <v>43497</v>
      </c>
      <c r="P11" s="104">
        <f t="shared" ca="1" si="0"/>
        <v>1.901639344262295</v>
      </c>
      <c r="Q11" s="107">
        <v>1</v>
      </c>
      <c r="R11" s="92" t="str">
        <f t="shared" ca="1" si="1"/>
        <v>-</v>
      </c>
      <c r="S11" s="189" t="s">
        <v>172</v>
      </c>
      <c r="T11" s="129"/>
      <c r="U11" s="79">
        <f t="shared" si="3"/>
        <v>61</v>
      </c>
      <c r="V11" s="80">
        <f t="shared" ca="1" si="2"/>
        <v>116</v>
      </c>
    </row>
    <row r="12" spans="1:22" s="30" customFormat="1" ht="25.15" customHeight="1" x14ac:dyDescent="0.2">
      <c r="A12" s="180">
        <v>5</v>
      </c>
      <c r="B12" s="181" t="s">
        <v>35</v>
      </c>
      <c r="C12" s="177" t="s">
        <v>137</v>
      </c>
      <c r="D12" s="187">
        <v>1</v>
      </c>
      <c r="E12" s="183">
        <v>138472001</v>
      </c>
      <c r="F12" s="184" t="s">
        <v>63</v>
      </c>
      <c r="G12" s="184" t="s">
        <v>121</v>
      </c>
      <c r="H12" s="98">
        <v>0</v>
      </c>
      <c r="I12" s="98">
        <v>1310</v>
      </c>
      <c r="J12" s="99">
        <f t="shared" si="4"/>
        <v>1310</v>
      </c>
      <c r="K12" s="100">
        <v>7227412</v>
      </c>
      <c r="L12" s="101">
        <v>6866041.4000000004</v>
      </c>
      <c r="M12" s="102"/>
      <c r="N12" s="166">
        <v>43466</v>
      </c>
      <c r="O12" s="166">
        <v>43539</v>
      </c>
      <c r="P12" s="104">
        <f t="shared" ca="1" si="0"/>
        <v>1.178082191780822</v>
      </c>
      <c r="Q12" s="105">
        <v>0.5</v>
      </c>
      <c r="R12" s="92" t="str">
        <f t="shared" ca="1" si="1"/>
        <v>Time Expired</v>
      </c>
      <c r="S12" s="189" t="s">
        <v>130</v>
      </c>
      <c r="T12" s="129"/>
      <c r="U12" s="79">
        <f t="shared" si="3"/>
        <v>73</v>
      </c>
      <c r="V12" s="80">
        <f t="shared" ca="1" si="2"/>
        <v>86</v>
      </c>
    </row>
    <row r="13" spans="1:22" s="30" customFormat="1" ht="25.15" customHeight="1" x14ac:dyDescent="0.2">
      <c r="A13" s="180">
        <v>6</v>
      </c>
      <c r="B13" s="181" t="s">
        <v>35</v>
      </c>
      <c r="C13" s="177" t="s">
        <v>138</v>
      </c>
      <c r="D13" s="187">
        <v>1</v>
      </c>
      <c r="E13" s="183">
        <v>138472004</v>
      </c>
      <c r="F13" s="184" t="s">
        <v>64</v>
      </c>
      <c r="G13" s="184" t="s">
        <v>110</v>
      </c>
      <c r="H13" s="98">
        <v>8180</v>
      </c>
      <c r="I13" s="98">
        <v>10080</v>
      </c>
      <c r="J13" s="99">
        <f t="shared" si="4"/>
        <v>1900</v>
      </c>
      <c r="K13" s="100">
        <v>6009150</v>
      </c>
      <c r="L13" s="101">
        <v>5708692.5</v>
      </c>
      <c r="M13" s="102">
        <v>5701468</v>
      </c>
      <c r="N13" s="166">
        <v>43435</v>
      </c>
      <c r="O13" s="166">
        <v>43510</v>
      </c>
      <c r="P13" s="104">
        <f t="shared" ca="1" si="0"/>
        <v>1.56</v>
      </c>
      <c r="Q13" s="105">
        <v>1</v>
      </c>
      <c r="R13" s="92" t="str">
        <f t="shared" ca="1" si="1"/>
        <v>-</v>
      </c>
      <c r="S13" s="191" t="s">
        <v>172</v>
      </c>
      <c r="T13" s="129"/>
      <c r="U13" s="79">
        <f t="shared" si="3"/>
        <v>75</v>
      </c>
      <c r="V13" s="80">
        <f t="shared" ca="1" si="2"/>
        <v>117</v>
      </c>
    </row>
    <row r="14" spans="1:22" s="30" customFormat="1" ht="25.15" customHeight="1" x14ac:dyDescent="0.2">
      <c r="A14" s="180">
        <v>7</v>
      </c>
      <c r="B14" s="181" t="s">
        <v>35</v>
      </c>
      <c r="C14" s="177" t="s">
        <v>139</v>
      </c>
      <c r="D14" s="187">
        <v>1</v>
      </c>
      <c r="E14" s="183">
        <v>138472005</v>
      </c>
      <c r="F14" s="184" t="s">
        <v>65</v>
      </c>
      <c r="G14" s="184" t="s">
        <v>116</v>
      </c>
      <c r="H14" s="98">
        <v>7800</v>
      </c>
      <c r="I14" s="98">
        <v>10350</v>
      </c>
      <c r="J14" s="99">
        <f t="shared" si="4"/>
        <v>2550</v>
      </c>
      <c r="K14" s="100">
        <v>5520805</v>
      </c>
      <c r="L14" s="108">
        <v>5244764.75</v>
      </c>
      <c r="M14" s="102">
        <v>5243512</v>
      </c>
      <c r="N14" s="166">
        <v>43437</v>
      </c>
      <c r="O14" s="166">
        <v>43513</v>
      </c>
      <c r="P14" s="104">
        <f t="shared" ca="1" si="0"/>
        <v>1.513157894736842</v>
      </c>
      <c r="Q14" s="107">
        <v>1</v>
      </c>
      <c r="R14" s="92" t="str">
        <f t="shared" ca="1" si="1"/>
        <v>-</v>
      </c>
      <c r="S14" s="191" t="s">
        <v>172</v>
      </c>
      <c r="T14" s="129"/>
      <c r="U14" s="79">
        <f t="shared" si="3"/>
        <v>76</v>
      </c>
      <c r="V14" s="80">
        <f t="shared" ca="1" si="2"/>
        <v>115</v>
      </c>
    </row>
    <row r="15" spans="1:22" s="30" customFormat="1" ht="25.15" customHeight="1" x14ac:dyDescent="0.2">
      <c r="A15" s="180">
        <v>8</v>
      </c>
      <c r="B15" s="181" t="s">
        <v>35</v>
      </c>
      <c r="C15" s="177" t="s">
        <v>140</v>
      </c>
      <c r="D15" s="187">
        <v>1</v>
      </c>
      <c r="E15" s="183">
        <v>138472005</v>
      </c>
      <c r="F15" s="184" t="s">
        <v>65</v>
      </c>
      <c r="G15" s="184" t="s">
        <v>100</v>
      </c>
      <c r="H15" s="98">
        <v>5500</v>
      </c>
      <c r="I15" s="98">
        <v>7800</v>
      </c>
      <c r="J15" s="99">
        <f t="shared" si="4"/>
        <v>2300</v>
      </c>
      <c r="K15" s="100">
        <v>4928586</v>
      </c>
      <c r="L15" s="108">
        <v>4682156.7</v>
      </c>
      <c r="M15" s="102">
        <v>4681186</v>
      </c>
      <c r="N15" s="166">
        <v>43425</v>
      </c>
      <c r="O15" s="166">
        <v>43485</v>
      </c>
      <c r="P15" s="104">
        <f t="shared" ca="1" si="0"/>
        <v>2.1166666666666667</v>
      </c>
      <c r="Q15" s="105">
        <v>1</v>
      </c>
      <c r="R15" s="92" t="str">
        <f t="shared" ca="1" si="1"/>
        <v>-</v>
      </c>
      <c r="S15" s="191" t="s">
        <v>172</v>
      </c>
      <c r="T15" s="129"/>
      <c r="U15" s="79">
        <f t="shared" si="3"/>
        <v>60</v>
      </c>
      <c r="V15" s="80">
        <f t="shared" ca="1" si="2"/>
        <v>127</v>
      </c>
    </row>
    <row r="16" spans="1:22" s="30" customFormat="1" ht="25.15" customHeight="1" x14ac:dyDescent="0.2">
      <c r="A16" s="180">
        <v>9</v>
      </c>
      <c r="B16" s="181" t="s">
        <v>35</v>
      </c>
      <c r="C16" s="177" t="s">
        <v>141</v>
      </c>
      <c r="D16" s="187">
        <v>1</v>
      </c>
      <c r="E16" s="183">
        <v>138472011</v>
      </c>
      <c r="F16" s="184" t="s">
        <v>66</v>
      </c>
      <c r="G16" s="184" t="s">
        <v>107</v>
      </c>
      <c r="H16" s="98">
        <v>2500</v>
      </c>
      <c r="I16" s="98">
        <v>5750</v>
      </c>
      <c r="J16" s="99">
        <f t="shared" si="4"/>
        <v>3250</v>
      </c>
      <c r="K16" s="100">
        <v>5978619</v>
      </c>
      <c r="L16" s="109">
        <v>5679688.0499999998</v>
      </c>
      <c r="M16" s="102"/>
      <c r="N16" s="166">
        <v>43437</v>
      </c>
      <c r="O16" s="166">
        <v>43513</v>
      </c>
      <c r="P16" s="104">
        <f t="shared" ca="1" si="0"/>
        <v>1.513157894736842</v>
      </c>
      <c r="Q16" s="105">
        <v>1</v>
      </c>
      <c r="R16" s="92" t="str">
        <f t="shared" ca="1" si="1"/>
        <v>-</v>
      </c>
      <c r="S16" s="191" t="s">
        <v>174</v>
      </c>
      <c r="T16" s="129"/>
      <c r="U16" s="79">
        <f t="shared" si="3"/>
        <v>76</v>
      </c>
      <c r="V16" s="80">
        <f t="shared" ca="1" si="2"/>
        <v>115</v>
      </c>
    </row>
    <row r="17" spans="1:22" s="30" customFormat="1" ht="25.15" customHeight="1" x14ac:dyDescent="0.2">
      <c r="A17" s="180">
        <v>10</v>
      </c>
      <c r="B17" s="181" t="s">
        <v>35</v>
      </c>
      <c r="C17" s="177" t="s">
        <v>142</v>
      </c>
      <c r="D17" s="187">
        <v>1</v>
      </c>
      <c r="E17" s="183">
        <v>138474019</v>
      </c>
      <c r="F17" s="184" t="s">
        <v>67</v>
      </c>
      <c r="G17" s="184" t="s">
        <v>119</v>
      </c>
      <c r="H17" s="98">
        <v>0</v>
      </c>
      <c r="I17" s="98">
        <v>1170</v>
      </c>
      <c r="J17" s="99">
        <f t="shared" si="4"/>
        <v>1170</v>
      </c>
      <c r="K17" s="100">
        <v>2882625</v>
      </c>
      <c r="L17" s="108">
        <v>2738493.75</v>
      </c>
      <c r="M17" s="102">
        <v>2736390</v>
      </c>
      <c r="N17" s="166">
        <v>43436</v>
      </c>
      <c r="O17" s="166">
        <v>43497</v>
      </c>
      <c r="P17" s="104">
        <f t="shared" ca="1" si="0"/>
        <v>1.901639344262295</v>
      </c>
      <c r="Q17" s="105">
        <v>1</v>
      </c>
      <c r="R17" s="92" t="str">
        <f t="shared" ref="R17:R37" ca="1" si="5">IF(OR(N17&lt;=0,O17&lt;=0),"-",IF(AND(($S$3-N17)&gt;(O17-N17),Q17&lt;100%),"Time Expired",IF(AND(($S$3-N17)&gt;(O17-N17)*3/4,Q17&lt;=10%),"Very Critical",IF(AND(($S$3-N17)&gt;(O17-N17)*3/4,Q17&lt;=25%),"Critical",IF(AND(($S$3-N17)&gt;(O17-N17)*3/4,Q17&lt;=50%),"Slow Progress",IF(AND(($S$3-N17)&gt;(O17-N17)/2,Q17&lt;=10%),"Very Slow Progress",IF(AND(($S$3-N17)&gt;(O17-N17)/2,Q17&lt;=25%),"Progress Slow",IF(AND(($S$3-N17)&gt;(O17-N17)/4,Q17&lt;=20%),"Progress Slow","-"))))))))</f>
        <v>-</v>
      </c>
      <c r="S17" s="191" t="s">
        <v>172</v>
      </c>
      <c r="T17" s="129"/>
      <c r="U17" s="79">
        <f t="shared" si="3"/>
        <v>61</v>
      </c>
      <c r="V17" s="80">
        <f t="shared" ca="1" si="2"/>
        <v>116</v>
      </c>
    </row>
    <row r="18" spans="1:22" s="30" customFormat="1" ht="25.15" customHeight="1" x14ac:dyDescent="0.2">
      <c r="A18" s="180">
        <v>11</v>
      </c>
      <c r="B18" s="181" t="s">
        <v>35</v>
      </c>
      <c r="C18" s="177" t="s">
        <v>143</v>
      </c>
      <c r="D18" s="187">
        <v>1</v>
      </c>
      <c r="E18" s="183">
        <v>138474021</v>
      </c>
      <c r="F18" s="184" t="s">
        <v>68</v>
      </c>
      <c r="G18" s="184" t="s">
        <v>123</v>
      </c>
      <c r="H18" s="98">
        <v>0</v>
      </c>
      <c r="I18" s="98">
        <v>1535</v>
      </c>
      <c r="J18" s="99">
        <f t="shared" si="4"/>
        <v>1535</v>
      </c>
      <c r="K18" s="100">
        <v>2607972</v>
      </c>
      <c r="L18" s="108">
        <v>2477573.4</v>
      </c>
      <c r="M18" s="102">
        <v>2477278</v>
      </c>
      <c r="N18" s="166">
        <v>43454</v>
      </c>
      <c r="O18" s="166">
        <v>43515</v>
      </c>
      <c r="P18" s="104">
        <f t="shared" ca="1" si="0"/>
        <v>1.6065573770491803</v>
      </c>
      <c r="Q18" s="105">
        <v>1</v>
      </c>
      <c r="R18" s="92" t="str">
        <f t="shared" ca="1" si="5"/>
        <v>-</v>
      </c>
      <c r="S18" s="189" t="s">
        <v>172</v>
      </c>
      <c r="T18" s="129"/>
      <c r="U18" s="79">
        <f t="shared" si="3"/>
        <v>61</v>
      </c>
      <c r="V18" s="80">
        <f t="shared" ca="1" si="2"/>
        <v>98</v>
      </c>
    </row>
    <row r="19" spans="1:22" s="30" customFormat="1" ht="25.15" customHeight="1" x14ac:dyDescent="0.2">
      <c r="A19" s="180">
        <v>12</v>
      </c>
      <c r="B19" s="181" t="s">
        <v>35</v>
      </c>
      <c r="C19" s="177" t="s">
        <v>144</v>
      </c>
      <c r="D19" s="187">
        <v>1</v>
      </c>
      <c r="E19" s="183">
        <v>138474042</v>
      </c>
      <c r="F19" s="181" t="s">
        <v>69</v>
      </c>
      <c r="G19" s="181" t="s">
        <v>120</v>
      </c>
      <c r="H19" s="110">
        <v>0</v>
      </c>
      <c r="I19" s="110">
        <v>209</v>
      </c>
      <c r="J19" s="99">
        <f t="shared" si="4"/>
        <v>209</v>
      </c>
      <c r="K19" s="109">
        <v>596284</v>
      </c>
      <c r="L19" s="102">
        <v>566469.80000000005</v>
      </c>
      <c r="M19" s="102">
        <v>566469</v>
      </c>
      <c r="N19" s="166">
        <v>43436</v>
      </c>
      <c r="O19" s="166">
        <v>43482</v>
      </c>
      <c r="P19" s="104">
        <f t="shared" ca="1" si="0"/>
        <v>2.5217391304347827</v>
      </c>
      <c r="Q19" s="107">
        <v>1</v>
      </c>
      <c r="R19" s="92" t="str">
        <f t="shared" ca="1" si="5"/>
        <v>-</v>
      </c>
      <c r="S19" s="191" t="s">
        <v>172</v>
      </c>
      <c r="T19" s="129"/>
      <c r="U19" s="79">
        <f t="shared" si="3"/>
        <v>46</v>
      </c>
      <c r="V19" s="80">
        <f t="shared" ca="1" si="2"/>
        <v>116</v>
      </c>
    </row>
    <row r="20" spans="1:22" s="30" customFormat="1" ht="25.15" customHeight="1" x14ac:dyDescent="0.2">
      <c r="A20" s="180">
        <v>13</v>
      </c>
      <c r="B20" s="181" t="s">
        <v>35</v>
      </c>
      <c r="C20" s="177" t="s">
        <v>145</v>
      </c>
      <c r="D20" s="187">
        <v>1</v>
      </c>
      <c r="E20" s="183">
        <v>138474048</v>
      </c>
      <c r="F20" s="181" t="s">
        <v>70</v>
      </c>
      <c r="G20" s="181" t="s">
        <v>111</v>
      </c>
      <c r="H20" s="110">
        <v>0</v>
      </c>
      <c r="I20" s="110">
        <v>215</v>
      </c>
      <c r="J20" s="99">
        <f t="shared" si="4"/>
        <v>215</v>
      </c>
      <c r="K20" s="109">
        <v>566746</v>
      </c>
      <c r="L20" s="102">
        <v>538408.69999999995</v>
      </c>
      <c r="M20" s="102">
        <v>530985</v>
      </c>
      <c r="N20" s="166">
        <v>43434</v>
      </c>
      <c r="O20" s="166">
        <v>43494</v>
      </c>
      <c r="P20" s="104">
        <f t="shared" ca="1" si="0"/>
        <v>1.9666666666666666</v>
      </c>
      <c r="Q20" s="107">
        <v>1</v>
      </c>
      <c r="R20" s="92" t="str">
        <f t="shared" ca="1" si="5"/>
        <v>-</v>
      </c>
      <c r="S20" s="189" t="s">
        <v>172</v>
      </c>
      <c r="T20" s="129"/>
      <c r="U20" s="79">
        <f t="shared" si="3"/>
        <v>60</v>
      </c>
      <c r="V20" s="80">
        <f t="shared" ca="1" si="2"/>
        <v>118</v>
      </c>
    </row>
    <row r="21" spans="1:22" s="30" customFormat="1" ht="25.15" customHeight="1" x14ac:dyDescent="0.2">
      <c r="A21" s="180">
        <v>14</v>
      </c>
      <c r="B21" s="181" t="s">
        <v>39</v>
      </c>
      <c r="C21" s="177" t="s">
        <v>146</v>
      </c>
      <c r="D21" s="187">
        <v>1</v>
      </c>
      <c r="E21" s="183">
        <v>138474035</v>
      </c>
      <c r="F21" s="181" t="s">
        <v>71</v>
      </c>
      <c r="G21" s="181" t="s">
        <v>131</v>
      </c>
      <c r="H21" s="110">
        <v>0</v>
      </c>
      <c r="I21" s="110">
        <v>2250</v>
      </c>
      <c r="J21" s="99">
        <f t="shared" si="4"/>
        <v>2250</v>
      </c>
      <c r="K21" s="109">
        <v>1076955</v>
      </c>
      <c r="L21" s="102">
        <v>1076955</v>
      </c>
      <c r="M21" s="102">
        <v>1076955</v>
      </c>
      <c r="N21" s="166"/>
      <c r="O21" s="166">
        <v>43268</v>
      </c>
      <c r="P21" s="104" t="str">
        <f t="shared" si="0"/>
        <v>-</v>
      </c>
      <c r="Q21" s="107">
        <v>1</v>
      </c>
      <c r="R21" s="92" t="str">
        <f t="shared" si="5"/>
        <v>-</v>
      </c>
      <c r="S21" s="191" t="s">
        <v>172</v>
      </c>
      <c r="T21" s="129"/>
      <c r="U21" s="79">
        <f t="shared" si="3"/>
        <v>43268</v>
      </c>
      <c r="V21" s="80" t="str">
        <f t="shared" si="2"/>
        <v>-</v>
      </c>
    </row>
    <row r="22" spans="1:22" s="30" customFormat="1" ht="25.15" hidden="1" customHeight="1" x14ac:dyDescent="0.2">
      <c r="A22" s="126"/>
      <c r="B22" s="93"/>
      <c r="C22" s="95"/>
      <c r="D22" s="95"/>
      <c r="E22" s="96"/>
      <c r="F22" s="93"/>
      <c r="G22" s="93"/>
      <c r="H22" s="110"/>
      <c r="I22" s="110"/>
      <c r="J22" s="99">
        <f t="shared" si="4"/>
        <v>0</v>
      </c>
      <c r="K22" s="109"/>
      <c r="L22" s="102"/>
      <c r="M22" s="102"/>
      <c r="N22" s="103"/>
      <c r="O22" s="103"/>
      <c r="P22" s="104" t="str">
        <f t="shared" si="0"/>
        <v>-</v>
      </c>
      <c r="Q22" s="107"/>
      <c r="R22" s="92" t="str">
        <f t="shared" si="5"/>
        <v>-</v>
      </c>
      <c r="S22" s="106"/>
      <c r="T22" s="129"/>
      <c r="U22" s="79">
        <f t="shared" si="3"/>
        <v>0</v>
      </c>
      <c r="V22" s="80" t="str">
        <f t="shared" si="2"/>
        <v>-</v>
      </c>
    </row>
    <row r="23" spans="1:22" s="30" customFormat="1" ht="25.15" hidden="1" customHeight="1" x14ac:dyDescent="0.2">
      <c r="A23" s="126"/>
      <c r="B23" s="93"/>
      <c r="C23" s="95"/>
      <c r="D23" s="95"/>
      <c r="E23" s="96"/>
      <c r="F23" s="93"/>
      <c r="G23" s="93"/>
      <c r="H23" s="110"/>
      <c r="I23" s="110"/>
      <c r="J23" s="99">
        <f t="shared" si="4"/>
        <v>0</v>
      </c>
      <c r="K23" s="109"/>
      <c r="L23" s="102"/>
      <c r="M23" s="102"/>
      <c r="N23" s="103"/>
      <c r="O23" s="103"/>
      <c r="P23" s="104" t="str">
        <f t="shared" si="0"/>
        <v>-</v>
      </c>
      <c r="Q23" s="107"/>
      <c r="R23" s="92" t="str">
        <f t="shared" si="5"/>
        <v>-</v>
      </c>
      <c r="S23" s="106"/>
      <c r="T23" s="129"/>
      <c r="U23" s="79">
        <f t="shared" si="3"/>
        <v>0</v>
      </c>
      <c r="V23" s="80" t="str">
        <f t="shared" si="2"/>
        <v>-</v>
      </c>
    </row>
    <row r="24" spans="1:22" s="30" customFormat="1" ht="25.15" hidden="1" customHeight="1" x14ac:dyDescent="0.2">
      <c r="A24" s="126"/>
      <c r="B24" s="93"/>
      <c r="C24" s="95"/>
      <c r="D24" s="95"/>
      <c r="E24" s="96"/>
      <c r="F24" s="93"/>
      <c r="G24" s="93"/>
      <c r="H24" s="110"/>
      <c r="I24" s="110"/>
      <c r="J24" s="99">
        <f t="shared" si="4"/>
        <v>0</v>
      </c>
      <c r="K24" s="109"/>
      <c r="L24" s="102"/>
      <c r="M24" s="102"/>
      <c r="N24" s="103"/>
      <c r="O24" s="103"/>
      <c r="P24" s="104" t="str">
        <f t="shared" si="0"/>
        <v>-</v>
      </c>
      <c r="Q24" s="107"/>
      <c r="R24" s="92" t="str">
        <f t="shared" si="5"/>
        <v>-</v>
      </c>
      <c r="S24" s="106"/>
      <c r="T24" s="129"/>
      <c r="U24" s="79">
        <f t="shared" si="3"/>
        <v>0</v>
      </c>
      <c r="V24" s="80" t="str">
        <f t="shared" si="2"/>
        <v>-</v>
      </c>
    </row>
    <row r="25" spans="1:22" s="30" customFormat="1" ht="25.15" hidden="1" customHeight="1" x14ac:dyDescent="0.2">
      <c r="A25" s="126"/>
      <c r="B25" s="93"/>
      <c r="C25" s="95"/>
      <c r="D25" s="95"/>
      <c r="E25" s="96"/>
      <c r="F25" s="93"/>
      <c r="G25" s="93"/>
      <c r="H25" s="110"/>
      <c r="I25" s="110"/>
      <c r="J25" s="99">
        <f t="shared" si="4"/>
        <v>0</v>
      </c>
      <c r="K25" s="109"/>
      <c r="L25" s="102"/>
      <c r="M25" s="102"/>
      <c r="N25" s="103"/>
      <c r="O25" s="103"/>
      <c r="P25" s="104" t="str">
        <f t="shared" si="0"/>
        <v>-</v>
      </c>
      <c r="Q25" s="107"/>
      <c r="R25" s="92" t="str">
        <f t="shared" si="5"/>
        <v>-</v>
      </c>
      <c r="S25" s="106"/>
      <c r="T25" s="129"/>
      <c r="U25" s="79">
        <f t="shared" si="3"/>
        <v>0</v>
      </c>
      <c r="V25" s="80" t="str">
        <f t="shared" si="2"/>
        <v>-</v>
      </c>
    </row>
    <row r="26" spans="1:22" s="30" customFormat="1" ht="25.15" hidden="1" customHeight="1" x14ac:dyDescent="0.2">
      <c r="A26" s="126"/>
      <c r="B26" s="93"/>
      <c r="C26" s="95"/>
      <c r="D26" s="95"/>
      <c r="E26" s="96"/>
      <c r="F26" s="93"/>
      <c r="G26" s="93"/>
      <c r="H26" s="110"/>
      <c r="I26" s="110"/>
      <c r="J26" s="99">
        <f t="shared" si="4"/>
        <v>0</v>
      </c>
      <c r="K26" s="109"/>
      <c r="L26" s="102"/>
      <c r="M26" s="102"/>
      <c r="N26" s="103"/>
      <c r="O26" s="103"/>
      <c r="P26" s="104" t="str">
        <f t="shared" si="0"/>
        <v>-</v>
      </c>
      <c r="Q26" s="107"/>
      <c r="R26" s="92" t="str">
        <f t="shared" si="5"/>
        <v>-</v>
      </c>
      <c r="S26" s="106"/>
      <c r="T26" s="129"/>
      <c r="U26" s="79">
        <f t="shared" si="3"/>
        <v>0</v>
      </c>
      <c r="V26" s="80" t="str">
        <f t="shared" si="2"/>
        <v>-</v>
      </c>
    </row>
    <row r="27" spans="1:22" s="30" customFormat="1" ht="25.15" hidden="1" customHeight="1" x14ac:dyDescent="0.2">
      <c r="A27" s="126"/>
      <c r="B27" s="93"/>
      <c r="C27" s="95"/>
      <c r="D27" s="95"/>
      <c r="E27" s="96"/>
      <c r="F27" s="93"/>
      <c r="G27" s="93"/>
      <c r="H27" s="110"/>
      <c r="I27" s="110"/>
      <c r="J27" s="99">
        <f t="shared" si="4"/>
        <v>0</v>
      </c>
      <c r="K27" s="109"/>
      <c r="L27" s="102"/>
      <c r="M27" s="102"/>
      <c r="N27" s="103"/>
      <c r="O27" s="103"/>
      <c r="P27" s="104" t="str">
        <f t="shared" si="0"/>
        <v>-</v>
      </c>
      <c r="Q27" s="107"/>
      <c r="R27" s="92" t="str">
        <f t="shared" si="5"/>
        <v>-</v>
      </c>
      <c r="S27" s="106"/>
      <c r="T27" s="129"/>
      <c r="U27" s="79">
        <f t="shared" si="3"/>
        <v>0</v>
      </c>
      <c r="V27" s="80" t="str">
        <f t="shared" si="2"/>
        <v>-</v>
      </c>
    </row>
    <row r="28" spans="1:22" s="30" customFormat="1" ht="25.15" hidden="1" customHeight="1" x14ac:dyDescent="0.2">
      <c r="A28" s="126"/>
      <c r="B28" s="93"/>
      <c r="C28" s="95"/>
      <c r="D28" s="95"/>
      <c r="E28" s="96"/>
      <c r="F28" s="93"/>
      <c r="G28" s="93"/>
      <c r="H28" s="110"/>
      <c r="I28" s="110"/>
      <c r="J28" s="99">
        <f t="shared" si="4"/>
        <v>0</v>
      </c>
      <c r="K28" s="109"/>
      <c r="L28" s="102"/>
      <c r="M28" s="102"/>
      <c r="N28" s="103"/>
      <c r="O28" s="103"/>
      <c r="P28" s="104" t="str">
        <f t="shared" si="0"/>
        <v>-</v>
      </c>
      <c r="Q28" s="107"/>
      <c r="R28" s="92" t="str">
        <f t="shared" si="5"/>
        <v>-</v>
      </c>
      <c r="S28" s="106"/>
      <c r="T28" s="129"/>
      <c r="U28" s="79">
        <f t="shared" si="3"/>
        <v>0</v>
      </c>
      <c r="V28" s="80" t="str">
        <f t="shared" si="2"/>
        <v>-</v>
      </c>
    </row>
    <row r="29" spans="1:22" s="30" customFormat="1" ht="25.15" hidden="1" customHeight="1" x14ac:dyDescent="0.2">
      <c r="A29" s="126"/>
      <c r="B29" s="93"/>
      <c r="C29" s="95"/>
      <c r="D29" s="95"/>
      <c r="E29" s="96"/>
      <c r="F29" s="93"/>
      <c r="G29" s="93"/>
      <c r="H29" s="110"/>
      <c r="I29" s="110"/>
      <c r="J29" s="99">
        <f t="shared" si="4"/>
        <v>0</v>
      </c>
      <c r="K29" s="109"/>
      <c r="L29" s="102"/>
      <c r="M29" s="102"/>
      <c r="N29" s="103"/>
      <c r="O29" s="103"/>
      <c r="P29" s="104" t="str">
        <f t="shared" si="0"/>
        <v>-</v>
      </c>
      <c r="Q29" s="107"/>
      <c r="R29" s="92" t="str">
        <f t="shared" si="5"/>
        <v>-</v>
      </c>
      <c r="S29" s="106"/>
      <c r="T29" s="129"/>
      <c r="U29" s="79">
        <f t="shared" si="3"/>
        <v>0</v>
      </c>
      <c r="V29" s="80" t="str">
        <f t="shared" si="2"/>
        <v>-</v>
      </c>
    </row>
    <row r="30" spans="1:22" s="30" customFormat="1" ht="25.15" hidden="1" customHeight="1" x14ac:dyDescent="0.2">
      <c r="A30" s="126"/>
      <c r="B30" s="93"/>
      <c r="C30" s="95"/>
      <c r="D30" s="95"/>
      <c r="E30" s="96"/>
      <c r="F30" s="93"/>
      <c r="G30" s="93"/>
      <c r="H30" s="110"/>
      <c r="I30" s="110"/>
      <c r="J30" s="99">
        <f t="shared" si="4"/>
        <v>0</v>
      </c>
      <c r="K30" s="109"/>
      <c r="L30" s="102"/>
      <c r="M30" s="102"/>
      <c r="N30" s="103"/>
      <c r="O30" s="103"/>
      <c r="P30" s="104" t="str">
        <f t="shared" si="0"/>
        <v>-</v>
      </c>
      <c r="Q30" s="107"/>
      <c r="R30" s="92" t="str">
        <f t="shared" si="5"/>
        <v>-</v>
      </c>
      <c r="S30" s="106"/>
      <c r="T30" s="129"/>
      <c r="U30" s="79">
        <f t="shared" si="3"/>
        <v>0</v>
      </c>
      <c r="V30" s="80" t="str">
        <f t="shared" si="2"/>
        <v>-</v>
      </c>
    </row>
    <row r="31" spans="1:22" s="30" customFormat="1" ht="25.15" hidden="1" customHeight="1" x14ac:dyDescent="0.2">
      <c r="A31" s="126"/>
      <c r="B31" s="93"/>
      <c r="C31" s="95"/>
      <c r="D31" s="95"/>
      <c r="E31" s="96"/>
      <c r="F31" s="93"/>
      <c r="G31" s="93"/>
      <c r="H31" s="110"/>
      <c r="I31" s="110"/>
      <c r="J31" s="99">
        <f t="shared" si="4"/>
        <v>0</v>
      </c>
      <c r="K31" s="109"/>
      <c r="L31" s="102"/>
      <c r="M31" s="102"/>
      <c r="N31" s="103"/>
      <c r="O31" s="103"/>
      <c r="P31" s="104" t="str">
        <f t="shared" si="0"/>
        <v>-</v>
      </c>
      <c r="Q31" s="107"/>
      <c r="R31" s="92" t="str">
        <f t="shared" si="5"/>
        <v>-</v>
      </c>
      <c r="S31" s="106"/>
      <c r="T31" s="129"/>
      <c r="U31" s="79">
        <f t="shared" si="3"/>
        <v>0</v>
      </c>
      <c r="V31" s="80" t="str">
        <f t="shared" si="2"/>
        <v>-</v>
      </c>
    </row>
    <row r="32" spans="1:22" s="30" customFormat="1" ht="25.15" hidden="1" customHeight="1" x14ac:dyDescent="0.2">
      <c r="A32" s="126"/>
      <c r="B32" s="93"/>
      <c r="C32" s="95"/>
      <c r="D32" s="95"/>
      <c r="E32" s="96"/>
      <c r="F32" s="93"/>
      <c r="G32" s="93"/>
      <c r="H32" s="110"/>
      <c r="I32" s="110"/>
      <c r="J32" s="99">
        <f t="shared" si="4"/>
        <v>0</v>
      </c>
      <c r="K32" s="109"/>
      <c r="L32" s="102"/>
      <c r="M32" s="102"/>
      <c r="N32" s="103"/>
      <c r="O32" s="103"/>
      <c r="P32" s="104" t="str">
        <f t="shared" si="0"/>
        <v>-</v>
      </c>
      <c r="Q32" s="107"/>
      <c r="R32" s="92" t="str">
        <f t="shared" si="5"/>
        <v>-</v>
      </c>
      <c r="S32" s="106"/>
      <c r="T32" s="129"/>
      <c r="U32" s="79">
        <f t="shared" si="3"/>
        <v>0</v>
      </c>
      <c r="V32" s="80" t="str">
        <f t="shared" si="2"/>
        <v>-</v>
      </c>
    </row>
    <row r="33" spans="1:22" s="30" customFormat="1" ht="25.15" hidden="1" customHeight="1" x14ac:dyDescent="0.2">
      <c r="A33" s="126"/>
      <c r="B33" s="93"/>
      <c r="C33" s="95"/>
      <c r="D33" s="95"/>
      <c r="E33" s="96"/>
      <c r="F33" s="93"/>
      <c r="G33" s="93"/>
      <c r="H33" s="110"/>
      <c r="I33" s="110"/>
      <c r="J33" s="99">
        <f t="shared" si="4"/>
        <v>0</v>
      </c>
      <c r="K33" s="109"/>
      <c r="L33" s="102"/>
      <c r="M33" s="102"/>
      <c r="N33" s="103"/>
      <c r="O33" s="103"/>
      <c r="P33" s="104" t="str">
        <f t="shared" si="0"/>
        <v>-</v>
      </c>
      <c r="Q33" s="107"/>
      <c r="R33" s="92" t="str">
        <f t="shared" si="5"/>
        <v>-</v>
      </c>
      <c r="S33" s="106"/>
      <c r="T33" s="129"/>
      <c r="U33" s="79">
        <f t="shared" si="3"/>
        <v>0</v>
      </c>
      <c r="V33" s="80" t="str">
        <f t="shared" si="2"/>
        <v>-</v>
      </c>
    </row>
    <row r="34" spans="1:22" s="30" customFormat="1" ht="25.15" hidden="1" customHeight="1" x14ac:dyDescent="0.2">
      <c r="A34" s="126"/>
      <c r="B34" s="93"/>
      <c r="C34" s="95"/>
      <c r="D34" s="95"/>
      <c r="E34" s="96"/>
      <c r="F34" s="93"/>
      <c r="G34" s="93"/>
      <c r="H34" s="110"/>
      <c r="I34" s="110"/>
      <c r="J34" s="99">
        <f t="shared" si="4"/>
        <v>0</v>
      </c>
      <c r="K34" s="109"/>
      <c r="L34" s="102"/>
      <c r="M34" s="102"/>
      <c r="N34" s="103"/>
      <c r="O34" s="103"/>
      <c r="P34" s="104" t="str">
        <f t="shared" si="0"/>
        <v>-</v>
      </c>
      <c r="Q34" s="107"/>
      <c r="R34" s="92" t="str">
        <f t="shared" si="5"/>
        <v>-</v>
      </c>
      <c r="S34" s="106"/>
      <c r="T34" s="129"/>
      <c r="U34" s="79">
        <f t="shared" si="3"/>
        <v>0</v>
      </c>
      <c r="V34" s="80" t="str">
        <f t="shared" si="2"/>
        <v>-</v>
      </c>
    </row>
    <row r="35" spans="1:22" s="30" customFormat="1" ht="25.15" hidden="1" customHeight="1" x14ac:dyDescent="0.2">
      <c r="A35" s="126"/>
      <c r="B35" s="93"/>
      <c r="C35" s="95"/>
      <c r="D35" s="95"/>
      <c r="E35" s="96"/>
      <c r="F35" s="93"/>
      <c r="G35" s="93"/>
      <c r="H35" s="110"/>
      <c r="I35" s="110"/>
      <c r="J35" s="99">
        <f t="shared" si="4"/>
        <v>0</v>
      </c>
      <c r="K35" s="109"/>
      <c r="L35" s="102"/>
      <c r="M35" s="102"/>
      <c r="N35" s="103"/>
      <c r="O35" s="103"/>
      <c r="P35" s="104" t="str">
        <f t="shared" si="0"/>
        <v>-</v>
      </c>
      <c r="Q35" s="107"/>
      <c r="R35" s="92" t="str">
        <f t="shared" si="5"/>
        <v>-</v>
      </c>
      <c r="S35" s="106"/>
      <c r="T35" s="129"/>
      <c r="U35" s="79">
        <f t="shared" si="3"/>
        <v>0</v>
      </c>
      <c r="V35" s="80" t="str">
        <f t="shared" si="2"/>
        <v>-</v>
      </c>
    </row>
    <row r="36" spans="1:22" s="30" customFormat="1" ht="25.15" hidden="1" customHeight="1" x14ac:dyDescent="0.2">
      <c r="A36" s="126"/>
      <c r="B36" s="93"/>
      <c r="C36" s="95"/>
      <c r="D36" s="95"/>
      <c r="E36" s="96"/>
      <c r="F36" s="93"/>
      <c r="G36" s="93"/>
      <c r="H36" s="110"/>
      <c r="I36" s="110"/>
      <c r="J36" s="99">
        <f t="shared" si="4"/>
        <v>0</v>
      </c>
      <c r="K36" s="109"/>
      <c r="L36" s="102"/>
      <c r="M36" s="102"/>
      <c r="N36" s="103"/>
      <c r="O36" s="103"/>
      <c r="P36" s="104" t="str">
        <f t="shared" si="0"/>
        <v>-</v>
      </c>
      <c r="Q36" s="107"/>
      <c r="R36" s="92" t="str">
        <f t="shared" si="5"/>
        <v>-</v>
      </c>
      <c r="S36" s="106"/>
      <c r="T36" s="129"/>
      <c r="U36" s="79">
        <f t="shared" si="3"/>
        <v>0</v>
      </c>
      <c r="V36" s="80" t="str">
        <f t="shared" si="2"/>
        <v>-</v>
      </c>
    </row>
    <row r="37" spans="1:22" s="30" customFormat="1" ht="25.15" hidden="1" customHeight="1" x14ac:dyDescent="0.2">
      <c r="A37" s="126"/>
      <c r="B37" s="111"/>
      <c r="C37" s="112"/>
      <c r="D37" s="112"/>
      <c r="E37" s="113"/>
      <c r="F37" s="111"/>
      <c r="G37" s="111"/>
      <c r="H37" s="114"/>
      <c r="I37" s="114"/>
      <c r="J37" s="115">
        <f t="shared" si="4"/>
        <v>0</v>
      </c>
      <c r="K37" s="116"/>
      <c r="L37" s="117"/>
      <c r="M37" s="117"/>
      <c r="N37" s="118"/>
      <c r="O37" s="118"/>
      <c r="P37" s="104" t="str">
        <f t="shared" si="0"/>
        <v>-</v>
      </c>
      <c r="Q37" s="119"/>
      <c r="R37" s="92" t="str">
        <f t="shared" si="5"/>
        <v>-</v>
      </c>
      <c r="S37" s="120"/>
      <c r="T37" s="129"/>
      <c r="U37" s="79">
        <f t="shared" si="3"/>
        <v>0</v>
      </c>
      <c r="V37" s="80" t="str">
        <f t="shared" si="2"/>
        <v>-</v>
      </c>
    </row>
    <row r="38" spans="1:22" s="30" customFormat="1" ht="19.899999999999999" customHeight="1" x14ac:dyDescent="0.2">
      <c r="A38" s="65">
        <f>COUNT(A8:A37)</f>
        <v>14</v>
      </c>
      <c r="B38" s="165" t="s">
        <v>49</v>
      </c>
      <c r="C38" s="66">
        <f>COUNT(K8:K37)-COUNT(L8:L37)</f>
        <v>0</v>
      </c>
      <c r="D38" s="66"/>
      <c r="E38" s="66"/>
      <c r="F38" s="66" t="s">
        <v>31</v>
      </c>
      <c r="G38" s="69">
        <f>IF(L8&gt;1,0,K8)+IF(L9&gt;0,0,K9)+IF(L10&gt;0,0,K10)+IF(L11&gt;0,0,K11)+IF(L12&gt;0,0,K12)+IF(L13&gt;0,0,K13)+IF(L14&gt;0,0,K14)+IF(L15&gt;0,0,K15)+IF(L16&gt;0,0,K16)+IF(L17&gt;0,0,K17)+IF(L18&gt;0,0,K18)+IF(L19&gt;0,0,K19)+IF(L20&gt;0,0,K20)+IF(L21&gt;0,0,K21)+IF(L22&gt;0,0,K22)+IF(L23&gt;0,0,K23)+IF(L24&gt;0,0,K24)+IF(L25&gt;0,0,K25)+IF(L26&gt;0,0,K26)+IF(L27&gt;0,0,K27)+IF(L28&gt;0,0,K28)+IF(L29&gt;0,0,K29)+IF(L30&gt;0,0,K30)+IF(L31&gt;0,0,K31)+IF(L32&gt;0,0,K32)+IF(L33&gt;0,0,K33)+IF(L34&gt;0,0,K34)+IF(L35&gt;0,0,K35)+IF(L36&gt;0,0,K36)+IF(L37&gt;0,0,K37)</f>
        <v>0</v>
      </c>
      <c r="H38" s="66"/>
      <c r="I38" s="66"/>
      <c r="J38" s="67">
        <f>SUM(J8:J37)/1000</f>
        <v>21.596</v>
      </c>
      <c r="K38" s="77">
        <f>SUM(K8:K37)</f>
        <v>43672131</v>
      </c>
      <c r="L38" s="77">
        <f>SUM(L8:L37)</f>
        <v>41542372.199999996</v>
      </c>
      <c r="M38" s="77">
        <f>SUM(M8:M37)</f>
        <v>28966110</v>
      </c>
      <c r="N38" s="124" t="s">
        <v>6</v>
      </c>
      <c r="O38" s="68">
        <f>IF(M38&lt;=0,"-",(M38/L38))</f>
        <v>0.69726663322322269</v>
      </c>
      <c r="P38" s="68"/>
      <c r="Q38" s="68">
        <f>IF(L8&lt;=0,"0",(IF(Q8&gt;0,Q8*L8)+IF(Q9&gt;0,Q9*L9)+IF(Q10&gt;0,Q10*L10)+IF(Q11&gt;0,Q11*L11)+IF(Q12&gt;0,Q12*L12)+IF(Q13&gt;0,Q13*L13)+IF(Q14&gt;0,Q14*L14)+IF(Q15&gt;0,Q15*L15)+IF(Q16&gt;0,Q16*L16)+IF(Q17&gt;0,Q17*L17)+IF(Q18&gt;0,Q18*L18)+IF(Q19&gt;0,Q19*L19)+IF(Q20&gt;0,Q20*L20)+IF(Q21&gt;0,Q21*L21)+IF(Q22&gt;0,Q22*L22)+IF(Q23&gt;0,Q23*L23)+IF(Q24&gt;0,Q24*L24)+IF(Q25&gt;0,Q25*L25)+IF(Q26&gt;0,Q26*L26)+IF(Q27&gt;0,Q27*L27)+IF(Q28&gt;0,Q28*L28)+IF(Q29&gt;0,Q29*L29)+IF(Q30&gt;0,Q30*L30)+IF(Q31&gt;0,Q31*L31)+IF(Q32&gt;0,Q32*L32)+IF(Q33&gt;0,Q33*L33)+IF(Q34&gt;0,Q34*L34)+IF(Q35&gt;0,Q35*L35)+IF(Q36&gt;0,Q36*L36)+IF(Q37&gt;0,Q37*L37))/L38)</f>
        <v>0.91736098546630429</v>
      </c>
      <c r="R38" s="66"/>
      <c r="S38" s="66"/>
      <c r="T38" s="129"/>
      <c r="U38" s="81"/>
      <c r="V38" s="80"/>
    </row>
    <row r="39" spans="1:22" s="136" customFormat="1" ht="19.899999999999999" customHeight="1" x14ac:dyDescent="0.2">
      <c r="A39" s="134" t="s">
        <v>52</v>
      </c>
      <c r="B39" s="135"/>
      <c r="C39" s="215" t="s">
        <v>55</v>
      </c>
      <c r="D39" s="215"/>
      <c r="E39" s="215"/>
      <c r="F39" s="135"/>
      <c r="G39" s="135"/>
      <c r="H39" s="135"/>
      <c r="I39" s="135"/>
      <c r="J39" s="134"/>
      <c r="K39" s="135"/>
      <c r="L39" s="135"/>
      <c r="M39" s="134"/>
      <c r="N39" s="135"/>
      <c r="O39" s="135"/>
      <c r="P39" s="135"/>
      <c r="Q39" s="134"/>
      <c r="R39" s="135"/>
      <c r="S39" s="196"/>
      <c r="U39" s="137"/>
    </row>
    <row r="40" spans="1:22" s="30" customFormat="1" ht="25.15" customHeight="1" x14ac:dyDescent="0.2">
      <c r="A40" s="175">
        <v>1</v>
      </c>
      <c r="B40" s="176" t="s">
        <v>46</v>
      </c>
      <c r="C40" s="177" t="s">
        <v>147</v>
      </c>
      <c r="D40" s="186">
        <v>1</v>
      </c>
      <c r="E40" s="178">
        <v>138132009</v>
      </c>
      <c r="F40" s="179" t="s">
        <v>72</v>
      </c>
      <c r="G40" s="179" t="s">
        <v>105</v>
      </c>
      <c r="H40" s="86">
        <v>0</v>
      </c>
      <c r="I40" s="86">
        <v>2220</v>
      </c>
      <c r="J40" s="87">
        <f>I40-H40</f>
        <v>2220</v>
      </c>
      <c r="K40" s="88">
        <v>3375082</v>
      </c>
      <c r="L40" s="89">
        <v>3206327.9</v>
      </c>
      <c r="M40" s="90"/>
      <c r="N40" s="166">
        <v>43437</v>
      </c>
      <c r="O40" s="166">
        <v>43498</v>
      </c>
      <c r="P40" s="104">
        <f t="shared" ref="P40:P69" ca="1" si="6">IF(OR(O40&lt;=0,N40&lt;=0),"-",(($S$3-N40)/(O40-N40)))</f>
        <v>1.8852459016393444</v>
      </c>
      <c r="Q40" s="91">
        <v>1</v>
      </c>
      <c r="R40" s="92" t="str">
        <f t="shared" ref="R40:R69" ca="1" si="7">IF(OR(N40&lt;=0,O40&lt;=0),"-",IF(AND(($S$3-N40)&gt;(O40-N40),Q40&lt;100%),"Time Expired",IF(AND(($S$3-N40)&gt;(O40-N40)*3/4,Q40&lt;=10%),"Very Critical",IF(AND(($S$3-N40)&gt;(O40-N40)*3/4,Q40&lt;=25%),"Critical",IF(AND(($S$3-N40)&gt;(O40-N40)*3/4,Q40&lt;=50%),"Slow Progress",IF(AND(($S$3-N40)&gt;(O40-N40)/2,Q40&lt;=10%),"Very Slow Progress",IF(AND(($S$3-N40)&gt;(O40-N40)/2,Q40&lt;=25%),"Progress Slow",IF(AND(($S$3-N40)&gt;(O40-N40)/4,Q40&lt;=20%),"Progress Slow","-"))))))))</f>
        <v>-</v>
      </c>
      <c r="S40" s="194" t="s">
        <v>171</v>
      </c>
      <c r="T40" s="129"/>
      <c r="U40" s="79">
        <f>O40-N40</f>
        <v>61</v>
      </c>
      <c r="V40" s="80">
        <f t="shared" ref="V40:V69" ca="1" si="8">IF(N40&lt;=0,"-",($S$3-N40))</f>
        <v>115</v>
      </c>
    </row>
    <row r="41" spans="1:22" s="30" customFormat="1" ht="25.15" customHeight="1" x14ac:dyDescent="0.2">
      <c r="A41" s="180">
        <v>2</v>
      </c>
      <c r="B41" s="181" t="s">
        <v>46</v>
      </c>
      <c r="C41" s="177" t="s">
        <v>148</v>
      </c>
      <c r="D41" s="187">
        <v>1</v>
      </c>
      <c r="E41" s="183">
        <v>138133002</v>
      </c>
      <c r="F41" s="184" t="s">
        <v>73</v>
      </c>
      <c r="G41" s="184" t="s">
        <v>106</v>
      </c>
      <c r="H41" s="98">
        <v>0</v>
      </c>
      <c r="I41" s="98">
        <v>1000</v>
      </c>
      <c r="J41" s="99">
        <f>I41-H41</f>
        <v>1000</v>
      </c>
      <c r="K41" s="100">
        <v>954471</v>
      </c>
      <c r="L41" s="101">
        <v>906747.45</v>
      </c>
      <c r="M41" s="102">
        <v>906747</v>
      </c>
      <c r="N41" s="166">
        <v>43431</v>
      </c>
      <c r="O41" s="166">
        <v>43491</v>
      </c>
      <c r="P41" s="104">
        <f t="shared" ca="1" si="6"/>
        <v>2.0166666666666666</v>
      </c>
      <c r="Q41" s="105">
        <v>1</v>
      </c>
      <c r="R41" s="92" t="str">
        <f t="shared" ca="1" si="7"/>
        <v>-</v>
      </c>
      <c r="S41" s="189" t="s">
        <v>172</v>
      </c>
      <c r="T41" s="129"/>
      <c r="U41" s="79">
        <f t="shared" ref="U41:U69" si="9">O41-N41</f>
        <v>60</v>
      </c>
      <c r="V41" s="80">
        <f t="shared" ca="1" si="8"/>
        <v>121</v>
      </c>
    </row>
    <row r="42" spans="1:22" s="30" customFormat="1" ht="25.15" customHeight="1" x14ac:dyDescent="0.2">
      <c r="A42" s="180">
        <v>3</v>
      </c>
      <c r="B42" s="181" t="s">
        <v>46</v>
      </c>
      <c r="C42" s="182" t="s">
        <v>149</v>
      </c>
      <c r="D42" s="187">
        <v>1</v>
      </c>
      <c r="E42" s="183">
        <v>138133012</v>
      </c>
      <c r="F42" s="184" t="s">
        <v>74</v>
      </c>
      <c r="G42" s="184" t="s">
        <v>102</v>
      </c>
      <c r="H42" s="98">
        <v>0</v>
      </c>
      <c r="I42" s="98">
        <v>1010</v>
      </c>
      <c r="J42" s="99">
        <f t="shared" ref="J42:J69" si="10">I42-H42</f>
        <v>1010</v>
      </c>
      <c r="K42" s="100">
        <v>1041194</v>
      </c>
      <c r="L42" s="101">
        <v>989134.3</v>
      </c>
      <c r="M42" s="102">
        <v>988004</v>
      </c>
      <c r="N42" s="166">
        <v>43425</v>
      </c>
      <c r="O42" s="166">
        <v>43485</v>
      </c>
      <c r="P42" s="104">
        <f t="shared" ca="1" si="6"/>
        <v>2.1166666666666667</v>
      </c>
      <c r="Q42" s="105">
        <v>1</v>
      </c>
      <c r="R42" s="92" t="str">
        <f t="shared" ca="1" si="7"/>
        <v>-</v>
      </c>
      <c r="S42" s="191" t="s">
        <v>172</v>
      </c>
      <c r="T42" s="129"/>
      <c r="U42" s="79">
        <f t="shared" si="9"/>
        <v>60</v>
      </c>
      <c r="V42" s="80">
        <f t="shared" ca="1" si="8"/>
        <v>127</v>
      </c>
    </row>
    <row r="43" spans="1:22" s="30" customFormat="1" ht="25.15" customHeight="1" x14ac:dyDescent="0.2">
      <c r="A43" s="180">
        <v>4</v>
      </c>
      <c r="B43" s="181" t="s">
        <v>46</v>
      </c>
      <c r="C43" s="182" t="s">
        <v>150</v>
      </c>
      <c r="D43" s="187">
        <v>1</v>
      </c>
      <c r="E43" s="183">
        <v>138133014</v>
      </c>
      <c r="F43" s="184" t="s">
        <v>75</v>
      </c>
      <c r="G43" s="184" t="s">
        <v>99</v>
      </c>
      <c r="H43" s="98">
        <v>0</v>
      </c>
      <c r="I43" s="98">
        <v>1868</v>
      </c>
      <c r="J43" s="99">
        <f t="shared" si="10"/>
        <v>1868</v>
      </c>
      <c r="K43" s="100">
        <v>2020824</v>
      </c>
      <c r="L43" s="101">
        <v>1919782.8</v>
      </c>
      <c r="M43" s="102">
        <v>1919166</v>
      </c>
      <c r="N43" s="166">
        <v>43412</v>
      </c>
      <c r="O43" s="166">
        <v>43484</v>
      </c>
      <c r="P43" s="104">
        <f t="shared" ca="1" si="6"/>
        <v>1.9444444444444444</v>
      </c>
      <c r="Q43" s="107">
        <v>1</v>
      </c>
      <c r="R43" s="92" t="str">
        <f t="shared" ca="1" si="7"/>
        <v>-</v>
      </c>
      <c r="S43" s="191" t="s">
        <v>172</v>
      </c>
      <c r="T43" s="129"/>
      <c r="U43" s="79">
        <f t="shared" si="9"/>
        <v>72</v>
      </c>
      <c r="V43" s="80">
        <f t="shared" ca="1" si="8"/>
        <v>140</v>
      </c>
    </row>
    <row r="44" spans="1:22" s="30" customFormat="1" ht="25.15" customHeight="1" x14ac:dyDescent="0.2">
      <c r="A44" s="180">
        <v>5</v>
      </c>
      <c r="B44" s="181" t="s">
        <v>35</v>
      </c>
      <c r="C44" s="177" t="s">
        <v>151</v>
      </c>
      <c r="D44" s="187">
        <v>1</v>
      </c>
      <c r="E44" s="183">
        <v>138132001</v>
      </c>
      <c r="F44" s="184" t="s">
        <v>76</v>
      </c>
      <c r="G44" s="184" t="s">
        <v>177</v>
      </c>
      <c r="H44" s="98">
        <v>0</v>
      </c>
      <c r="I44" s="98">
        <v>6000</v>
      </c>
      <c r="J44" s="99">
        <f t="shared" si="10"/>
        <v>6000</v>
      </c>
      <c r="K44" s="100">
        <v>18610875</v>
      </c>
      <c r="L44" s="101">
        <v>17680331.25</v>
      </c>
      <c r="M44" s="102">
        <v>17569912</v>
      </c>
      <c r="N44" s="166">
        <v>43459</v>
      </c>
      <c r="O44" s="166">
        <v>43579</v>
      </c>
      <c r="P44" s="104">
        <f t="shared" ca="1" si="6"/>
        <v>0.77500000000000002</v>
      </c>
      <c r="Q44" s="105">
        <v>1</v>
      </c>
      <c r="R44" s="92" t="str">
        <f t="shared" ca="1" si="7"/>
        <v>-</v>
      </c>
      <c r="S44" s="189" t="s">
        <v>174</v>
      </c>
      <c r="T44" s="129"/>
      <c r="U44" s="79">
        <f t="shared" si="9"/>
        <v>120</v>
      </c>
      <c r="V44" s="80">
        <f t="shared" ca="1" si="8"/>
        <v>93</v>
      </c>
    </row>
    <row r="45" spans="1:22" s="30" customFormat="1" ht="25.15" customHeight="1" x14ac:dyDescent="0.2">
      <c r="A45" s="180">
        <v>6</v>
      </c>
      <c r="B45" s="181" t="s">
        <v>35</v>
      </c>
      <c r="C45" s="177" t="s">
        <v>152</v>
      </c>
      <c r="D45" s="187">
        <v>1</v>
      </c>
      <c r="E45" s="183">
        <v>138132001</v>
      </c>
      <c r="F45" s="184" t="s">
        <v>77</v>
      </c>
      <c r="G45" s="184" t="s">
        <v>175</v>
      </c>
      <c r="H45" s="98">
        <v>6000</v>
      </c>
      <c r="I45" s="98">
        <v>12798</v>
      </c>
      <c r="J45" s="99">
        <f t="shared" si="10"/>
        <v>6798</v>
      </c>
      <c r="K45" s="100">
        <v>20691136</v>
      </c>
      <c r="L45" s="101">
        <v>17558034</v>
      </c>
      <c r="M45" s="102">
        <v>17553924</v>
      </c>
      <c r="N45" s="166">
        <v>43478</v>
      </c>
      <c r="O45" s="166">
        <v>43597</v>
      </c>
      <c r="P45" s="104">
        <f t="shared" ca="1" si="6"/>
        <v>0.62184873949579833</v>
      </c>
      <c r="Q45" s="105">
        <v>1</v>
      </c>
      <c r="R45" s="92" t="str">
        <f t="shared" ca="1" si="7"/>
        <v>-</v>
      </c>
      <c r="S45" s="189" t="s">
        <v>172</v>
      </c>
      <c r="T45" s="129"/>
      <c r="U45" s="79">
        <f t="shared" si="9"/>
        <v>119</v>
      </c>
      <c r="V45" s="80">
        <f t="shared" ca="1" si="8"/>
        <v>74</v>
      </c>
    </row>
    <row r="46" spans="1:22" s="30" customFormat="1" ht="25.15" hidden="1" customHeight="1" x14ac:dyDescent="0.2">
      <c r="A46" s="126"/>
      <c r="B46" s="93"/>
      <c r="C46" s="94"/>
      <c r="D46" s="170"/>
      <c r="E46" s="96"/>
      <c r="F46" s="97"/>
      <c r="G46" s="97"/>
      <c r="H46" s="98"/>
      <c r="I46" s="98"/>
      <c r="J46" s="99">
        <f t="shared" si="10"/>
        <v>0</v>
      </c>
      <c r="K46" s="100"/>
      <c r="L46" s="108"/>
      <c r="M46" s="102"/>
      <c r="N46" s="103"/>
      <c r="O46" s="103"/>
      <c r="P46" s="104" t="str">
        <f t="shared" si="6"/>
        <v>-</v>
      </c>
      <c r="Q46" s="107"/>
      <c r="R46" s="92" t="str">
        <f t="shared" si="7"/>
        <v>-</v>
      </c>
      <c r="S46" s="167"/>
      <c r="T46" s="129"/>
      <c r="U46" s="79">
        <f t="shared" si="9"/>
        <v>0</v>
      </c>
      <c r="V46" s="80" t="str">
        <f t="shared" si="8"/>
        <v>-</v>
      </c>
    </row>
    <row r="47" spans="1:22" s="30" customFormat="1" ht="25.15" hidden="1" customHeight="1" x14ac:dyDescent="0.2">
      <c r="A47" s="126"/>
      <c r="B47" s="93"/>
      <c r="C47" s="94"/>
      <c r="D47" s="170"/>
      <c r="E47" s="96"/>
      <c r="F47" s="97"/>
      <c r="G47" s="97"/>
      <c r="H47" s="98"/>
      <c r="I47" s="98"/>
      <c r="J47" s="99">
        <f t="shared" si="10"/>
        <v>0</v>
      </c>
      <c r="K47" s="100"/>
      <c r="L47" s="108"/>
      <c r="M47" s="102"/>
      <c r="N47" s="103"/>
      <c r="O47" s="103"/>
      <c r="P47" s="104" t="str">
        <f t="shared" si="6"/>
        <v>-</v>
      </c>
      <c r="Q47" s="105"/>
      <c r="R47" s="92" t="str">
        <f t="shared" si="7"/>
        <v>-</v>
      </c>
      <c r="S47" s="167"/>
      <c r="T47" s="129"/>
      <c r="U47" s="79">
        <f t="shared" si="9"/>
        <v>0</v>
      </c>
      <c r="V47" s="80" t="str">
        <f t="shared" si="8"/>
        <v>-</v>
      </c>
    </row>
    <row r="48" spans="1:22" s="30" customFormat="1" ht="25.15" hidden="1" customHeight="1" x14ac:dyDescent="0.2">
      <c r="A48" s="126"/>
      <c r="B48" s="93"/>
      <c r="C48" s="94"/>
      <c r="D48" s="170"/>
      <c r="E48" s="96"/>
      <c r="F48" s="97"/>
      <c r="G48" s="97"/>
      <c r="H48" s="98"/>
      <c r="I48" s="98"/>
      <c r="J48" s="99">
        <f t="shared" si="10"/>
        <v>0</v>
      </c>
      <c r="K48" s="100"/>
      <c r="L48" s="109"/>
      <c r="M48" s="102"/>
      <c r="N48" s="103"/>
      <c r="O48" s="103"/>
      <c r="P48" s="104" t="str">
        <f t="shared" si="6"/>
        <v>-</v>
      </c>
      <c r="Q48" s="105"/>
      <c r="R48" s="92" t="str">
        <f t="shared" si="7"/>
        <v>-</v>
      </c>
      <c r="S48" s="167"/>
      <c r="T48" s="129"/>
      <c r="U48" s="79">
        <f t="shared" si="9"/>
        <v>0</v>
      </c>
      <c r="V48" s="80" t="str">
        <f t="shared" si="8"/>
        <v>-</v>
      </c>
    </row>
    <row r="49" spans="1:22" s="30" customFormat="1" ht="25.15" hidden="1" customHeight="1" x14ac:dyDescent="0.2">
      <c r="A49" s="126"/>
      <c r="B49" s="93"/>
      <c r="C49" s="94"/>
      <c r="D49" s="170"/>
      <c r="E49" s="96"/>
      <c r="F49" s="97"/>
      <c r="G49" s="97"/>
      <c r="H49" s="98"/>
      <c r="I49" s="98"/>
      <c r="J49" s="99">
        <f t="shared" si="10"/>
        <v>0</v>
      </c>
      <c r="K49" s="100"/>
      <c r="L49" s="108"/>
      <c r="M49" s="102"/>
      <c r="N49" s="103"/>
      <c r="O49" s="103"/>
      <c r="P49" s="104" t="str">
        <f t="shared" si="6"/>
        <v>-</v>
      </c>
      <c r="Q49" s="105"/>
      <c r="R49" s="92" t="str">
        <f t="shared" si="7"/>
        <v>-</v>
      </c>
      <c r="S49" s="167"/>
      <c r="T49" s="129"/>
      <c r="U49" s="79">
        <f t="shared" si="9"/>
        <v>0</v>
      </c>
      <c r="V49" s="80" t="str">
        <f t="shared" si="8"/>
        <v>-</v>
      </c>
    </row>
    <row r="50" spans="1:22" s="30" customFormat="1" ht="25.15" hidden="1" customHeight="1" x14ac:dyDescent="0.2">
      <c r="A50" s="126"/>
      <c r="B50" s="93"/>
      <c r="C50" s="94"/>
      <c r="D50" s="170"/>
      <c r="E50" s="96"/>
      <c r="F50" s="97"/>
      <c r="G50" s="97"/>
      <c r="H50" s="98"/>
      <c r="I50" s="98"/>
      <c r="J50" s="99">
        <f t="shared" si="10"/>
        <v>0</v>
      </c>
      <c r="K50" s="100"/>
      <c r="L50" s="108"/>
      <c r="M50" s="102"/>
      <c r="N50" s="103"/>
      <c r="O50" s="103"/>
      <c r="P50" s="104" t="str">
        <f t="shared" si="6"/>
        <v>-</v>
      </c>
      <c r="Q50" s="105"/>
      <c r="R50" s="92" t="str">
        <f t="shared" si="7"/>
        <v>-</v>
      </c>
      <c r="S50" s="167"/>
      <c r="T50" s="129"/>
      <c r="U50" s="79">
        <f t="shared" si="9"/>
        <v>0</v>
      </c>
      <c r="V50" s="80" t="str">
        <f t="shared" si="8"/>
        <v>-</v>
      </c>
    </row>
    <row r="51" spans="1:22" s="30" customFormat="1" ht="25.15" hidden="1" customHeight="1" x14ac:dyDescent="0.2">
      <c r="A51" s="126"/>
      <c r="B51" s="93"/>
      <c r="C51" s="95"/>
      <c r="D51" s="170"/>
      <c r="E51" s="96"/>
      <c r="F51" s="93"/>
      <c r="G51" s="93"/>
      <c r="H51" s="110"/>
      <c r="I51" s="110"/>
      <c r="J51" s="99">
        <f t="shared" si="10"/>
        <v>0</v>
      </c>
      <c r="K51" s="109"/>
      <c r="L51" s="102"/>
      <c r="M51" s="102"/>
      <c r="N51" s="103"/>
      <c r="O51" s="103"/>
      <c r="P51" s="104" t="str">
        <f t="shared" si="6"/>
        <v>-</v>
      </c>
      <c r="Q51" s="107"/>
      <c r="R51" s="92" t="str">
        <f t="shared" si="7"/>
        <v>-</v>
      </c>
      <c r="S51" s="167"/>
      <c r="T51" s="129"/>
      <c r="U51" s="79">
        <f t="shared" si="9"/>
        <v>0</v>
      </c>
      <c r="V51" s="80" t="str">
        <f t="shared" si="8"/>
        <v>-</v>
      </c>
    </row>
    <row r="52" spans="1:22" s="30" customFormat="1" ht="25.15" hidden="1" customHeight="1" x14ac:dyDescent="0.2">
      <c r="A52" s="126"/>
      <c r="B52" s="93"/>
      <c r="C52" s="95"/>
      <c r="D52" s="170"/>
      <c r="E52" s="96"/>
      <c r="F52" s="93"/>
      <c r="G52" s="93"/>
      <c r="H52" s="110"/>
      <c r="I52" s="110"/>
      <c r="J52" s="99">
        <f t="shared" si="10"/>
        <v>0</v>
      </c>
      <c r="K52" s="109"/>
      <c r="L52" s="102"/>
      <c r="M52" s="102"/>
      <c r="N52" s="103"/>
      <c r="O52" s="103"/>
      <c r="P52" s="104" t="str">
        <f t="shared" si="6"/>
        <v>-</v>
      </c>
      <c r="Q52" s="107"/>
      <c r="R52" s="92" t="str">
        <f t="shared" si="7"/>
        <v>-</v>
      </c>
      <c r="S52" s="167"/>
      <c r="T52" s="129"/>
      <c r="U52" s="79">
        <f t="shared" si="9"/>
        <v>0</v>
      </c>
      <c r="V52" s="80" t="str">
        <f t="shared" si="8"/>
        <v>-</v>
      </c>
    </row>
    <row r="53" spans="1:22" s="30" customFormat="1" ht="25.15" hidden="1" customHeight="1" x14ac:dyDescent="0.2">
      <c r="A53" s="126"/>
      <c r="B53" s="93"/>
      <c r="C53" s="95"/>
      <c r="D53" s="170"/>
      <c r="E53" s="96"/>
      <c r="F53" s="93"/>
      <c r="G53" s="93"/>
      <c r="H53" s="110"/>
      <c r="I53" s="110"/>
      <c r="J53" s="99">
        <f t="shared" si="10"/>
        <v>0</v>
      </c>
      <c r="K53" s="109"/>
      <c r="L53" s="102"/>
      <c r="M53" s="102"/>
      <c r="N53" s="103"/>
      <c r="O53" s="103"/>
      <c r="P53" s="104" t="str">
        <f t="shared" si="6"/>
        <v>-</v>
      </c>
      <c r="Q53" s="107"/>
      <c r="R53" s="92" t="str">
        <f t="shared" si="7"/>
        <v>-</v>
      </c>
      <c r="S53" s="167"/>
      <c r="T53" s="129"/>
      <c r="U53" s="79">
        <f t="shared" si="9"/>
        <v>0</v>
      </c>
      <c r="V53" s="80" t="str">
        <f t="shared" si="8"/>
        <v>-</v>
      </c>
    </row>
    <row r="54" spans="1:22" s="30" customFormat="1" ht="25.15" hidden="1" customHeight="1" x14ac:dyDescent="0.2">
      <c r="A54" s="126"/>
      <c r="B54" s="93"/>
      <c r="C54" s="95"/>
      <c r="D54" s="170"/>
      <c r="E54" s="96"/>
      <c r="F54" s="93"/>
      <c r="G54" s="93"/>
      <c r="H54" s="110"/>
      <c r="I54" s="110"/>
      <c r="J54" s="99">
        <f t="shared" si="10"/>
        <v>0</v>
      </c>
      <c r="K54" s="109"/>
      <c r="L54" s="102"/>
      <c r="M54" s="102"/>
      <c r="N54" s="103"/>
      <c r="O54" s="103"/>
      <c r="P54" s="104" t="str">
        <f t="shared" si="6"/>
        <v>-</v>
      </c>
      <c r="Q54" s="107"/>
      <c r="R54" s="92" t="str">
        <f t="shared" si="7"/>
        <v>-</v>
      </c>
      <c r="S54" s="167"/>
      <c r="T54" s="129"/>
      <c r="U54" s="79">
        <f t="shared" si="9"/>
        <v>0</v>
      </c>
      <c r="V54" s="80" t="str">
        <f t="shared" si="8"/>
        <v>-</v>
      </c>
    </row>
    <row r="55" spans="1:22" s="30" customFormat="1" ht="25.15" hidden="1" customHeight="1" x14ac:dyDescent="0.2">
      <c r="A55" s="126"/>
      <c r="B55" s="93"/>
      <c r="C55" s="95"/>
      <c r="D55" s="170"/>
      <c r="E55" s="96"/>
      <c r="F55" s="93"/>
      <c r="G55" s="93"/>
      <c r="H55" s="110"/>
      <c r="I55" s="110"/>
      <c r="J55" s="99">
        <f t="shared" si="10"/>
        <v>0</v>
      </c>
      <c r="K55" s="109"/>
      <c r="L55" s="102"/>
      <c r="M55" s="102"/>
      <c r="N55" s="103"/>
      <c r="O55" s="103"/>
      <c r="P55" s="104" t="str">
        <f t="shared" si="6"/>
        <v>-</v>
      </c>
      <c r="Q55" s="107"/>
      <c r="R55" s="92" t="str">
        <f t="shared" si="7"/>
        <v>-</v>
      </c>
      <c r="S55" s="167"/>
      <c r="T55" s="129"/>
      <c r="U55" s="79">
        <f t="shared" si="9"/>
        <v>0</v>
      </c>
      <c r="V55" s="80" t="str">
        <f t="shared" si="8"/>
        <v>-</v>
      </c>
    </row>
    <row r="56" spans="1:22" s="30" customFormat="1" ht="25.15" hidden="1" customHeight="1" x14ac:dyDescent="0.2">
      <c r="A56" s="126"/>
      <c r="B56" s="93"/>
      <c r="C56" s="95"/>
      <c r="D56" s="170"/>
      <c r="E56" s="96"/>
      <c r="F56" s="93"/>
      <c r="G56" s="93"/>
      <c r="H56" s="110"/>
      <c r="I56" s="110"/>
      <c r="J56" s="99">
        <f t="shared" si="10"/>
        <v>0</v>
      </c>
      <c r="K56" s="109"/>
      <c r="L56" s="102"/>
      <c r="M56" s="102"/>
      <c r="N56" s="103"/>
      <c r="O56" s="103"/>
      <c r="P56" s="104" t="str">
        <f t="shared" si="6"/>
        <v>-</v>
      </c>
      <c r="Q56" s="107"/>
      <c r="R56" s="92" t="str">
        <f t="shared" si="7"/>
        <v>-</v>
      </c>
      <c r="S56" s="167"/>
      <c r="T56" s="129"/>
      <c r="U56" s="79">
        <f t="shared" si="9"/>
        <v>0</v>
      </c>
      <c r="V56" s="80" t="str">
        <f t="shared" si="8"/>
        <v>-</v>
      </c>
    </row>
    <row r="57" spans="1:22" s="30" customFormat="1" ht="25.15" hidden="1" customHeight="1" x14ac:dyDescent="0.2">
      <c r="A57" s="126"/>
      <c r="B57" s="93"/>
      <c r="C57" s="95"/>
      <c r="D57" s="170"/>
      <c r="E57" s="96"/>
      <c r="F57" s="93"/>
      <c r="G57" s="93"/>
      <c r="H57" s="110"/>
      <c r="I57" s="110"/>
      <c r="J57" s="99">
        <f t="shared" si="10"/>
        <v>0</v>
      </c>
      <c r="K57" s="109"/>
      <c r="L57" s="102"/>
      <c r="M57" s="102"/>
      <c r="N57" s="103"/>
      <c r="O57" s="103"/>
      <c r="P57" s="104" t="str">
        <f t="shared" si="6"/>
        <v>-</v>
      </c>
      <c r="Q57" s="107"/>
      <c r="R57" s="92" t="str">
        <f t="shared" si="7"/>
        <v>-</v>
      </c>
      <c r="S57" s="167"/>
      <c r="T57" s="129"/>
      <c r="U57" s="79">
        <f t="shared" si="9"/>
        <v>0</v>
      </c>
      <c r="V57" s="80" t="str">
        <f t="shared" si="8"/>
        <v>-</v>
      </c>
    </row>
    <row r="58" spans="1:22" s="30" customFormat="1" ht="25.15" hidden="1" customHeight="1" x14ac:dyDescent="0.2">
      <c r="A58" s="126"/>
      <c r="B58" s="93"/>
      <c r="C58" s="95"/>
      <c r="D58" s="170"/>
      <c r="E58" s="96"/>
      <c r="F58" s="93"/>
      <c r="G58" s="93"/>
      <c r="H58" s="110"/>
      <c r="I58" s="110"/>
      <c r="J58" s="99">
        <f t="shared" si="10"/>
        <v>0</v>
      </c>
      <c r="K58" s="109"/>
      <c r="L58" s="102"/>
      <c r="M58" s="102"/>
      <c r="N58" s="103"/>
      <c r="O58" s="103"/>
      <c r="P58" s="104" t="str">
        <f t="shared" si="6"/>
        <v>-</v>
      </c>
      <c r="Q58" s="107"/>
      <c r="R58" s="92" t="str">
        <f t="shared" si="7"/>
        <v>-</v>
      </c>
      <c r="S58" s="167"/>
      <c r="T58" s="129"/>
      <c r="U58" s="79">
        <f t="shared" si="9"/>
        <v>0</v>
      </c>
      <c r="V58" s="80" t="str">
        <f t="shared" si="8"/>
        <v>-</v>
      </c>
    </row>
    <row r="59" spans="1:22" s="30" customFormat="1" ht="25.15" hidden="1" customHeight="1" x14ac:dyDescent="0.2">
      <c r="A59" s="126"/>
      <c r="B59" s="93"/>
      <c r="C59" s="95"/>
      <c r="D59" s="170"/>
      <c r="E59" s="96"/>
      <c r="F59" s="93"/>
      <c r="G59" s="93"/>
      <c r="H59" s="110"/>
      <c r="I59" s="110"/>
      <c r="J59" s="99">
        <f t="shared" si="10"/>
        <v>0</v>
      </c>
      <c r="K59" s="109"/>
      <c r="L59" s="102"/>
      <c r="M59" s="102"/>
      <c r="N59" s="103"/>
      <c r="O59" s="103"/>
      <c r="P59" s="104" t="str">
        <f t="shared" si="6"/>
        <v>-</v>
      </c>
      <c r="Q59" s="107"/>
      <c r="R59" s="92" t="str">
        <f t="shared" si="7"/>
        <v>-</v>
      </c>
      <c r="S59" s="167"/>
      <c r="T59" s="129"/>
      <c r="U59" s="79">
        <f t="shared" si="9"/>
        <v>0</v>
      </c>
      <c r="V59" s="80" t="str">
        <f t="shared" si="8"/>
        <v>-</v>
      </c>
    </row>
    <row r="60" spans="1:22" s="30" customFormat="1" ht="25.15" hidden="1" customHeight="1" x14ac:dyDescent="0.2">
      <c r="A60" s="126"/>
      <c r="B60" s="93"/>
      <c r="C60" s="95"/>
      <c r="D60" s="170"/>
      <c r="E60" s="96"/>
      <c r="F60" s="93"/>
      <c r="G60" s="93"/>
      <c r="H60" s="110"/>
      <c r="I60" s="110"/>
      <c r="J60" s="99">
        <f t="shared" si="10"/>
        <v>0</v>
      </c>
      <c r="K60" s="109"/>
      <c r="L60" s="102"/>
      <c r="M60" s="102"/>
      <c r="N60" s="103"/>
      <c r="O60" s="103"/>
      <c r="P60" s="104" t="str">
        <f t="shared" si="6"/>
        <v>-</v>
      </c>
      <c r="Q60" s="107"/>
      <c r="R60" s="92" t="str">
        <f t="shared" si="7"/>
        <v>-</v>
      </c>
      <c r="S60" s="167"/>
      <c r="T60" s="129"/>
      <c r="U60" s="79">
        <f t="shared" si="9"/>
        <v>0</v>
      </c>
      <c r="V60" s="80" t="str">
        <f t="shared" si="8"/>
        <v>-</v>
      </c>
    </row>
    <row r="61" spans="1:22" s="30" customFormat="1" ht="25.15" hidden="1" customHeight="1" x14ac:dyDescent="0.2">
      <c r="A61" s="126"/>
      <c r="B61" s="93"/>
      <c r="C61" s="95"/>
      <c r="D61" s="170"/>
      <c r="E61" s="96"/>
      <c r="F61" s="93"/>
      <c r="G61" s="93"/>
      <c r="H61" s="110"/>
      <c r="I61" s="110"/>
      <c r="J61" s="99">
        <f t="shared" si="10"/>
        <v>0</v>
      </c>
      <c r="K61" s="109"/>
      <c r="L61" s="102"/>
      <c r="M61" s="102"/>
      <c r="N61" s="103"/>
      <c r="O61" s="103"/>
      <c r="P61" s="104" t="str">
        <f t="shared" si="6"/>
        <v>-</v>
      </c>
      <c r="Q61" s="107"/>
      <c r="R61" s="92" t="str">
        <f t="shared" si="7"/>
        <v>-</v>
      </c>
      <c r="S61" s="167"/>
      <c r="T61" s="129"/>
      <c r="U61" s="79">
        <f t="shared" si="9"/>
        <v>0</v>
      </c>
      <c r="V61" s="80" t="str">
        <f t="shared" si="8"/>
        <v>-</v>
      </c>
    </row>
    <row r="62" spans="1:22" s="30" customFormat="1" ht="25.15" hidden="1" customHeight="1" x14ac:dyDescent="0.2">
      <c r="A62" s="126"/>
      <c r="B62" s="93"/>
      <c r="C62" s="95"/>
      <c r="D62" s="170"/>
      <c r="E62" s="96"/>
      <c r="F62" s="93"/>
      <c r="G62" s="93"/>
      <c r="H62" s="110"/>
      <c r="I62" s="110"/>
      <c r="J62" s="99">
        <f t="shared" si="10"/>
        <v>0</v>
      </c>
      <c r="K62" s="109"/>
      <c r="L62" s="102"/>
      <c r="M62" s="102"/>
      <c r="N62" s="103"/>
      <c r="O62" s="103"/>
      <c r="P62" s="104" t="str">
        <f t="shared" si="6"/>
        <v>-</v>
      </c>
      <c r="Q62" s="107"/>
      <c r="R62" s="92" t="str">
        <f t="shared" si="7"/>
        <v>-</v>
      </c>
      <c r="S62" s="167"/>
      <c r="T62" s="129"/>
      <c r="U62" s="79">
        <f t="shared" si="9"/>
        <v>0</v>
      </c>
      <c r="V62" s="80" t="str">
        <f t="shared" si="8"/>
        <v>-</v>
      </c>
    </row>
    <row r="63" spans="1:22" s="30" customFormat="1" ht="25.15" hidden="1" customHeight="1" x14ac:dyDescent="0.2">
      <c r="A63" s="126"/>
      <c r="B63" s="93"/>
      <c r="C63" s="95"/>
      <c r="D63" s="170"/>
      <c r="E63" s="96"/>
      <c r="F63" s="93"/>
      <c r="G63" s="93"/>
      <c r="H63" s="110"/>
      <c r="I63" s="110"/>
      <c r="J63" s="99">
        <f t="shared" si="10"/>
        <v>0</v>
      </c>
      <c r="K63" s="109"/>
      <c r="L63" s="102"/>
      <c r="M63" s="102"/>
      <c r="N63" s="103"/>
      <c r="O63" s="103"/>
      <c r="P63" s="104" t="str">
        <f t="shared" si="6"/>
        <v>-</v>
      </c>
      <c r="Q63" s="107"/>
      <c r="R63" s="92" t="str">
        <f t="shared" si="7"/>
        <v>-</v>
      </c>
      <c r="S63" s="167"/>
      <c r="T63" s="129"/>
      <c r="U63" s="79">
        <f t="shared" si="9"/>
        <v>0</v>
      </c>
      <c r="V63" s="80" t="str">
        <f t="shared" si="8"/>
        <v>-</v>
      </c>
    </row>
    <row r="64" spans="1:22" s="30" customFormat="1" ht="25.15" hidden="1" customHeight="1" x14ac:dyDescent="0.2">
      <c r="A64" s="126"/>
      <c r="B64" s="93"/>
      <c r="C64" s="95"/>
      <c r="D64" s="170"/>
      <c r="E64" s="96"/>
      <c r="F64" s="93"/>
      <c r="G64" s="93"/>
      <c r="H64" s="110"/>
      <c r="I64" s="110"/>
      <c r="J64" s="99">
        <f t="shared" si="10"/>
        <v>0</v>
      </c>
      <c r="K64" s="109"/>
      <c r="L64" s="102"/>
      <c r="M64" s="102"/>
      <c r="N64" s="103"/>
      <c r="O64" s="103"/>
      <c r="P64" s="104" t="str">
        <f t="shared" si="6"/>
        <v>-</v>
      </c>
      <c r="Q64" s="107"/>
      <c r="R64" s="92" t="str">
        <f t="shared" si="7"/>
        <v>-</v>
      </c>
      <c r="S64" s="167"/>
      <c r="T64" s="129"/>
      <c r="U64" s="79">
        <f t="shared" si="9"/>
        <v>0</v>
      </c>
      <c r="V64" s="80" t="str">
        <f t="shared" si="8"/>
        <v>-</v>
      </c>
    </row>
    <row r="65" spans="1:22" s="30" customFormat="1" ht="25.15" hidden="1" customHeight="1" x14ac:dyDescent="0.2">
      <c r="A65" s="126"/>
      <c r="B65" s="93"/>
      <c r="C65" s="95"/>
      <c r="D65" s="170"/>
      <c r="E65" s="96"/>
      <c r="F65" s="93"/>
      <c r="G65" s="93"/>
      <c r="H65" s="110"/>
      <c r="I65" s="110"/>
      <c r="J65" s="99">
        <f t="shared" si="10"/>
        <v>0</v>
      </c>
      <c r="K65" s="109"/>
      <c r="L65" s="102"/>
      <c r="M65" s="102"/>
      <c r="N65" s="103"/>
      <c r="O65" s="103"/>
      <c r="P65" s="104" t="str">
        <f t="shared" si="6"/>
        <v>-</v>
      </c>
      <c r="Q65" s="107"/>
      <c r="R65" s="92" t="str">
        <f t="shared" si="7"/>
        <v>-</v>
      </c>
      <c r="S65" s="167"/>
      <c r="T65" s="129"/>
      <c r="U65" s="79">
        <f t="shared" si="9"/>
        <v>0</v>
      </c>
      <c r="V65" s="80" t="str">
        <f t="shared" si="8"/>
        <v>-</v>
      </c>
    </row>
    <row r="66" spans="1:22" s="30" customFormat="1" ht="25.15" hidden="1" customHeight="1" x14ac:dyDescent="0.2">
      <c r="A66" s="126"/>
      <c r="B66" s="93"/>
      <c r="C66" s="95"/>
      <c r="D66" s="170"/>
      <c r="E66" s="96"/>
      <c r="F66" s="93"/>
      <c r="G66" s="93"/>
      <c r="H66" s="110"/>
      <c r="I66" s="110"/>
      <c r="J66" s="99">
        <f t="shared" si="10"/>
        <v>0</v>
      </c>
      <c r="K66" s="109"/>
      <c r="L66" s="102"/>
      <c r="M66" s="102"/>
      <c r="N66" s="103"/>
      <c r="O66" s="103"/>
      <c r="P66" s="104" t="str">
        <f t="shared" si="6"/>
        <v>-</v>
      </c>
      <c r="Q66" s="107"/>
      <c r="R66" s="92" t="str">
        <f t="shared" si="7"/>
        <v>-</v>
      </c>
      <c r="S66" s="167"/>
      <c r="T66" s="129"/>
      <c r="U66" s="79">
        <f t="shared" si="9"/>
        <v>0</v>
      </c>
      <c r="V66" s="80" t="str">
        <f t="shared" si="8"/>
        <v>-</v>
      </c>
    </row>
    <row r="67" spans="1:22" s="30" customFormat="1" ht="25.15" hidden="1" customHeight="1" x14ac:dyDescent="0.2">
      <c r="A67" s="126"/>
      <c r="B67" s="93"/>
      <c r="C67" s="95"/>
      <c r="D67" s="170"/>
      <c r="E67" s="96"/>
      <c r="F67" s="93"/>
      <c r="G67" s="93"/>
      <c r="H67" s="110"/>
      <c r="I67" s="110"/>
      <c r="J67" s="99">
        <f t="shared" si="10"/>
        <v>0</v>
      </c>
      <c r="K67" s="109"/>
      <c r="L67" s="102"/>
      <c r="M67" s="102"/>
      <c r="N67" s="103"/>
      <c r="O67" s="103"/>
      <c r="P67" s="104" t="str">
        <f t="shared" si="6"/>
        <v>-</v>
      </c>
      <c r="Q67" s="107"/>
      <c r="R67" s="92" t="str">
        <f t="shared" si="7"/>
        <v>-</v>
      </c>
      <c r="S67" s="167"/>
      <c r="T67" s="129"/>
      <c r="U67" s="79">
        <f t="shared" si="9"/>
        <v>0</v>
      </c>
      <c r="V67" s="80" t="str">
        <f t="shared" si="8"/>
        <v>-</v>
      </c>
    </row>
    <row r="68" spans="1:22" s="30" customFormat="1" ht="25.15" hidden="1" customHeight="1" x14ac:dyDescent="0.2">
      <c r="A68" s="126"/>
      <c r="B68" s="93"/>
      <c r="C68" s="95"/>
      <c r="D68" s="170"/>
      <c r="E68" s="96"/>
      <c r="F68" s="93"/>
      <c r="G68" s="93"/>
      <c r="H68" s="110"/>
      <c r="I68" s="110"/>
      <c r="J68" s="99">
        <f t="shared" si="10"/>
        <v>0</v>
      </c>
      <c r="K68" s="109"/>
      <c r="L68" s="102"/>
      <c r="M68" s="102"/>
      <c r="N68" s="103"/>
      <c r="O68" s="103"/>
      <c r="P68" s="104" t="str">
        <f t="shared" si="6"/>
        <v>-</v>
      </c>
      <c r="Q68" s="107"/>
      <c r="R68" s="92" t="str">
        <f t="shared" si="7"/>
        <v>-</v>
      </c>
      <c r="S68" s="167"/>
      <c r="T68" s="129"/>
      <c r="U68" s="79">
        <f t="shared" si="9"/>
        <v>0</v>
      </c>
      <c r="V68" s="80" t="str">
        <f t="shared" si="8"/>
        <v>-</v>
      </c>
    </row>
    <row r="69" spans="1:22" s="30" customFormat="1" ht="25.15" hidden="1" customHeight="1" x14ac:dyDescent="0.2">
      <c r="A69" s="126"/>
      <c r="B69" s="111"/>
      <c r="C69" s="112"/>
      <c r="D69" s="171"/>
      <c r="E69" s="113"/>
      <c r="F69" s="111"/>
      <c r="G69" s="111"/>
      <c r="H69" s="114"/>
      <c r="I69" s="114"/>
      <c r="J69" s="115">
        <f t="shared" si="10"/>
        <v>0</v>
      </c>
      <c r="K69" s="116"/>
      <c r="L69" s="117"/>
      <c r="M69" s="117"/>
      <c r="N69" s="118"/>
      <c r="O69" s="118"/>
      <c r="P69" s="104" t="str">
        <f t="shared" si="6"/>
        <v>-</v>
      </c>
      <c r="Q69" s="119"/>
      <c r="R69" s="92" t="str">
        <f t="shared" si="7"/>
        <v>-</v>
      </c>
      <c r="S69" s="168"/>
      <c r="T69" s="129"/>
      <c r="U69" s="79">
        <f t="shared" si="9"/>
        <v>0</v>
      </c>
      <c r="V69" s="80" t="str">
        <f t="shared" si="8"/>
        <v>-</v>
      </c>
    </row>
    <row r="70" spans="1:22" s="30" customFormat="1" ht="19.899999999999999" customHeight="1" x14ac:dyDescent="0.2">
      <c r="A70" s="65">
        <f>COUNT(A40:A69)</f>
        <v>6</v>
      </c>
      <c r="B70" s="165" t="s">
        <v>49</v>
      </c>
      <c r="C70" s="66">
        <f>COUNT(K40:K69)-COUNT(L40:L69)</f>
        <v>0</v>
      </c>
      <c r="D70" s="172"/>
      <c r="E70" s="66"/>
      <c r="F70" s="66" t="s">
        <v>31</v>
      </c>
      <c r="G70" s="69">
        <f>IF(L40&gt;1,0,K40)+IF(L41&gt;0,0,K41)+IF(L42&gt;0,0,K42)+IF(L43&gt;0,0,K43)+IF(L44&gt;0,0,K44)+IF(L45&gt;0,0,K45)+IF(L46&gt;0,0,K46)+IF(L47&gt;0,0,K47)+IF(L48&gt;0,0,K48)+IF(L49&gt;0,0,K49)+IF(L50&gt;0,0,K50)+IF(L51&gt;0,0,K51)+IF(L52&gt;0,0,K52)+IF(L53&gt;0,0,K53)+IF(L54&gt;0,0,K54)+IF(L55&gt;0,0,K55)+IF(L56&gt;0,0,K56)+IF(L57&gt;0,0,K57)+IF(L58&gt;0,0,K58)+IF(L59&gt;0,0,K59)+IF(L60&gt;0,0,K60)+IF(L61&gt;0,0,K61)+IF(L62&gt;0,0,K62)+IF(L63&gt;0,0,K63)+IF(L64&gt;0,0,K64)+IF(L65&gt;0,0,K65)+IF(L66&gt;0,0,K66)+IF(L67&gt;0,0,K67)+IF(L68&gt;0,0,K68)+IF(L69&gt;0,0,K69)</f>
        <v>0</v>
      </c>
      <c r="H70" s="66"/>
      <c r="I70" s="66"/>
      <c r="J70" s="67">
        <f>SUM(J40:J69)/1000</f>
        <v>18.896000000000001</v>
      </c>
      <c r="K70" s="77">
        <f>SUM(K40:K69)</f>
        <v>46693582</v>
      </c>
      <c r="L70" s="77">
        <f>SUM(L40:L69)</f>
        <v>42260357.700000003</v>
      </c>
      <c r="M70" s="77">
        <f>SUM(M40:M69)</f>
        <v>38937753</v>
      </c>
      <c r="N70" s="124" t="s">
        <v>6</v>
      </c>
      <c r="O70" s="68">
        <f>IF(M70&lt;=0,"-",(M70/L70))</f>
        <v>0.92137774309468268</v>
      </c>
      <c r="P70" s="68"/>
      <c r="Q70" s="68">
        <f>IF(L40&lt;=0,"0",(IF(Q40&gt;0,Q40*L40)+IF(Q41&gt;0,Q41*L41)+IF(Q42&gt;0,Q42*L42)+IF(Q43&gt;0,Q43*L43)+IF(Q44&gt;0,Q44*L44)+IF(Q45&gt;0,Q45*L45)+IF(Q46&gt;0,Q46*L46)+IF(Q47&gt;0,Q47*L47)+IF(Q48&gt;0,Q48*L48)+IF(Q49&gt;0,Q49*L49)+IF(Q50&gt;0,Q50*L50)+IF(Q51&gt;0,Q51*L51)+IF(Q52&gt;0,Q52*L52)+IF(Q53&gt;0,Q53*L53)+IF(Q54&gt;0,Q54*L54)+IF(Q55&gt;0,Q55*L55)+IF(Q56&gt;0,Q56*L56)+IF(Q57&gt;0,Q57*L57)+IF(Q58&gt;0,Q58*L58)+IF(Q59&gt;0,Q59*L59)+IF(Q60&gt;0,Q60*L60)+IF(Q61&gt;0,Q61*L61)+IF(Q62&gt;0,Q62*L62)+IF(Q63&gt;0,Q63*L63)+IF(Q64&gt;0,Q64*L64)+IF(Q65&gt;0,Q65*L65)+IF(Q66&gt;0,Q66*L66)+IF(Q67&gt;0,Q67*L67)+IF(Q68&gt;0,Q68*L68)+IF(Q69&gt;0,Q69*L69))/L70)</f>
        <v>1</v>
      </c>
      <c r="R70" s="66"/>
      <c r="S70" s="169"/>
      <c r="T70" s="129"/>
      <c r="U70" s="81"/>
      <c r="V70" s="80"/>
    </row>
    <row r="71" spans="1:22" s="136" customFormat="1" ht="19.899999999999999" customHeight="1" x14ac:dyDescent="0.2">
      <c r="A71" s="134" t="s">
        <v>52</v>
      </c>
      <c r="B71" s="135"/>
      <c r="C71" s="215" t="s">
        <v>56</v>
      </c>
      <c r="D71" s="215"/>
      <c r="E71" s="215"/>
      <c r="F71" s="135"/>
      <c r="G71" s="135"/>
      <c r="H71" s="135"/>
      <c r="I71" s="135"/>
      <c r="J71" s="134"/>
      <c r="K71" s="135"/>
      <c r="L71" s="135"/>
      <c r="M71" s="134"/>
      <c r="N71" s="135"/>
      <c r="O71" s="135"/>
      <c r="P71" s="135"/>
      <c r="Q71" s="134"/>
      <c r="R71" s="135"/>
      <c r="S71" s="195"/>
      <c r="U71" s="137"/>
    </row>
    <row r="72" spans="1:22" s="30" customFormat="1" ht="25.15" customHeight="1" x14ac:dyDescent="0.2">
      <c r="A72" s="175">
        <v>1</v>
      </c>
      <c r="B72" s="176" t="s">
        <v>35</v>
      </c>
      <c r="C72" s="177" t="s">
        <v>153</v>
      </c>
      <c r="D72" s="186">
        <v>1</v>
      </c>
      <c r="E72" s="178">
        <v>138582001</v>
      </c>
      <c r="F72" s="179" t="s">
        <v>78</v>
      </c>
      <c r="G72" s="184" t="s">
        <v>175</v>
      </c>
      <c r="H72" s="86">
        <v>2464</v>
      </c>
      <c r="I72" s="86">
        <v>6750</v>
      </c>
      <c r="J72" s="87">
        <f>I72-H72</f>
        <v>4286</v>
      </c>
      <c r="K72" s="88">
        <v>22983880</v>
      </c>
      <c r="L72" s="89">
        <v>19652633</v>
      </c>
      <c r="M72" s="90"/>
      <c r="N72" s="166">
        <v>43482</v>
      </c>
      <c r="O72" s="166">
        <v>43601</v>
      </c>
      <c r="P72" s="104">
        <f t="shared" ref="P72:P101" ca="1" si="11">IF(OR(O72&lt;=0,N72&lt;=0),"-",(($S$3-N72)/(O72-N72)))</f>
        <v>0.58823529411764708</v>
      </c>
      <c r="Q72" s="91">
        <v>0.5</v>
      </c>
      <c r="R72" s="92" t="str">
        <f t="shared" ref="R72:R101" ca="1" si="12">IF(OR(N72&lt;=0,O72&lt;=0),"-",IF(AND(($S$3-N72)&gt;(O72-N72),Q72&lt;100%),"Time Expired",IF(AND(($S$3-N72)&gt;(O72-N72)*3/4,Q72&lt;=10%),"Very Critical",IF(AND(($S$3-N72)&gt;(O72-N72)*3/4,Q72&lt;=25%),"Critical",IF(AND(($S$3-N72)&gt;(O72-N72)*3/4,Q72&lt;=50%),"Slow Progress",IF(AND(($S$3-N72)&gt;(O72-N72)/2,Q72&lt;=10%),"Very Slow Progress",IF(AND(($S$3-N72)&gt;(O72-N72)/2,Q72&lt;=25%),"Progress Slow",IF(AND(($S$3-N72)&gt;(O72-N72)/4,Q72&lt;=20%),"Progress Slow","-"))))))))</f>
        <v>-</v>
      </c>
      <c r="S72" s="194" t="s">
        <v>130</v>
      </c>
      <c r="T72" s="129"/>
      <c r="U72" s="79">
        <f>O72-N72</f>
        <v>119</v>
      </c>
      <c r="V72" s="80">
        <f t="shared" ref="V72:V101" ca="1" si="13">IF(N72&lt;=0,"-",($S$3-N72))</f>
        <v>70</v>
      </c>
    </row>
    <row r="73" spans="1:22" s="30" customFormat="1" ht="25.15" customHeight="1" x14ac:dyDescent="0.2">
      <c r="A73" s="180">
        <v>2</v>
      </c>
      <c r="B73" s="181" t="s">
        <v>35</v>
      </c>
      <c r="C73" s="177" t="s">
        <v>154</v>
      </c>
      <c r="D73" s="187">
        <v>1</v>
      </c>
      <c r="E73" s="183">
        <v>138582002</v>
      </c>
      <c r="F73" s="184" t="s">
        <v>79</v>
      </c>
      <c r="G73" s="184" t="s">
        <v>127</v>
      </c>
      <c r="H73" s="98">
        <v>0</v>
      </c>
      <c r="I73" s="98">
        <v>3150</v>
      </c>
      <c r="J73" s="99">
        <f>I73-H73</f>
        <v>3150</v>
      </c>
      <c r="K73" s="100">
        <v>13370100</v>
      </c>
      <c r="L73" s="101">
        <v>12701595</v>
      </c>
      <c r="M73" s="102">
        <v>12700710</v>
      </c>
      <c r="N73" s="166">
        <v>43454</v>
      </c>
      <c r="O73" s="166">
        <v>43574</v>
      </c>
      <c r="P73" s="104">
        <f t="shared" ca="1" si="11"/>
        <v>0.81666666666666665</v>
      </c>
      <c r="Q73" s="105">
        <v>1</v>
      </c>
      <c r="R73" s="92" t="str">
        <f t="shared" ca="1" si="12"/>
        <v>-</v>
      </c>
      <c r="S73" s="193" t="s">
        <v>172</v>
      </c>
      <c r="T73" s="129"/>
      <c r="U73" s="79">
        <f t="shared" ref="U73:U101" si="14">O73-N73</f>
        <v>120</v>
      </c>
      <c r="V73" s="80">
        <f t="shared" ca="1" si="13"/>
        <v>98</v>
      </c>
    </row>
    <row r="74" spans="1:22" s="30" customFormat="1" ht="25.15" customHeight="1" x14ac:dyDescent="0.2">
      <c r="A74" s="180">
        <v>3</v>
      </c>
      <c r="B74" s="181" t="s">
        <v>43</v>
      </c>
      <c r="C74" s="177" t="s">
        <v>155</v>
      </c>
      <c r="D74" s="187">
        <v>1</v>
      </c>
      <c r="E74" s="183">
        <v>138582009</v>
      </c>
      <c r="F74" s="184" t="s">
        <v>80</v>
      </c>
      <c r="G74" s="184" t="s">
        <v>115</v>
      </c>
      <c r="H74" s="98">
        <v>9450</v>
      </c>
      <c r="I74" s="98">
        <v>9600</v>
      </c>
      <c r="J74" s="99">
        <f t="shared" ref="J74:J101" si="15">I74-H74</f>
        <v>150</v>
      </c>
      <c r="K74" s="100">
        <v>899940</v>
      </c>
      <c r="L74" s="101">
        <v>854943</v>
      </c>
      <c r="M74" s="102">
        <v>854835</v>
      </c>
      <c r="N74" s="166">
        <v>43437</v>
      </c>
      <c r="O74" s="166">
        <v>43483</v>
      </c>
      <c r="P74" s="104">
        <f t="shared" ca="1" si="11"/>
        <v>2.5</v>
      </c>
      <c r="Q74" s="105">
        <v>1</v>
      </c>
      <c r="R74" s="92" t="str">
        <f t="shared" ca="1" si="12"/>
        <v>-</v>
      </c>
      <c r="S74" s="189" t="s">
        <v>172</v>
      </c>
      <c r="T74" s="129"/>
      <c r="U74" s="79">
        <f t="shared" si="14"/>
        <v>46</v>
      </c>
      <c r="V74" s="80">
        <f t="shared" ca="1" si="13"/>
        <v>115</v>
      </c>
    </row>
    <row r="75" spans="1:22" s="30" customFormat="1" ht="25.15" hidden="1" customHeight="1" x14ac:dyDescent="0.2">
      <c r="A75" s="126"/>
      <c r="B75" s="93"/>
      <c r="C75" s="94"/>
      <c r="D75" s="170"/>
      <c r="E75" s="96"/>
      <c r="F75" s="97"/>
      <c r="G75" s="97"/>
      <c r="H75" s="98"/>
      <c r="I75" s="98"/>
      <c r="J75" s="99">
        <f t="shared" si="15"/>
        <v>0</v>
      </c>
      <c r="K75" s="100"/>
      <c r="L75" s="101"/>
      <c r="M75" s="102"/>
      <c r="N75" s="103"/>
      <c r="O75" s="103"/>
      <c r="P75" s="104" t="str">
        <f t="shared" si="11"/>
        <v>-</v>
      </c>
      <c r="Q75" s="107"/>
      <c r="R75" s="92" t="str">
        <f t="shared" si="12"/>
        <v>-</v>
      </c>
      <c r="S75" s="106"/>
      <c r="T75" s="129"/>
      <c r="U75" s="79">
        <f t="shared" si="14"/>
        <v>0</v>
      </c>
      <c r="V75" s="80" t="str">
        <f t="shared" si="13"/>
        <v>-</v>
      </c>
    </row>
    <row r="76" spans="1:22" s="30" customFormat="1" ht="25.15" hidden="1" customHeight="1" x14ac:dyDescent="0.2">
      <c r="A76" s="126"/>
      <c r="B76" s="93"/>
      <c r="C76" s="94"/>
      <c r="D76" s="170"/>
      <c r="E76" s="96"/>
      <c r="F76" s="97"/>
      <c r="G76" s="97"/>
      <c r="H76" s="98"/>
      <c r="I76" s="98"/>
      <c r="J76" s="99">
        <f t="shared" si="15"/>
        <v>0</v>
      </c>
      <c r="K76" s="100"/>
      <c r="L76" s="101"/>
      <c r="M76" s="102"/>
      <c r="N76" s="103"/>
      <c r="O76" s="103"/>
      <c r="P76" s="104" t="str">
        <f t="shared" si="11"/>
        <v>-</v>
      </c>
      <c r="Q76" s="105"/>
      <c r="R76" s="92" t="str">
        <f t="shared" si="12"/>
        <v>-</v>
      </c>
      <c r="S76" s="106"/>
      <c r="T76" s="129"/>
      <c r="U76" s="79">
        <f t="shared" si="14"/>
        <v>0</v>
      </c>
      <c r="V76" s="80" t="str">
        <f t="shared" si="13"/>
        <v>-</v>
      </c>
    </row>
    <row r="77" spans="1:22" s="30" customFormat="1" ht="25.15" hidden="1" customHeight="1" x14ac:dyDescent="0.2">
      <c r="A77" s="126"/>
      <c r="B77" s="93"/>
      <c r="C77" s="94"/>
      <c r="D77" s="170"/>
      <c r="E77" s="96"/>
      <c r="F77" s="97"/>
      <c r="G77" s="97"/>
      <c r="H77" s="98"/>
      <c r="I77" s="98"/>
      <c r="J77" s="99">
        <f t="shared" si="15"/>
        <v>0</v>
      </c>
      <c r="K77" s="100"/>
      <c r="L77" s="101"/>
      <c r="M77" s="102"/>
      <c r="N77" s="103"/>
      <c r="O77" s="103"/>
      <c r="P77" s="104" t="str">
        <f t="shared" si="11"/>
        <v>-</v>
      </c>
      <c r="Q77" s="105"/>
      <c r="R77" s="92" t="str">
        <f t="shared" si="12"/>
        <v>-</v>
      </c>
      <c r="S77" s="106"/>
      <c r="T77" s="129"/>
      <c r="U77" s="79">
        <f t="shared" si="14"/>
        <v>0</v>
      </c>
      <c r="V77" s="80" t="str">
        <f t="shared" si="13"/>
        <v>-</v>
      </c>
    </row>
    <row r="78" spans="1:22" s="30" customFormat="1" ht="25.15" hidden="1" customHeight="1" x14ac:dyDescent="0.2">
      <c r="A78" s="126"/>
      <c r="B78" s="93"/>
      <c r="C78" s="94"/>
      <c r="D78" s="170"/>
      <c r="E78" s="96"/>
      <c r="F78" s="97"/>
      <c r="G78" s="97"/>
      <c r="H78" s="98"/>
      <c r="I78" s="98"/>
      <c r="J78" s="99">
        <f t="shared" si="15"/>
        <v>0</v>
      </c>
      <c r="K78" s="100"/>
      <c r="L78" s="108"/>
      <c r="M78" s="102"/>
      <c r="N78" s="103"/>
      <c r="O78" s="103"/>
      <c r="P78" s="104" t="str">
        <f t="shared" si="11"/>
        <v>-</v>
      </c>
      <c r="Q78" s="107"/>
      <c r="R78" s="92" t="str">
        <f t="shared" si="12"/>
        <v>-</v>
      </c>
      <c r="S78" s="106"/>
      <c r="T78" s="129"/>
      <c r="U78" s="79">
        <f t="shared" si="14"/>
        <v>0</v>
      </c>
      <c r="V78" s="80" t="str">
        <f t="shared" si="13"/>
        <v>-</v>
      </c>
    </row>
    <row r="79" spans="1:22" s="30" customFormat="1" ht="25.15" hidden="1" customHeight="1" x14ac:dyDescent="0.2">
      <c r="A79" s="126"/>
      <c r="B79" s="93"/>
      <c r="C79" s="94"/>
      <c r="D79" s="170"/>
      <c r="E79" s="96"/>
      <c r="F79" s="97"/>
      <c r="G79" s="97"/>
      <c r="H79" s="98"/>
      <c r="I79" s="98"/>
      <c r="J79" s="99">
        <f t="shared" si="15"/>
        <v>0</v>
      </c>
      <c r="K79" s="100"/>
      <c r="L79" s="108"/>
      <c r="M79" s="102"/>
      <c r="N79" s="103"/>
      <c r="O79" s="103"/>
      <c r="P79" s="104" t="str">
        <f t="shared" si="11"/>
        <v>-</v>
      </c>
      <c r="Q79" s="105"/>
      <c r="R79" s="92" t="str">
        <f t="shared" si="12"/>
        <v>-</v>
      </c>
      <c r="S79" s="106"/>
      <c r="T79" s="129"/>
      <c r="U79" s="79">
        <f t="shared" si="14"/>
        <v>0</v>
      </c>
      <c r="V79" s="80" t="str">
        <f t="shared" si="13"/>
        <v>-</v>
      </c>
    </row>
    <row r="80" spans="1:22" s="30" customFormat="1" ht="25.15" hidden="1" customHeight="1" x14ac:dyDescent="0.2">
      <c r="A80" s="126"/>
      <c r="B80" s="93"/>
      <c r="C80" s="94"/>
      <c r="D80" s="170"/>
      <c r="E80" s="96"/>
      <c r="F80" s="97"/>
      <c r="G80" s="97"/>
      <c r="H80" s="98"/>
      <c r="I80" s="98"/>
      <c r="J80" s="99">
        <f t="shared" si="15"/>
        <v>0</v>
      </c>
      <c r="K80" s="100"/>
      <c r="L80" s="109"/>
      <c r="M80" s="102"/>
      <c r="N80" s="103"/>
      <c r="O80" s="103"/>
      <c r="P80" s="104" t="str">
        <f t="shared" si="11"/>
        <v>-</v>
      </c>
      <c r="Q80" s="105"/>
      <c r="R80" s="92" t="str">
        <f t="shared" si="12"/>
        <v>-</v>
      </c>
      <c r="S80" s="106"/>
      <c r="T80" s="129"/>
      <c r="U80" s="79">
        <f t="shared" si="14"/>
        <v>0</v>
      </c>
      <c r="V80" s="80" t="str">
        <f t="shared" si="13"/>
        <v>-</v>
      </c>
    </row>
    <row r="81" spans="1:22" s="30" customFormat="1" ht="25.15" hidden="1" customHeight="1" x14ac:dyDescent="0.2">
      <c r="A81" s="126"/>
      <c r="B81" s="93"/>
      <c r="C81" s="94"/>
      <c r="D81" s="170"/>
      <c r="E81" s="96"/>
      <c r="F81" s="97"/>
      <c r="G81" s="97"/>
      <c r="H81" s="98"/>
      <c r="I81" s="98"/>
      <c r="J81" s="99">
        <f t="shared" si="15"/>
        <v>0</v>
      </c>
      <c r="K81" s="100"/>
      <c r="L81" s="108"/>
      <c r="M81" s="102"/>
      <c r="N81" s="103"/>
      <c r="O81" s="103"/>
      <c r="P81" s="104" t="str">
        <f t="shared" si="11"/>
        <v>-</v>
      </c>
      <c r="Q81" s="105"/>
      <c r="R81" s="92" t="str">
        <f t="shared" si="12"/>
        <v>-</v>
      </c>
      <c r="S81" s="106"/>
      <c r="T81" s="129"/>
      <c r="U81" s="79">
        <f t="shared" si="14"/>
        <v>0</v>
      </c>
      <c r="V81" s="80" t="str">
        <f t="shared" si="13"/>
        <v>-</v>
      </c>
    </row>
    <row r="82" spans="1:22" s="30" customFormat="1" ht="25.15" hidden="1" customHeight="1" x14ac:dyDescent="0.2">
      <c r="A82" s="126"/>
      <c r="B82" s="93"/>
      <c r="C82" s="94"/>
      <c r="D82" s="170"/>
      <c r="E82" s="96"/>
      <c r="F82" s="97"/>
      <c r="G82" s="97"/>
      <c r="H82" s="98"/>
      <c r="I82" s="98"/>
      <c r="J82" s="99">
        <f t="shared" si="15"/>
        <v>0</v>
      </c>
      <c r="K82" s="100"/>
      <c r="L82" s="108"/>
      <c r="M82" s="102"/>
      <c r="N82" s="103"/>
      <c r="O82" s="103"/>
      <c r="P82" s="104" t="str">
        <f t="shared" si="11"/>
        <v>-</v>
      </c>
      <c r="Q82" s="105"/>
      <c r="R82" s="92" t="str">
        <f t="shared" si="12"/>
        <v>-</v>
      </c>
      <c r="S82" s="106"/>
      <c r="T82" s="129"/>
      <c r="U82" s="79">
        <f t="shared" si="14"/>
        <v>0</v>
      </c>
      <c r="V82" s="80" t="str">
        <f t="shared" si="13"/>
        <v>-</v>
      </c>
    </row>
    <row r="83" spans="1:22" s="30" customFormat="1" ht="25.15" hidden="1" customHeight="1" x14ac:dyDescent="0.2">
      <c r="A83" s="126"/>
      <c r="B83" s="93"/>
      <c r="C83" s="95"/>
      <c r="D83" s="170"/>
      <c r="E83" s="96"/>
      <c r="F83" s="93"/>
      <c r="G83" s="93"/>
      <c r="H83" s="110"/>
      <c r="I83" s="110"/>
      <c r="J83" s="99">
        <f t="shared" si="15"/>
        <v>0</v>
      </c>
      <c r="K83" s="109"/>
      <c r="L83" s="102"/>
      <c r="M83" s="102"/>
      <c r="N83" s="103"/>
      <c r="O83" s="103"/>
      <c r="P83" s="104" t="str">
        <f t="shared" si="11"/>
        <v>-</v>
      </c>
      <c r="Q83" s="107"/>
      <c r="R83" s="92" t="str">
        <f t="shared" si="12"/>
        <v>-</v>
      </c>
      <c r="S83" s="106"/>
      <c r="T83" s="129"/>
      <c r="U83" s="79">
        <f t="shared" si="14"/>
        <v>0</v>
      </c>
      <c r="V83" s="80" t="str">
        <f t="shared" si="13"/>
        <v>-</v>
      </c>
    </row>
    <row r="84" spans="1:22" s="30" customFormat="1" ht="25.15" hidden="1" customHeight="1" x14ac:dyDescent="0.2">
      <c r="A84" s="126"/>
      <c r="B84" s="93"/>
      <c r="C84" s="95"/>
      <c r="D84" s="170"/>
      <c r="E84" s="96"/>
      <c r="F84" s="93"/>
      <c r="G84" s="93"/>
      <c r="H84" s="110"/>
      <c r="I84" s="110"/>
      <c r="J84" s="99">
        <f t="shared" si="15"/>
        <v>0</v>
      </c>
      <c r="K84" s="109"/>
      <c r="L84" s="102"/>
      <c r="M84" s="102"/>
      <c r="N84" s="103"/>
      <c r="O84" s="103"/>
      <c r="P84" s="104" t="str">
        <f t="shared" si="11"/>
        <v>-</v>
      </c>
      <c r="Q84" s="107"/>
      <c r="R84" s="92" t="str">
        <f t="shared" si="12"/>
        <v>-</v>
      </c>
      <c r="S84" s="106"/>
      <c r="T84" s="129"/>
      <c r="U84" s="79">
        <f t="shared" si="14"/>
        <v>0</v>
      </c>
      <c r="V84" s="80" t="str">
        <f t="shared" si="13"/>
        <v>-</v>
      </c>
    </row>
    <row r="85" spans="1:22" s="30" customFormat="1" ht="25.15" hidden="1" customHeight="1" x14ac:dyDescent="0.2">
      <c r="A85" s="126"/>
      <c r="B85" s="93"/>
      <c r="C85" s="95"/>
      <c r="D85" s="170"/>
      <c r="E85" s="96"/>
      <c r="F85" s="93"/>
      <c r="G85" s="93"/>
      <c r="H85" s="110"/>
      <c r="I85" s="110"/>
      <c r="J85" s="99">
        <f t="shared" si="15"/>
        <v>0</v>
      </c>
      <c r="K85" s="109"/>
      <c r="L85" s="102"/>
      <c r="M85" s="102"/>
      <c r="N85" s="103"/>
      <c r="O85" s="103"/>
      <c r="P85" s="104" t="str">
        <f t="shared" si="11"/>
        <v>-</v>
      </c>
      <c r="Q85" s="107"/>
      <c r="R85" s="92" t="str">
        <f t="shared" si="12"/>
        <v>-</v>
      </c>
      <c r="S85" s="106"/>
      <c r="T85" s="129"/>
      <c r="U85" s="79">
        <f t="shared" si="14"/>
        <v>0</v>
      </c>
      <c r="V85" s="80" t="str">
        <f t="shared" si="13"/>
        <v>-</v>
      </c>
    </row>
    <row r="86" spans="1:22" s="30" customFormat="1" ht="25.15" hidden="1" customHeight="1" x14ac:dyDescent="0.2">
      <c r="A86" s="126"/>
      <c r="B86" s="93"/>
      <c r="C86" s="95"/>
      <c r="D86" s="170"/>
      <c r="E86" s="96"/>
      <c r="F86" s="93"/>
      <c r="G86" s="93"/>
      <c r="H86" s="110"/>
      <c r="I86" s="110"/>
      <c r="J86" s="99">
        <f t="shared" si="15"/>
        <v>0</v>
      </c>
      <c r="K86" s="109"/>
      <c r="L86" s="102"/>
      <c r="M86" s="102"/>
      <c r="N86" s="103"/>
      <c r="O86" s="103"/>
      <c r="P86" s="104" t="str">
        <f t="shared" si="11"/>
        <v>-</v>
      </c>
      <c r="Q86" s="107"/>
      <c r="R86" s="92" t="str">
        <f t="shared" si="12"/>
        <v>-</v>
      </c>
      <c r="S86" s="106"/>
      <c r="T86" s="129"/>
      <c r="U86" s="79">
        <f t="shared" si="14"/>
        <v>0</v>
      </c>
      <c r="V86" s="80" t="str">
        <f t="shared" si="13"/>
        <v>-</v>
      </c>
    </row>
    <row r="87" spans="1:22" s="30" customFormat="1" ht="25.15" hidden="1" customHeight="1" x14ac:dyDescent="0.2">
      <c r="A87" s="126"/>
      <c r="B87" s="93"/>
      <c r="C87" s="95"/>
      <c r="D87" s="170"/>
      <c r="E87" s="96"/>
      <c r="F87" s="93"/>
      <c r="G87" s="93"/>
      <c r="H87" s="110"/>
      <c r="I87" s="110"/>
      <c r="J87" s="99">
        <f t="shared" si="15"/>
        <v>0</v>
      </c>
      <c r="K87" s="109"/>
      <c r="L87" s="102"/>
      <c r="M87" s="102"/>
      <c r="N87" s="103"/>
      <c r="O87" s="103"/>
      <c r="P87" s="104" t="str">
        <f t="shared" si="11"/>
        <v>-</v>
      </c>
      <c r="Q87" s="107"/>
      <c r="R87" s="92" t="str">
        <f t="shared" si="12"/>
        <v>-</v>
      </c>
      <c r="S87" s="106"/>
      <c r="T87" s="129"/>
      <c r="U87" s="79">
        <f t="shared" si="14"/>
        <v>0</v>
      </c>
      <c r="V87" s="80" t="str">
        <f t="shared" si="13"/>
        <v>-</v>
      </c>
    </row>
    <row r="88" spans="1:22" s="30" customFormat="1" ht="25.15" hidden="1" customHeight="1" x14ac:dyDescent="0.2">
      <c r="A88" s="126"/>
      <c r="B88" s="93"/>
      <c r="C88" s="95"/>
      <c r="D88" s="170"/>
      <c r="E88" s="96"/>
      <c r="F88" s="93"/>
      <c r="G88" s="93"/>
      <c r="H88" s="110"/>
      <c r="I88" s="110"/>
      <c r="J88" s="99">
        <f t="shared" si="15"/>
        <v>0</v>
      </c>
      <c r="K88" s="109"/>
      <c r="L88" s="102"/>
      <c r="M88" s="102"/>
      <c r="N88" s="103"/>
      <c r="O88" s="103"/>
      <c r="P88" s="104" t="str">
        <f t="shared" si="11"/>
        <v>-</v>
      </c>
      <c r="Q88" s="107"/>
      <c r="R88" s="92" t="str">
        <f t="shared" si="12"/>
        <v>-</v>
      </c>
      <c r="S88" s="106"/>
      <c r="T88" s="129"/>
      <c r="U88" s="79">
        <f t="shared" si="14"/>
        <v>0</v>
      </c>
      <c r="V88" s="80" t="str">
        <f t="shared" si="13"/>
        <v>-</v>
      </c>
    </row>
    <row r="89" spans="1:22" s="30" customFormat="1" ht="25.15" hidden="1" customHeight="1" x14ac:dyDescent="0.2">
      <c r="A89" s="126"/>
      <c r="B89" s="93"/>
      <c r="C89" s="95"/>
      <c r="D89" s="170"/>
      <c r="E89" s="96"/>
      <c r="F89" s="93"/>
      <c r="G89" s="93"/>
      <c r="H89" s="110"/>
      <c r="I89" s="110"/>
      <c r="J89" s="99">
        <f t="shared" si="15"/>
        <v>0</v>
      </c>
      <c r="K89" s="109"/>
      <c r="L89" s="102"/>
      <c r="M89" s="102"/>
      <c r="N89" s="103"/>
      <c r="O89" s="103"/>
      <c r="P89" s="104" t="str">
        <f t="shared" si="11"/>
        <v>-</v>
      </c>
      <c r="Q89" s="107"/>
      <c r="R89" s="92" t="str">
        <f t="shared" si="12"/>
        <v>-</v>
      </c>
      <c r="S89" s="106"/>
      <c r="T89" s="129"/>
      <c r="U89" s="79">
        <f t="shared" si="14"/>
        <v>0</v>
      </c>
      <c r="V89" s="80" t="str">
        <f t="shared" si="13"/>
        <v>-</v>
      </c>
    </row>
    <row r="90" spans="1:22" s="30" customFormat="1" ht="25.15" hidden="1" customHeight="1" x14ac:dyDescent="0.2">
      <c r="A90" s="126"/>
      <c r="B90" s="93"/>
      <c r="C90" s="95"/>
      <c r="D90" s="170"/>
      <c r="E90" s="96"/>
      <c r="F90" s="93"/>
      <c r="G90" s="93"/>
      <c r="H90" s="110"/>
      <c r="I90" s="110"/>
      <c r="J90" s="99">
        <f t="shared" si="15"/>
        <v>0</v>
      </c>
      <c r="K90" s="109"/>
      <c r="L90" s="102"/>
      <c r="M90" s="102"/>
      <c r="N90" s="103"/>
      <c r="O90" s="103"/>
      <c r="P90" s="104" t="str">
        <f t="shared" si="11"/>
        <v>-</v>
      </c>
      <c r="Q90" s="107"/>
      <c r="R90" s="92" t="str">
        <f t="shared" si="12"/>
        <v>-</v>
      </c>
      <c r="S90" s="106"/>
      <c r="T90" s="129"/>
      <c r="U90" s="79">
        <f t="shared" si="14"/>
        <v>0</v>
      </c>
      <c r="V90" s="80" t="str">
        <f t="shared" si="13"/>
        <v>-</v>
      </c>
    </row>
    <row r="91" spans="1:22" s="30" customFormat="1" ht="25.15" hidden="1" customHeight="1" x14ac:dyDescent="0.2">
      <c r="A91" s="126"/>
      <c r="B91" s="93"/>
      <c r="C91" s="95"/>
      <c r="D91" s="170"/>
      <c r="E91" s="96"/>
      <c r="F91" s="93"/>
      <c r="G91" s="93"/>
      <c r="H91" s="110"/>
      <c r="I91" s="110"/>
      <c r="J91" s="99">
        <f t="shared" si="15"/>
        <v>0</v>
      </c>
      <c r="K91" s="109"/>
      <c r="L91" s="102"/>
      <c r="M91" s="102"/>
      <c r="N91" s="103"/>
      <c r="O91" s="103"/>
      <c r="P91" s="104" t="str">
        <f t="shared" si="11"/>
        <v>-</v>
      </c>
      <c r="Q91" s="107"/>
      <c r="R91" s="92" t="str">
        <f t="shared" si="12"/>
        <v>-</v>
      </c>
      <c r="S91" s="106"/>
      <c r="T91" s="129"/>
      <c r="U91" s="79">
        <f t="shared" si="14"/>
        <v>0</v>
      </c>
      <c r="V91" s="80" t="str">
        <f t="shared" si="13"/>
        <v>-</v>
      </c>
    </row>
    <row r="92" spans="1:22" s="30" customFormat="1" ht="25.15" hidden="1" customHeight="1" x14ac:dyDescent="0.2">
      <c r="A92" s="126"/>
      <c r="B92" s="93"/>
      <c r="C92" s="95"/>
      <c r="D92" s="170"/>
      <c r="E92" s="96"/>
      <c r="F92" s="93"/>
      <c r="G92" s="93"/>
      <c r="H92" s="110"/>
      <c r="I92" s="110"/>
      <c r="J92" s="99">
        <f t="shared" si="15"/>
        <v>0</v>
      </c>
      <c r="K92" s="109"/>
      <c r="L92" s="102"/>
      <c r="M92" s="102"/>
      <c r="N92" s="103"/>
      <c r="O92" s="103"/>
      <c r="P92" s="104" t="str">
        <f t="shared" si="11"/>
        <v>-</v>
      </c>
      <c r="Q92" s="107"/>
      <c r="R92" s="92" t="str">
        <f t="shared" si="12"/>
        <v>-</v>
      </c>
      <c r="S92" s="106"/>
      <c r="T92" s="129"/>
      <c r="U92" s="79">
        <f t="shared" si="14"/>
        <v>0</v>
      </c>
      <c r="V92" s="80" t="str">
        <f t="shared" si="13"/>
        <v>-</v>
      </c>
    </row>
    <row r="93" spans="1:22" s="30" customFormat="1" ht="25.15" hidden="1" customHeight="1" x14ac:dyDescent="0.2">
      <c r="A93" s="126"/>
      <c r="B93" s="93"/>
      <c r="C93" s="95"/>
      <c r="D93" s="170"/>
      <c r="E93" s="96"/>
      <c r="F93" s="93"/>
      <c r="G93" s="93"/>
      <c r="H93" s="110"/>
      <c r="I93" s="110"/>
      <c r="J93" s="99">
        <f t="shared" si="15"/>
        <v>0</v>
      </c>
      <c r="K93" s="109"/>
      <c r="L93" s="102"/>
      <c r="M93" s="102"/>
      <c r="N93" s="103"/>
      <c r="O93" s="103"/>
      <c r="P93" s="104" t="str">
        <f t="shared" si="11"/>
        <v>-</v>
      </c>
      <c r="Q93" s="107"/>
      <c r="R93" s="92" t="str">
        <f t="shared" si="12"/>
        <v>-</v>
      </c>
      <c r="S93" s="106"/>
      <c r="T93" s="129"/>
      <c r="U93" s="79">
        <f t="shared" si="14"/>
        <v>0</v>
      </c>
      <c r="V93" s="80" t="str">
        <f t="shared" si="13"/>
        <v>-</v>
      </c>
    </row>
    <row r="94" spans="1:22" s="30" customFormat="1" ht="25.15" hidden="1" customHeight="1" x14ac:dyDescent="0.2">
      <c r="A94" s="126"/>
      <c r="B94" s="93"/>
      <c r="C94" s="95"/>
      <c r="D94" s="170"/>
      <c r="E94" s="96"/>
      <c r="F94" s="93"/>
      <c r="G94" s="93"/>
      <c r="H94" s="110"/>
      <c r="I94" s="110"/>
      <c r="J94" s="99">
        <f t="shared" si="15"/>
        <v>0</v>
      </c>
      <c r="K94" s="109"/>
      <c r="L94" s="102"/>
      <c r="M94" s="102"/>
      <c r="N94" s="103"/>
      <c r="O94" s="103"/>
      <c r="P94" s="104" t="str">
        <f t="shared" si="11"/>
        <v>-</v>
      </c>
      <c r="Q94" s="107"/>
      <c r="R94" s="92" t="str">
        <f t="shared" si="12"/>
        <v>-</v>
      </c>
      <c r="S94" s="106"/>
      <c r="T94" s="129"/>
      <c r="U94" s="79">
        <f t="shared" si="14"/>
        <v>0</v>
      </c>
      <c r="V94" s="80" t="str">
        <f t="shared" si="13"/>
        <v>-</v>
      </c>
    </row>
    <row r="95" spans="1:22" s="30" customFormat="1" ht="25.15" hidden="1" customHeight="1" x14ac:dyDescent="0.2">
      <c r="A95" s="126"/>
      <c r="B95" s="93"/>
      <c r="C95" s="95"/>
      <c r="D95" s="170"/>
      <c r="E95" s="96"/>
      <c r="F95" s="93"/>
      <c r="G95" s="93"/>
      <c r="H95" s="110"/>
      <c r="I95" s="110"/>
      <c r="J95" s="99">
        <f t="shared" si="15"/>
        <v>0</v>
      </c>
      <c r="K95" s="109"/>
      <c r="L95" s="102"/>
      <c r="M95" s="102"/>
      <c r="N95" s="103"/>
      <c r="O95" s="103"/>
      <c r="P95" s="104" t="str">
        <f t="shared" si="11"/>
        <v>-</v>
      </c>
      <c r="Q95" s="107"/>
      <c r="R95" s="92" t="str">
        <f t="shared" si="12"/>
        <v>-</v>
      </c>
      <c r="S95" s="106"/>
      <c r="T95" s="129"/>
      <c r="U95" s="79">
        <f t="shared" si="14"/>
        <v>0</v>
      </c>
      <c r="V95" s="80" t="str">
        <f t="shared" si="13"/>
        <v>-</v>
      </c>
    </row>
    <row r="96" spans="1:22" s="30" customFormat="1" ht="25.15" hidden="1" customHeight="1" x14ac:dyDescent="0.2">
      <c r="A96" s="126"/>
      <c r="B96" s="93"/>
      <c r="C96" s="95"/>
      <c r="D96" s="170"/>
      <c r="E96" s="96"/>
      <c r="F96" s="93"/>
      <c r="G96" s="93"/>
      <c r="H96" s="110"/>
      <c r="I96" s="110"/>
      <c r="J96" s="99">
        <f t="shared" si="15"/>
        <v>0</v>
      </c>
      <c r="K96" s="109"/>
      <c r="L96" s="102"/>
      <c r="M96" s="102"/>
      <c r="N96" s="103"/>
      <c r="O96" s="103"/>
      <c r="P96" s="104" t="str">
        <f t="shared" si="11"/>
        <v>-</v>
      </c>
      <c r="Q96" s="107"/>
      <c r="R96" s="92" t="str">
        <f t="shared" si="12"/>
        <v>-</v>
      </c>
      <c r="S96" s="106"/>
      <c r="T96" s="129"/>
      <c r="U96" s="79">
        <f t="shared" si="14"/>
        <v>0</v>
      </c>
      <c r="V96" s="80" t="str">
        <f t="shared" si="13"/>
        <v>-</v>
      </c>
    </row>
    <row r="97" spans="1:22" s="30" customFormat="1" ht="25.15" hidden="1" customHeight="1" x14ac:dyDescent="0.2">
      <c r="A97" s="126"/>
      <c r="B97" s="93"/>
      <c r="C97" s="95"/>
      <c r="D97" s="170"/>
      <c r="E97" s="96"/>
      <c r="F97" s="93"/>
      <c r="G97" s="93"/>
      <c r="H97" s="110"/>
      <c r="I97" s="110"/>
      <c r="J97" s="99">
        <f t="shared" si="15"/>
        <v>0</v>
      </c>
      <c r="K97" s="109"/>
      <c r="L97" s="102"/>
      <c r="M97" s="102"/>
      <c r="N97" s="103"/>
      <c r="O97" s="103"/>
      <c r="P97" s="104" t="str">
        <f t="shared" si="11"/>
        <v>-</v>
      </c>
      <c r="Q97" s="107"/>
      <c r="R97" s="92" t="str">
        <f t="shared" si="12"/>
        <v>-</v>
      </c>
      <c r="S97" s="106"/>
      <c r="T97" s="129"/>
      <c r="U97" s="79">
        <f t="shared" si="14"/>
        <v>0</v>
      </c>
      <c r="V97" s="80" t="str">
        <f t="shared" si="13"/>
        <v>-</v>
      </c>
    </row>
    <row r="98" spans="1:22" s="30" customFormat="1" ht="25.15" hidden="1" customHeight="1" x14ac:dyDescent="0.2">
      <c r="A98" s="126"/>
      <c r="B98" s="93"/>
      <c r="C98" s="95"/>
      <c r="D98" s="170"/>
      <c r="E98" s="96"/>
      <c r="F98" s="93"/>
      <c r="G98" s="93"/>
      <c r="H98" s="110"/>
      <c r="I98" s="110"/>
      <c r="J98" s="99">
        <f t="shared" si="15"/>
        <v>0</v>
      </c>
      <c r="K98" s="109"/>
      <c r="L98" s="102"/>
      <c r="M98" s="102"/>
      <c r="N98" s="103"/>
      <c r="O98" s="103"/>
      <c r="P98" s="104" t="str">
        <f t="shared" si="11"/>
        <v>-</v>
      </c>
      <c r="Q98" s="107"/>
      <c r="R98" s="92" t="str">
        <f t="shared" si="12"/>
        <v>-</v>
      </c>
      <c r="S98" s="106"/>
      <c r="T98" s="129"/>
      <c r="U98" s="79">
        <f t="shared" si="14"/>
        <v>0</v>
      </c>
      <c r="V98" s="80" t="str">
        <f t="shared" si="13"/>
        <v>-</v>
      </c>
    </row>
    <row r="99" spans="1:22" s="30" customFormat="1" ht="25.15" hidden="1" customHeight="1" x14ac:dyDescent="0.2">
      <c r="A99" s="126"/>
      <c r="B99" s="93"/>
      <c r="C99" s="95"/>
      <c r="D99" s="170"/>
      <c r="E99" s="96"/>
      <c r="F99" s="93"/>
      <c r="G99" s="93"/>
      <c r="H99" s="110"/>
      <c r="I99" s="110"/>
      <c r="J99" s="99">
        <f t="shared" si="15"/>
        <v>0</v>
      </c>
      <c r="K99" s="109"/>
      <c r="L99" s="102"/>
      <c r="M99" s="102"/>
      <c r="N99" s="103"/>
      <c r="O99" s="103"/>
      <c r="P99" s="104" t="str">
        <f t="shared" si="11"/>
        <v>-</v>
      </c>
      <c r="Q99" s="107"/>
      <c r="R99" s="92" t="str">
        <f t="shared" si="12"/>
        <v>-</v>
      </c>
      <c r="S99" s="106"/>
      <c r="T99" s="129"/>
      <c r="U99" s="79">
        <f t="shared" si="14"/>
        <v>0</v>
      </c>
      <c r="V99" s="80" t="str">
        <f t="shared" si="13"/>
        <v>-</v>
      </c>
    </row>
    <row r="100" spans="1:22" s="30" customFormat="1" ht="25.15" hidden="1" customHeight="1" x14ac:dyDescent="0.2">
      <c r="A100" s="126"/>
      <c r="B100" s="93"/>
      <c r="C100" s="95"/>
      <c r="D100" s="170"/>
      <c r="E100" s="96"/>
      <c r="F100" s="93"/>
      <c r="G100" s="93"/>
      <c r="H100" s="110"/>
      <c r="I100" s="110"/>
      <c r="J100" s="99">
        <f t="shared" si="15"/>
        <v>0</v>
      </c>
      <c r="K100" s="109"/>
      <c r="L100" s="102"/>
      <c r="M100" s="102"/>
      <c r="N100" s="103"/>
      <c r="O100" s="103"/>
      <c r="P100" s="104" t="str">
        <f t="shared" si="11"/>
        <v>-</v>
      </c>
      <c r="Q100" s="107"/>
      <c r="R100" s="92" t="str">
        <f t="shared" si="12"/>
        <v>-</v>
      </c>
      <c r="S100" s="106"/>
      <c r="T100" s="129"/>
      <c r="U100" s="79">
        <f t="shared" si="14"/>
        <v>0</v>
      </c>
      <c r="V100" s="80" t="str">
        <f t="shared" si="13"/>
        <v>-</v>
      </c>
    </row>
    <row r="101" spans="1:22" s="30" customFormat="1" ht="25.15" hidden="1" customHeight="1" x14ac:dyDescent="0.2">
      <c r="A101" s="126"/>
      <c r="B101" s="111"/>
      <c r="C101" s="112"/>
      <c r="D101" s="171"/>
      <c r="E101" s="113"/>
      <c r="F101" s="111"/>
      <c r="G101" s="111"/>
      <c r="H101" s="114"/>
      <c r="I101" s="114"/>
      <c r="J101" s="115">
        <f t="shared" si="15"/>
        <v>0</v>
      </c>
      <c r="K101" s="116"/>
      <c r="L101" s="117"/>
      <c r="M101" s="117"/>
      <c r="N101" s="118"/>
      <c r="O101" s="118"/>
      <c r="P101" s="104" t="str">
        <f t="shared" si="11"/>
        <v>-</v>
      </c>
      <c r="Q101" s="119"/>
      <c r="R101" s="92" t="str">
        <f t="shared" si="12"/>
        <v>-</v>
      </c>
      <c r="S101" s="120"/>
      <c r="T101" s="129"/>
      <c r="U101" s="79">
        <f t="shared" si="14"/>
        <v>0</v>
      </c>
      <c r="V101" s="80" t="str">
        <f t="shared" si="13"/>
        <v>-</v>
      </c>
    </row>
    <row r="102" spans="1:22" s="30" customFormat="1" ht="19.899999999999999" customHeight="1" x14ac:dyDescent="0.2">
      <c r="A102" s="65">
        <f>COUNT(A72:A101)</f>
        <v>3</v>
      </c>
      <c r="B102" s="165" t="s">
        <v>49</v>
      </c>
      <c r="C102" s="66">
        <f>COUNT(K72:K101)-COUNT(L72:L101)</f>
        <v>0</v>
      </c>
      <c r="D102" s="172"/>
      <c r="E102" s="66"/>
      <c r="F102" s="66" t="s">
        <v>31</v>
      </c>
      <c r="G102" s="69">
        <f>IF(L72&gt;1,0,K72)+IF(L73&gt;0,0,K73)+IF(L74&gt;0,0,K74)+IF(L75&gt;0,0,K75)+IF(L76&gt;0,0,K76)+IF(L77&gt;0,0,K77)+IF(L78&gt;0,0,K78)+IF(L79&gt;0,0,K79)+IF(L80&gt;0,0,K80)+IF(L81&gt;0,0,K81)+IF(L82&gt;0,0,K82)+IF(L83&gt;0,0,K83)+IF(L84&gt;0,0,K84)+IF(L85&gt;0,0,K85)+IF(L86&gt;0,0,K86)+IF(L87&gt;0,0,K87)+IF(L88&gt;0,0,K88)+IF(L89&gt;0,0,K89)+IF(L90&gt;0,0,K90)+IF(L91&gt;0,0,K91)+IF(L92&gt;0,0,K92)+IF(L93&gt;0,0,K93)+IF(L94&gt;0,0,K94)+IF(L95&gt;0,0,K95)+IF(L96&gt;0,0,K96)+IF(L97&gt;0,0,K97)+IF(L98&gt;0,0,K98)+IF(L99&gt;0,0,K99)+IF(L100&gt;0,0,K100)+IF(L101&gt;0,0,K101)</f>
        <v>0</v>
      </c>
      <c r="H102" s="66"/>
      <c r="I102" s="66"/>
      <c r="J102" s="67">
        <f>SUM(J72:J101)/1000</f>
        <v>7.5860000000000003</v>
      </c>
      <c r="K102" s="77">
        <f>SUM(K72:K101)</f>
        <v>37253920</v>
      </c>
      <c r="L102" s="77">
        <f>SUM(L72:L101)</f>
        <v>33209171</v>
      </c>
      <c r="M102" s="77">
        <f>SUM(M72:M101)</f>
        <v>13555545</v>
      </c>
      <c r="N102" s="124" t="s">
        <v>6</v>
      </c>
      <c r="O102" s="68">
        <f>IF(M102&lt;=0,"-",(M102/L102))</f>
        <v>0.40818679273866848</v>
      </c>
      <c r="P102" s="68"/>
      <c r="Q102" s="68">
        <f>IF(L72&lt;=0,"0",(IF(Q72&gt;0,Q72*L72)+IF(Q73&gt;0,Q73*L73)+IF(Q74&gt;0,Q74*L74)+IF(Q75&gt;0,Q75*L75)+IF(Q76&gt;0,Q76*L76)+IF(Q77&gt;0,Q77*L77)+IF(Q78&gt;0,Q78*L78)+IF(Q79&gt;0,Q79*L79)+IF(Q80&gt;0,Q80*L80)+IF(Q81&gt;0,Q81*L81)+IF(Q82&gt;0,Q82*L82)+IF(Q83&gt;0,Q83*L83)+IF(Q84&gt;0,Q84*L84)+IF(Q85&gt;0,Q85*L85)+IF(Q86&gt;0,Q86*L86)+IF(Q87&gt;0,Q87*L87)+IF(Q88&gt;0,Q88*L88)+IF(Q89&gt;0,Q89*L89)+IF(Q90&gt;0,Q90*L90)+IF(Q91&gt;0,Q91*L91)+IF(Q92&gt;0,Q92*L92)+IF(Q93&gt;0,Q93*L93)+IF(Q94&gt;0,Q94*L94)+IF(Q95&gt;0,Q95*L95)+IF(Q96&gt;0,Q96*L96)+IF(Q97&gt;0,Q97*L97)+IF(Q98&gt;0,Q98*L98)+IF(Q99&gt;0,Q99*L99)+IF(Q100&gt;0,Q100*L100)+IF(Q101&gt;0,Q101*L101))/L102)</f>
        <v>0.70410834705870862</v>
      </c>
      <c r="R102" s="66"/>
      <c r="S102" s="66"/>
      <c r="T102" s="129"/>
      <c r="U102" s="81"/>
      <c r="V102" s="80"/>
    </row>
    <row r="103" spans="1:22" s="136" customFormat="1" ht="19.899999999999999" customHeight="1" x14ac:dyDescent="0.2">
      <c r="A103" s="134" t="s">
        <v>52</v>
      </c>
      <c r="B103" s="135"/>
      <c r="C103" s="215" t="s">
        <v>57</v>
      </c>
      <c r="D103" s="215"/>
      <c r="E103" s="215"/>
      <c r="F103" s="135"/>
      <c r="G103" s="135"/>
      <c r="H103" s="135"/>
      <c r="I103" s="135"/>
      <c r="J103" s="134"/>
      <c r="K103" s="135"/>
      <c r="L103" s="135"/>
      <c r="M103" s="134"/>
      <c r="N103" s="135"/>
      <c r="O103" s="135"/>
      <c r="P103" s="135"/>
      <c r="Q103" s="134"/>
      <c r="R103" s="135"/>
      <c r="S103" s="135"/>
      <c r="U103" s="137"/>
    </row>
    <row r="104" spans="1:22" s="30" customFormat="1" ht="25.15" customHeight="1" x14ac:dyDescent="0.2">
      <c r="A104" s="175">
        <v>1</v>
      </c>
      <c r="B104" s="176" t="s">
        <v>46</v>
      </c>
      <c r="C104" s="177" t="s">
        <v>156</v>
      </c>
      <c r="D104" s="186">
        <v>1</v>
      </c>
      <c r="E104" s="178">
        <v>138612003</v>
      </c>
      <c r="F104" s="179" t="s">
        <v>81</v>
      </c>
      <c r="G104" s="179" t="s">
        <v>109</v>
      </c>
      <c r="H104" s="86">
        <v>3600</v>
      </c>
      <c r="I104" s="86">
        <v>8700</v>
      </c>
      <c r="J104" s="87">
        <f>I104-H104</f>
        <v>5100</v>
      </c>
      <c r="K104" s="88">
        <v>8554981</v>
      </c>
      <c r="L104" s="89">
        <v>8127231.9500000002</v>
      </c>
      <c r="M104" s="90">
        <v>8126794</v>
      </c>
      <c r="N104" s="166">
        <v>43431</v>
      </c>
      <c r="O104" s="166">
        <v>43528</v>
      </c>
      <c r="P104" s="104">
        <f t="shared" ref="P104:P133" ca="1" si="16">IF(OR(O104&lt;=0,N104&lt;=0),"-",(($S$3-N104)/(O104-N104)))</f>
        <v>1.2474226804123711</v>
      </c>
      <c r="Q104" s="91">
        <v>1</v>
      </c>
      <c r="R104" s="92" t="str">
        <f t="shared" ref="R104:R133" ca="1" si="17">IF(OR(N104&lt;=0,O104&lt;=0),"-",IF(AND(($S$3-N104)&gt;(O104-N104),Q104&lt;100%),"Time Expired",IF(AND(($S$3-N104)&gt;(O104-N104)*3/4,Q104&lt;=10%),"Very Critical",IF(AND(($S$3-N104)&gt;(O104-N104)*3/4,Q104&lt;=25%),"Critical",IF(AND(($S$3-N104)&gt;(O104-N104)*3/4,Q104&lt;=50%),"Slow Progress",IF(AND(($S$3-N104)&gt;(O104-N104)/2,Q104&lt;=10%),"Very Slow Progress",IF(AND(($S$3-N104)&gt;(O104-N104)/2,Q104&lt;=25%),"Progress Slow",IF(AND(($S$3-N104)&gt;(O104-N104)/4,Q104&lt;=20%),"Progress Slow","-"))))))))</f>
        <v>-</v>
      </c>
      <c r="S104" s="193" t="s">
        <v>172</v>
      </c>
      <c r="T104" s="129"/>
      <c r="U104" s="79">
        <f>O104-N104</f>
        <v>97</v>
      </c>
      <c r="V104" s="80">
        <f t="shared" ref="V104:V133" ca="1" si="18">IF(N104&lt;=0,"-",($S$3-N104))</f>
        <v>121</v>
      </c>
    </row>
    <row r="105" spans="1:22" s="30" customFormat="1" ht="25.15" customHeight="1" x14ac:dyDescent="0.2">
      <c r="A105" s="180">
        <v>2</v>
      </c>
      <c r="B105" s="181" t="s">
        <v>46</v>
      </c>
      <c r="C105" s="182" t="s">
        <v>157</v>
      </c>
      <c r="D105" s="187">
        <v>1</v>
      </c>
      <c r="E105" s="183">
        <v>138612007</v>
      </c>
      <c r="F105" s="184" t="s">
        <v>82</v>
      </c>
      <c r="G105" s="184" t="s">
        <v>101</v>
      </c>
      <c r="H105" s="98">
        <v>3080</v>
      </c>
      <c r="I105" s="98">
        <v>4072</v>
      </c>
      <c r="J105" s="99">
        <f>I105-H105</f>
        <v>992</v>
      </c>
      <c r="K105" s="100">
        <v>928062</v>
      </c>
      <c r="L105" s="101">
        <v>881658.9</v>
      </c>
      <c r="M105" s="102">
        <v>881367</v>
      </c>
      <c r="N105" s="166">
        <v>43429</v>
      </c>
      <c r="O105" s="166">
        <v>43489</v>
      </c>
      <c r="P105" s="104">
        <f t="shared" ca="1" si="16"/>
        <v>2.0499999999999998</v>
      </c>
      <c r="Q105" s="105">
        <v>1</v>
      </c>
      <c r="R105" s="92" t="str">
        <f t="shared" ca="1" si="17"/>
        <v>-</v>
      </c>
      <c r="S105" s="189" t="s">
        <v>172</v>
      </c>
      <c r="T105" s="129"/>
      <c r="U105" s="79">
        <f t="shared" ref="U105:U133" si="19">O105-N105</f>
        <v>60</v>
      </c>
      <c r="V105" s="80">
        <f t="shared" ca="1" si="18"/>
        <v>123</v>
      </c>
    </row>
    <row r="106" spans="1:22" s="30" customFormat="1" ht="25.15" customHeight="1" x14ac:dyDescent="0.2">
      <c r="A106" s="180">
        <v>3</v>
      </c>
      <c r="B106" s="181" t="s">
        <v>46</v>
      </c>
      <c r="C106" s="177" t="s">
        <v>158</v>
      </c>
      <c r="D106" s="187">
        <v>1</v>
      </c>
      <c r="E106" s="183">
        <v>138612010</v>
      </c>
      <c r="F106" s="184" t="s">
        <v>83</v>
      </c>
      <c r="G106" s="184" t="s">
        <v>103</v>
      </c>
      <c r="H106" s="98">
        <v>0</v>
      </c>
      <c r="I106" s="98">
        <v>6900</v>
      </c>
      <c r="J106" s="99">
        <f t="shared" ref="J106:J133" si="20">I106-H106</f>
        <v>6900</v>
      </c>
      <c r="K106" s="100">
        <v>3523492</v>
      </c>
      <c r="L106" s="101">
        <v>3347317.4</v>
      </c>
      <c r="M106" s="102">
        <v>3346850</v>
      </c>
      <c r="N106" s="166">
        <v>43426</v>
      </c>
      <c r="O106" s="166">
        <v>43486</v>
      </c>
      <c r="P106" s="104">
        <f t="shared" ca="1" si="16"/>
        <v>2.1</v>
      </c>
      <c r="Q106" s="105">
        <v>1</v>
      </c>
      <c r="R106" s="92" t="str">
        <f t="shared" ca="1" si="17"/>
        <v>-</v>
      </c>
      <c r="S106" s="191" t="s">
        <v>172</v>
      </c>
      <c r="T106" s="129"/>
      <c r="U106" s="79">
        <f t="shared" si="19"/>
        <v>60</v>
      </c>
      <c r="V106" s="80">
        <f t="shared" ca="1" si="18"/>
        <v>126</v>
      </c>
    </row>
    <row r="107" spans="1:22" s="30" customFormat="1" ht="25.15" customHeight="1" x14ac:dyDescent="0.2">
      <c r="A107" s="180">
        <v>4</v>
      </c>
      <c r="B107" s="181" t="s">
        <v>46</v>
      </c>
      <c r="C107" s="177" t="s">
        <v>159</v>
      </c>
      <c r="D107" s="187">
        <v>1</v>
      </c>
      <c r="E107" s="183">
        <v>138613009</v>
      </c>
      <c r="F107" s="184" t="s">
        <v>84</v>
      </c>
      <c r="G107" s="184" t="s">
        <v>125</v>
      </c>
      <c r="H107" s="98">
        <v>1740</v>
      </c>
      <c r="I107" s="98">
        <v>2480</v>
      </c>
      <c r="J107" s="99">
        <f t="shared" si="20"/>
        <v>740</v>
      </c>
      <c r="K107" s="100">
        <v>548541</v>
      </c>
      <c r="L107" s="101">
        <v>521113.95</v>
      </c>
      <c r="M107" s="102">
        <v>520831</v>
      </c>
      <c r="N107" s="166">
        <v>43443</v>
      </c>
      <c r="O107" s="166">
        <v>43504</v>
      </c>
      <c r="P107" s="104">
        <f t="shared" ca="1" si="16"/>
        <v>1.7868852459016393</v>
      </c>
      <c r="Q107" s="107">
        <v>1</v>
      </c>
      <c r="R107" s="92" t="str">
        <f t="shared" ca="1" si="17"/>
        <v>-</v>
      </c>
      <c r="S107" s="191" t="s">
        <v>172</v>
      </c>
      <c r="T107" s="129"/>
      <c r="U107" s="79">
        <f t="shared" si="19"/>
        <v>61</v>
      </c>
      <c r="V107" s="80">
        <f t="shared" ca="1" si="18"/>
        <v>109</v>
      </c>
    </row>
    <row r="108" spans="1:22" s="30" customFormat="1" ht="25.15" customHeight="1" x14ac:dyDescent="0.2">
      <c r="A108" s="180">
        <v>5</v>
      </c>
      <c r="B108" s="181" t="s">
        <v>46</v>
      </c>
      <c r="C108" s="177" t="s">
        <v>160</v>
      </c>
      <c r="D108" s="187">
        <v>1</v>
      </c>
      <c r="E108" s="183">
        <v>138614007</v>
      </c>
      <c r="F108" s="184" t="s">
        <v>85</v>
      </c>
      <c r="G108" s="184" t="s">
        <v>108</v>
      </c>
      <c r="H108" s="98">
        <v>0</v>
      </c>
      <c r="I108" s="98">
        <v>500</v>
      </c>
      <c r="J108" s="99">
        <f t="shared" si="20"/>
        <v>500</v>
      </c>
      <c r="K108" s="100">
        <v>403363</v>
      </c>
      <c r="L108" s="101">
        <v>383194.85</v>
      </c>
      <c r="M108" s="102">
        <v>342166</v>
      </c>
      <c r="N108" s="166">
        <v>43431</v>
      </c>
      <c r="O108" s="166">
        <v>43522</v>
      </c>
      <c r="P108" s="104">
        <f t="shared" ca="1" si="16"/>
        <v>1.3296703296703296</v>
      </c>
      <c r="Q108" s="105">
        <v>1</v>
      </c>
      <c r="R108" s="92" t="str">
        <f t="shared" ca="1" si="17"/>
        <v>-</v>
      </c>
      <c r="S108" s="189" t="s">
        <v>172</v>
      </c>
      <c r="T108" s="129"/>
      <c r="U108" s="79">
        <f t="shared" si="19"/>
        <v>91</v>
      </c>
      <c r="V108" s="80">
        <f t="shared" ca="1" si="18"/>
        <v>121</v>
      </c>
    </row>
    <row r="109" spans="1:22" s="30" customFormat="1" ht="25.15" customHeight="1" x14ac:dyDescent="0.2">
      <c r="A109" s="180">
        <v>6</v>
      </c>
      <c r="B109" s="181" t="s">
        <v>46</v>
      </c>
      <c r="C109" s="177" t="s">
        <v>161</v>
      </c>
      <c r="D109" s="187">
        <v>1</v>
      </c>
      <c r="E109" s="183">
        <v>138614018</v>
      </c>
      <c r="F109" s="184" t="s">
        <v>86</v>
      </c>
      <c r="G109" s="184" t="s">
        <v>112</v>
      </c>
      <c r="H109" s="98">
        <v>0</v>
      </c>
      <c r="I109" s="98">
        <v>935</v>
      </c>
      <c r="J109" s="99">
        <f t="shared" si="20"/>
        <v>935</v>
      </c>
      <c r="K109" s="100">
        <v>1090068</v>
      </c>
      <c r="L109" s="101">
        <v>1035564.6</v>
      </c>
      <c r="M109" s="102">
        <v>1033883</v>
      </c>
      <c r="N109" s="166">
        <v>43437</v>
      </c>
      <c r="O109" s="166">
        <v>43498</v>
      </c>
      <c r="P109" s="104">
        <f t="shared" ca="1" si="16"/>
        <v>1.8852459016393444</v>
      </c>
      <c r="Q109" s="105">
        <v>1</v>
      </c>
      <c r="R109" s="92" t="str">
        <f t="shared" ca="1" si="17"/>
        <v>-</v>
      </c>
      <c r="S109" s="189" t="s">
        <v>172</v>
      </c>
      <c r="T109" s="129"/>
      <c r="U109" s="79">
        <f t="shared" si="19"/>
        <v>61</v>
      </c>
      <c r="V109" s="80">
        <f t="shared" ca="1" si="18"/>
        <v>115</v>
      </c>
    </row>
    <row r="110" spans="1:22" s="30" customFormat="1" ht="25.15" customHeight="1" x14ac:dyDescent="0.2">
      <c r="A110" s="180">
        <v>7</v>
      </c>
      <c r="B110" s="181" t="s">
        <v>46</v>
      </c>
      <c r="C110" s="177" t="s">
        <v>162</v>
      </c>
      <c r="D110" s="187">
        <v>1</v>
      </c>
      <c r="E110" s="183">
        <v>138614024</v>
      </c>
      <c r="F110" s="184" t="s">
        <v>87</v>
      </c>
      <c r="G110" s="184" t="s">
        <v>126</v>
      </c>
      <c r="H110" s="98">
        <v>8466</v>
      </c>
      <c r="I110" s="98">
        <v>9380</v>
      </c>
      <c r="J110" s="99">
        <f t="shared" si="20"/>
        <v>914</v>
      </c>
      <c r="K110" s="100">
        <v>750566</v>
      </c>
      <c r="L110" s="108">
        <v>713037.7</v>
      </c>
      <c r="M110" s="102">
        <v>712307</v>
      </c>
      <c r="N110" s="166">
        <v>43453</v>
      </c>
      <c r="O110" s="166">
        <v>43514</v>
      </c>
      <c r="P110" s="104">
        <f t="shared" ca="1" si="16"/>
        <v>1.6229508196721312</v>
      </c>
      <c r="Q110" s="107">
        <v>1</v>
      </c>
      <c r="R110" s="92" t="str">
        <f t="shared" ca="1" si="17"/>
        <v>-</v>
      </c>
      <c r="S110" s="191" t="s">
        <v>172</v>
      </c>
      <c r="T110" s="129"/>
      <c r="U110" s="79">
        <f t="shared" si="19"/>
        <v>61</v>
      </c>
      <c r="V110" s="80">
        <f t="shared" ca="1" si="18"/>
        <v>99</v>
      </c>
    </row>
    <row r="111" spans="1:22" s="30" customFormat="1" ht="25.15" hidden="1" customHeight="1" x14ac:dyDescent="0.2">
      <c r="A111" s="126"/>
      <c r="B111" s="93"/>
      <c r="C111" s="94"/>
      <c r="D111" s="95"/>
      <c r="E111" s="96"/>
      <c r="F111" s="97"/>
      <c r="G111" s="97"/>
      <c r="H111" s="98"/>
      <c r="I111" s="98"/>
      <c r="J111" s="99">
        <f t="shared" si="20"/>
        <v>0</v>
      </c>
      <c r="K111" s="100"/>
      <c r="L111" s="108"/>
      <c r="M111" s="102"/>
      <c r="N111" s="103"/>
      <c r="O111" s="103"/>
      <c r="P111" s="104" t="str">
        <f t="shared" si="16"/>
        <v>-</v>
      </c>
      <c r="Q111" s="105"/>
      <c r="R111" s="92" t="str">
        <f t="shared" si="17"/>
        <v>-</v>
      </c>
      <c r="S111" s="106"/>
      <c r="T111" s="129"/>
      <c r="U111" s="79">
        <f t="shared" si="19"/>
        <v>0</v>
      </c>
      <c r="V111" s="80" t="str">
        <f t="shared" si="18"/>
        <v>-</v>
      </c>
    </row>
    <row r="112" spans="1:22" s="30" customFormat="1" ht="25.15" hidden="1" customHeight="1" x14ac:dyDescent="0.2">
      <c r="A112" s="126"/>
      <c r="B112" s="93"/>
      <c r="C112" s="94"/>
      <c r="D112" s="95"/>
      <c r="E112" s="96"/>
      <c r="F112" s="97"/>
      <c r="G112" s="97"/>
      <c r="H112" s="98"/>
      <c r="I112" s="98"/>
      <c r="J112" s="99">
        <f t="shared" si="20"/>
        <v>0</v>
      </c>
      <c r="K112" s="100"/>
      <c r="L112" s="109"/>
      <c r="M112" s="102"/>
      <c r="N112" s="103"/>
      <c r="O112" s="103"/>
      <c r="P112" s="104" t="str">
        <f t="shared" si="16"/>
        <v>-</v>
      </c>
      <c r="Q112" s="105"/>
      <c r="R112" s="92" t="str">
        <f t="shared" si="17"/>
        <v>-</v>
      </c>
      <c r="S112" s="106"/>
      <c r="T112" s="129"/>
      <c r="U112" s="79">
        <f t="shared" si="19"/>
        <v>0</v>
      </c>
      <c r="V112" s="80" t="str">
        <f t="shared" si="18"/>
        <v>-</v>
      </c>
    </row>
    <row r="113" spans="1:22" s="30" customFormat="1" ht="25.15" hidden="1" customHeight="1" x14ac:dyDescent="0.2">
      <c r="A113" s="126"/>
      <c r="B113" s="93"/>
      <c r="C113" s="94"/>
      <c r="D113" s="95"/>
      <c r="E113" s="96"/>
      <c r="F113" s="97"/>
      <c r="G113" s="97"/>
      <c r="H113" s="98"/>
      <c r="I113" s="98"/>
      <c r="J113" s="99">
        <f t="shared" si="20"/>
        <v>0</v>
      </c>
      <c r="K113" s="100"/>
      <c r="L113" s="108"/>
      <c r="M113" s="102"/>
      <c r="N113" s="103"/>
      <c r="O113" s="103"/>
      <c r="P113" s="104" t="str">
        <f t="shared" si="16"/>
        <v>-</v>
      </c>
      <c r="Q113" s="105"/>
      <c r="R113" s="92" t="str">
        <f t="shared" si="17"/>
        <v>-</v>
      </c>
      <c r="S113" s="106"/>
      <c r="T113" s="129"/>
      <c r="U113" s="79">
        <f t="shared" si="19"/>
        <v>0</v>
      </c>
      <c r="V113" s="80" t="str">
        <f t="shared" si="18"/>
        <v>-</v>
      </c>
    </row>
    <row r="114" spans="1:22" s="30" customFormat="1" ht="25.15" hidden="1" customHeight="1" x14ac:dyDescent="0.2">
      <c r="A114" s="126"/>
      <c r="B114" s="93"/>
      <c r="C114" s="94"/>
      <c r="D114" s="95"/>
      <c r="E114" s="96"/>
      <c r="F114" s="97"/>
      <c r="G114" s="97"/>
      <c r="H114" s="98"/>
      <c r="I114" s="98"/>
      <c r="J114" s="99">
        <f t="shared" si="20"/>
        <v>0</v>
      </c>
      <c r="K114" s="100"/>
      <c r="L114" s="108"/>
      <c r="M114" s="102"/>
      <c r="N114" s="103"/>
      <c r="O114" s="103"/>
      <c r="P114" s="104" t="str">
        <f t="shared" si="16"/>
        <v>-</v>
      </c>
      <c r="Q114" s="105"/>
      <c r="R114" s="92" t="str">
        <f t="shared" si="17"/>
        <v>-</v>
      </c>
      <c r="S114" s="106"/>
      <c r="T114" s="129"/>
      <c r="U114" s="79">
        <f t="shared" si="19"/>
        <v>0</v>
      </c>
      <c r="V114" s="80" t="str">
        <f t="shared" si="18"/>
        <v>-</v>
      </c>
    </row>
    <row r="115" spans="1:22" s="30" customFormat="1" ht="25.15" hidden="1" customHeight="1" x14ac:dyDescent="0.2">
      <c r="A115" s="126"/>
      <c r="B115" s="93"/>
      <c r="C115" s="95"/>
      <c r="D115" s="95"/>
      <c r="E115" s="96"/>
      <c r="F115" s="93"/>
      <c r="G115" s="93"/>
      <c r="H115" s="110"/>
      <c r="I115" s="110"/>
      <c r="J115" s="99">
        <f t="shared" si="20"/>
        <v>0</v>
      </c>
      <c r="K115" s="109"/>
      <c r="L115" s="102"/>
      <c r="M115" s="102"/>
      <c r="N115" s="103"/>
      <c r="O115" s="103"/>
      <c r="P115" s="104" t="str">
        <f t="shared" si="16"/>
        <v>-</v>
      </c>
      <c r="Q115" s="107"/>
      <c r="R115" s="92" t="str">
        <f t="shared" si="17"/>
        <v>-</v>
      </c>
      <c r="S115" s="106"/>
      <c r="T115" s="129"/>
      <c r="U115" s="79">
        <f t="shared" si="19"/>
        <v>0</v>
      </c>
      <c r="V115" s="80" t="str">
        <f t="shared" si="18"/>
        <v>-</v>
      </c>
    </row>
    <row r="116" spans="1:22" s="30" customFormat="1" ht="25.15" hidden="1" customHeight="1" x14ac:dyDescent="0.2">
      <c r="A116" s="126"/>
      <c r="B116" s="93"/>
      <c r="C116" s="95"/>
      <c r="D116" s="95"/>
      <c r="E116" s="96"/>
      <c r="F116" s="93"/>
      <c r="G116" s="93"/>
      <c r="H116" s="110"/>
      <c r="I116" s="110"/>
      <c r="J116" s="99">
        <f t="shared" si="20"/>
        <v>0</v>
      </c>
      <c r="K116" s="109"/>
      <c r="L116" s="102"/>
      <c r="M116" s="102"/>
      <c r="N116" s="103"/>
      <c r="O116" s="103"/>
      <c r="P116" s="104" t="str">
        <f t="shared" si="16"/>
        <v>-</v>
      </c>
      <c r="Q116" s="107"/>
      <c r="R116" s="92" t="str">
        <f t="shared" si="17"/>
        <v>-</v>
      </c>
      <c r="S116" s="106"/>
      <c r="T116" s="129"/>
      <c r="U116" s="79">
        <f t="shared" si="19"/>
        <v>0</v>
      </c>
      <c r="V116" s="80" t="str">
        <f t="shared" si="18"/>
        <v>-</v>
      </c>
    </row>
    <row r="117" spans="1:22" s="30" customFormat="1" ht="25.15" hidden="1" customHeight="1" x14ac:dyDescent="0.2">
      <c r="A117" s="126"/>
      <c r="B117" s="93"/>
      <c r="C117" s="95"/>
      <c r="D117" s="95"/>
      <c r="E117" s="96"/>
      <c r="F117" s="93"/>
      <c r="G117" s="93"/>
      <c r="H117" s="110"/>
      <c r="I117" s="110"/>
      <c r="J117" s="99">
        <f t="shared" si="20"/>
        <v>0</v>
      </c>
      <c r="K117" s="109"/>
      <c r="L117" s="102"/>
      <c r="M117" s="102"/>
      <c r="N117" s="103"/>
      <c r="O117" s="103"/>
      <c r="P117" s="104" t="str">
        <f t="shared" si="16"/>
        <v>-</v>
      </c>
      <c r="Q117" s="107"/>
      <c r="R117" s="92" t="str">
        <f t="shared" si="17"/>
        <v>-</v>
      </c>
      <c r="S117" s="106"/>
      <c r="T117" s="129"/>
      <c r="U117" s="79">
        <f t="shared" si="19"/>
        <v>0</v>
      </c>
      <c r="V117" s="80" t="str">
        <f t="shared" si="18"/>
        <v>-</v>
      </c>
    </row>
    <row r="118" spans="1:22" s="30" customFormat="1" ht="25.15" hidden="1" customHeight="1" x14ac:dyDescent="0.2">
      <c r="A118" s="126"/>
      <c r="B118" s="93"/>
      <c r="C118" s="95"/>
      <c r="D118" s="95"/>
      <c r="E118" s="96"/>
      <c r="F118" s="93"/>
      <c r="G118" s="93"/>
      <c r="H118" s="110"/>
      <c r="I118" s="110"/>
      <c r="J118" s="99">
        <f t="shared" si="20"/>
        <v>0</v>
      </c>
      <c r="K118" s="109"/>
      <c r="L118" s="102"/>
      <c r="M118" s="102"/>
      <c r="N118" s="103"/>
      <c r="O118" s="103"/>
      <c r="P118" s="104" t="str">
        <f t="shared" si="16"/>
        <v>-</v>
      </c>
      <c r="Q118" s="107"/>
      <c r="R118" s="92" t="str">
        <f t="shared" si="17"/>
        <v>-</v>
      </c>
      <c r="S118" s="106"/>
      <c r="T118" s="129"/>
      <c r="U118" s="79">
        <f t="shared" si="19"/>
        <v>0</v>
      </c>
      <c r="V118" s="80" t="str">
        <f t="shared" si="18"/>
        <v>-</v>
      </c>
    </row>
    <row r="119" spans="1:22" s="30" customFormat="1" ht="25.15" hidden="1" customHeight="1" x14ac:dyDescent="0.2">
      <c r="A119" s="126"/>
      <c r="B119" s="93"/>
      <c r="C119" s="95"/>
      <c r="D119" s="95"/>
      <c r="E119" s="96"/>
      <c r="F119" s="93"/>
      <c r="G119" s="93"/>
      <c r="H119" s="110"/>
      <c r="I119" s="110"/>
      <c r="J119" s="99">
        <f t="shared" si="20"/>
        <v>0</v>
      </c>
      <c r="K119" s="109"/>
      <c r="L119" s="102"/>
      <c r="M119" s="102"/>
      <c r="N119" s="103"/>
      <c r="O119" s="103"/>
      <c r="P119" s="104" t="str">
        <f t="shared" si="16"/>
        <v>-</v>
      </c>
      <c r="Q119" s="107"/>
      <c r="R119" s="92" t="str">
        <f t="shared" si="17"/>
        <v>-</v>
      </c>
      <c r="S119" s="106"/>
      <c r="T119" s="129"/>
      <c r="U119" s="79">
        <f t="shared" si="19"/>
        <v>0</v>
      </c>
      <c r="V119" s="80" t="str">
        <f t="shared" si="18"/>
        <v>-</v>
      </c>
    </row>
    <row r="120" spans="1:22" s="30" customFormat="1" ht="25.15" hidden="1" customHeight="1" x14ac:dyDescent="0.2">
      <c r="A120" s="126"/>
      <c r="B120" s="93"/>
      <c r="C120" s="95"/>
      <c r="D120" s="95"/>
      <c r="E120" s="96"/>
      <c r="F120" s="93"/>
      <c r="G120" s="93"/>
      <c r="H120" s="110"/>
      <c r="I120" s="110"/>
      <c r="J120" s="99">
        <f t="shared" si="20"/>
        <v>0</v>
      </c>
      <c r="K120" s="109"/>
      <c r="L120" s="102"/>
      <c r="M120" s="102"/>
      <c r="N120" s="103"/>
      <c r="O120" s="103"/>
      <c r="P120" s="104" t="str">
        <f t="shared" si="16"/>
        <v>-</v>
      </c>
      <c r="Q120" s="107"/>
      <c r="R120" s="92" t="str">
        <f t="shared" si="17"/>
        <v>-</v>
      </c>
      <c r="S120" s="106"/>
      <c r="T120" s="129"/>
      <c r="U120" s="79">
        <f t="shared" si="19"/>
        <v>0</v>
      </c>
      <c r="V120" s="80" t="str">
        <f t="shared" si="18"/>
        <v>-</v>
      </c>
    </row>
    <row r="121" spans="1:22" s="30" customFormat="1" ht="25.15" hidden="1" customHeight="1" x14ac:dyDescent="0.2">
      <c r="A121" s="126"/>
      <c r="B121" s="93"/>
      <c r="C121" s="95"/>
      <c r="D121" s="95"/>
      <c r="E121" s="96"/>
      <c r="F121" s="93"/>
      <c r="G121" s="93"/>
      <c r="H121" s="110"/>
      <c r="I121" s="110"/>
      <c r="J121" s="99">
        <f t="shared" si="20"/>
        <v>0</v>
      </c>
      <c r="K121" s="109"/>
      <c r="L121" s="102"/>
      <c r="M121" s="102"/>
      <c r="N121" s="103"/>
      <c r="O121" s="103"/>
      <c r="P121" s="104" t="str">
        <f t="shared" si="16"/>
        <v>-</v>
      </c>
      <c r="Q121" s="107"/>
      <c r="R121" s="92" t="str">
        <f t="shared" si="17"/>
        <v>-</v>
      </c>
      <c r="S121" s="106"/>
      <c r="T121" s="129"/>
      <c r="U121" s="79">
        <f t="shared" si="19"/>
        <v>0</v>
      </c>
      <c r="V121" s="80" t="str">
        <f t="shared" si="18"/>
        <v>-</v>
      </c>
    </row>
    <row r="122" spans="1:22" s="30" customFormat="1" ht="25.15" hidden="1" customHeight="1" x14ac:dyDescent="0.2">
      <c r="A122" s="126"/>
      <c r="B122" s="93"/>
      <c r="C122" s="95"/>
      <c r="D122" s="95"/>
      <c r="E122" s="96"/>
      <c r="F122" s="93"/>
      <c r="G122" s="93"/>
      <c r="H122" s="110"/>
      <c r="I122" s="110"/>
      <c r="J122" s="99">
        <f t="shared" si="20"/>
        <v>0</v>
      </c>
      <c r="K122" s="109"/>
      <c r="L122" s="102"/>
      <c r="M122" s="102"/>
      <c r="N122" s="103"/>
      <c r="O122" s="103"/>
      <c r="P122" s="104" t="str">
        <f t="shared" si="16"/>
        <v>-</v>
      </c>
      <c r="Q122" s="107"/>
      <c r="R122" s="92" t="str">
        <f t="shared" si="17"/>
        <v>-</v>
      </c>
      <c r="S122" s="106"/>
      <c r="T122" s="129"/>
      <c r="U122" s="79">
        <f t="shared" si="19"/>
        <v>0</v>
      </c>
      <c r="V122" s="80" t="str">
        <f t="shared" si="18"/>
        <v>-</v>
      </c>
    </row>
    <row r="123" spans="1:22" s="30" customFormat="1" ht="25.15" hidden="1" customHeight="1" x14ac:dyDescent="0.2">
      <c r="A123" s="126"/>
      <c r="B123" s="93"/>
      <c r="C123" s="95"/>
      <c r="D123" s="95"/>
      <c r="E123" s="96"/>
      <c r="F123" s="93"/>
      <c r="G123" s="93"/>
      <c r="H123" s="110"/>
      <c r="I123" s="110"/>
      <c r="J123" s="99">
        <f t="shared" si="20"/>
        <v>0</v>
      </c>
      <c r="K123" s="109"/>
      <c r="L123" s="102"/>
      <c r="M123" s="102"/>
      <c r="N123" s="103"/>
      <c r="O123" s="103"/>
      <c r="P123" s="104" t="str">
        <f t="shared" si="16"/>
        <v>-</v>
      </c>
      <c r="Q123" s="107"/>
      <c r="R123" s="92" t="str">
        <f t="shared" si="17"/>
        <v>-</v>
      </c>
      <c r="S123" s="106"/>
      <c r="T123" s="129"/>
      <c r="U123" s="79">
        <f t="shared" si="19"/>
        <v>0</v>
      </c>
      <c r="V123" s="80" t="str">
        <f t="shared" si="18"/>
        <v>-</v>
      </c>
    </row>
    <row r="124" spans="1:22" s="30" customFormat="1" ht="25.15" hidden="1" customHeight="1" x14ac:dyDescent="0.2">
      <c r="A124" s="126"/>
      <c r="B124" s="93"/>
      <c r="C124" s="95"/>
      <c r="D124" s="95"/>
      <c r="E124" s="96"/>
      <c r="F124" s="93"/>
      <c r="G124" s="93"/>
      <c r="H124" s="110"/>
      <c r="I124" s="110"/>
      <c r="J124" s="99">
        <f t="shared" si="20"/>
        <v>0</v>
      </c>
      <c r="K124" s="109"/>
      <c r="L124" s="102"/>
      <c r="M124" s="102"/>
      <c r="N124" s="103"/>
      <c r="O124" s="103"/>
      <c r="P124" s="104" t="str">
        <f t="shared" si="16"/>
        <v>-</v>
      </c>
      <c r="Q124" s="107"/>
      <c r="R124" s="92" t="str">
        <f t="shared" si="17"/>
        <v>-</v>
      </c>
      <c r="S124" s="106"/>
      <c r="T124" s="129"/>
      <c r="U124" s="79">
        <f t="shared" si="19"/>
        <v>0</v>
      </c>
      <c r="V124" s="80" t="str">
        <f t="shared" si="18"/>
        <v>-</v>
      </c>
    </row>
    <row r="125" spans="1:22" s="30" customFormat="1" ht="25.15" hidden="1" customHeight="1" x14ac:dyDescent="0.2">
      <c r="A125" s="126"/>
      <c r="B125" s="93"/>
      <c r="C125" s="95"/>
      <c r="D125" s="95"/>
      <c r="E125" s="96"/>
      <c r="F125" s="93"/>
      <c r="G125" s="93"/>
      <c r="H125" s="110"/>
      <c r="I125" s="110"/>
      <c r="J125" s="99">
        <f t="shared" si="20"/>
        <v>0</v>
      </c>
      <c r="K125" s="109"/>
      <c r="L125" s="102"/>
      <c r="M125" s="102"/>
      <c r="N125" s="103"/>
      <c r="O125" s="103"/>
      <c r="P125" s="104" t="str">
        <f t="shared" si="16"/>
        <v>-</v>
      </c>
      <c r="Q125" s="107"/>
      <c r="R125" s="92" t="str">
        <f t="shared" si="17"/>
        <v>-</v>
      </c>
      <c r="S125" s="106"/>
      <c r="T125" s="129"/>
      <c r="U125" s="79">
        <f t="shared" si="19"/>
        <v>0</v>
      </c>
      <c r="V125" s="80" t="str">
        <f t="shared" si="18"/>
        <v>-</v>
      </c>
    </row>
    <row r="126" spans="1:22" s="30" customFormat="1" ht="25.15" hidden="1" customHeight="1" x14ac:dyDescent="0.2">
      <c r="A126" s="126"/>
      <c r="B126" s="93"/>
      <c r="C126" s="95"/>
      <c r="D126" s="95"/>
      <c r="E126" s="96"/>
      <c r="F126" s="93"/>
      <c r="G126" s="93"/>
      <c r="H126" s="110"/>
      <c r="I126" s="110"/>
      <c r="J126" s="99">
        <f t="shared" si="20"/>
        <v>0</v>
      </c>
      <c r="K126" s="109"/>
      <c r="L126" s="102"/>
      <c r="M126" s="102"/>
      <c r="N126" s="103"/>
      <c r="O126" s="103"/>
      <c r="P126" s="104" t="str">
        <f t="shared" si="16"/>
        <v>-</v>
      </c>
      <c r="Q126" s="107"/>
      <c r="R126" s="92" t="str">
        <f t="shared" si="17"/>
        <v>-</v>
      </c>
      <c r="S126" s="106"/>
      <c r="T126" s="129"/>
      <c r="U126" s="79">
        <f t="shared" si="19"/>
        <v>0</v>
      </c>
      <c r="V126" s="80" t="str">
        <f t="shared" si="18"/>
        <v>-</v>
      </c>
    </row>
    <row r="127" spans="1:22" s="30" customFormat="1" ht="25.15" hidden="1" customHeight="1" x14ac:dyDescent="0.2">
      <c r="A127" s="126"/>
      <c r="B127" s="93"/>
      <c r="C127" s="95"/>
      <c r="D127" s="95"/>
      <c r="E127" s="96"/>
      <c r="F127" s="93"/>
      <c r="G127" s="93"/>
      <c r="H127" s="110"/>
      <c r="I127" s="110"/>
      <c r="J127" s="99">
        <f t="shared" si="20"/>
        <v>0</v>
      </c>
      <c r="K127" s="109"/>
      <c r="L127" s="102"/>
      <c r="M127" s="102"/>
      <c r="N127" s="103"/>
      <c r="O127" s="103"/>
      <c r="P127" s="104" t="str">
        <f t="shared" si="16"/>
        <v>-</v>
      </c>
      <c r="Q127" s="107"/>
      <c r="R127" s="92" t="str">
        <f t="shared" si="17"/>
        <v>-</v>
      </c>
      <c r="S127" s="106"/>
      <c r="T127" s="129"/>
      <c r="U127" s="79">
        <f t="shared" si="19"/>
        <v>0</v>
      </c>
      <c r="V127" s="80" t="str">
        <f t="shared" si="18"/>
        <v>-</v>
      </c>
    </row>
    <row r="128" spans="1:22" s="30" customFormat="1" ht="25.15" hidden="1" customHeight="1" x14ac:dyDescent="0.2">
      <c r="A128" s="126"/>
      <c r="B128" s="93"/>
      <c r="C128" s="95"/>
      <c r="D128" s="95"/>
      <c r="E128" s="96"/>
      <c r="F128" s="93"/>
      <c r="G128" s="93"/>
      <c r="H128" s="110"/>
      <c r="I128" s="110"/>
      <c r="J128" s="99">
        <f t="shared" si="20"/>
        <v>0</v>
      </c>
      <c r="K128" s="109"/>
      <c r="L128" s="102"/>
      <c r="M128" s="102"/>
      <c r="N128" s="103"/>
      <c r="O128" s="103"/>
      <c r="P128" s="104" t="str">
        <f t="shared" si="16"/>
        <v>-</v>
      </c>
      <c r="Q128" s="107"/>
      <c r="R128" s="92" t="str">
        <f t="shared" si="17"/>
        <v>-</v>
      </c>
      <c r="S128" s="106"/>
      <c r="T128" s="129"/>
      <c r="U128" s="79">
        <f t="shared" si="19"/>
        <v>0</v>
      </c>
      <c r="V128" s="80" t="str">
        <f t="shared" si="18"/>
        <v>-</v>
      </c>
    </row>
    <row r="129" spans="1:22" s="30" customFormat="1" ht="25.15" hidden="1" customHeight="1" x14ac:dyDescent="0.2">
      <c r="A129" s="126"/>
      <c r="B129" s="93"/>
      <c r="C129" s="95"/>
      <c r="D129" s="95"/>
      <c r="E129" s="96"/>
      <c r="F129" s="93"/>
      <c r="G129" s="93"/>
      <c r="H129" s="110"/>
      <c r="I129" s="110"/>
      <c r="J129" s="99">
        <f t="shared" si="20"/>
        <v>0</v>
      </c>
      <c r="K129" s="109"/>
      <c r="L129" s="102"/>
      <c r="M129" s="102"/>
      <c r="N129" s="103"/>
      <c r="O129" s="103"/>
      <c r="P129" s="104" t="str">
        <f t="shared" si="16"/>
        <v>-</v>
      </c>
      <c r="Q129" s="107"/>
      <c r="R129" s="92" t="str">
        <f t="shared" si="17"/>
        <v>-</v>
      </c>
      <c r="S129" s="106"/>
      <c r="T129" s="129"/>
      <c r="U129" s="79">
        <f t="shared" si="19"/>
        <v>0</v>
      </c>
      <c r="V129" s="80" t="str">
        <f t="shared" si="18"/>
        <v>-</v>
      </c>
    </row>
    <row r="130" spans="1:22" s="30" customFormat="1" ht="25.15" hidden="1" customHeight="1" x14ac:dyDescent="0.2">
      <c r="A130" s="126"/>
      <c r="B130" s="93"/>
      <c r="C130" s="95"/>
      <c r="D130" s="95"/>
      <c r="E130" s="96"/>
      <c r="F130" s="93"/>
      <c r="G130" s="93"/>
      <c r="H130" s="110"/>
      <c r="I130" s="110"/>
      <c r="J130" s="99">
        <f t="shared" si="20"/>
        <v>0</v>
      </c>
      <c r="K130" s="109"/>
      <c r="L130" s="102"/>
      <c r="M130" s="102"/>
      <c r="N130" s="103"/>
      <c r="O130" s="103"/>
      <c r="P130" s="104" t="str">
        <f t="shared" si="16"/>
        <v>-</v>
      </c>
      <c r="Q130" s="107"/>
      <c r="R130" s="92" t="str">
        <f t="shared" si="17"/>
        <v>-</v>
      </c>
      <c r="S130" s="106"/>
      <c r="T130" s="129"/>
      <c r="U130" s="79">
        <f t="shared" si="19"/>
        <v>0</v>
      </c>
      <c r="V130" s="80" t="str">
        <f t="shared" si="18"/>
        <v>-</v>
      </c>
    </row>
    <row r="131" spans="1:22" s="30" customFormat="1" ht="25.15" hidden="1" customHeight="1" x14ac:dyDescent="0.2">
      <c r="A131" s="126"/>
      <c r="B131" s="93"/>
      <c r="C131" s="95"/>
      <c r="D131" s="95"/>
      <c r="E131" s="96"/>
      <c r="F131" s="93"/>
      <c r="G131" s="93"/>
      <c r="H131" s="110"/>
      <c r="I131" s="110"/>
      <c r="J131" s="99">
        <f t="shared" si="20"/>
        <v>0</v>
      </c>
      <c r="K131" s="109"/>
      <c r="L131" s="102"/>
      <c r="M131" s="102"/>
      <c r="N131" s="103"/>
      <c r="O131" s="103"/>
      <c r="P131" s="104" t="str">
        <f t="shared" si="16"/>
        <v>-</v>
      </c>
      <c r="Q131" s="107"/>
      <c r="R131" s="92" t="str">
        <f t="shared" si="17"/>
        <v>-</v>
      </c>
      <c r="S131" s="106"/>
      <c r="T131" s="129"/>
      <c r="U131" s="79">
        <f t="shared" si="19"/>
        <v>0</v>
      </c>
      <c r="V131" s="80" t="str">
        <f t="shared" si="18"/>
        <v>-</v>
      </c>
    </row>
    <row r="132" spans="1:22" s="30" customFormat="1" ht="25.15" hidden="1" customHeight="1" x14ac:dyDescent="0.2">
      <c r="A132" s="126"/>
      <c r="B132" s="93"/>
      <c r="C132" s="95"/>
      <c r="D132" s="95"/>
      <c r="E132" s="96"/>
      <c r="F132" s="93"/>
      <c r="G132" s="93"/>
      <c r="H132" s="110"/>
      <c r="I132" s="110"/>
      <c r="J132" s="99">
        <f t="shared" si="20"/>
        <v>0</v>
      </c>
      <c r="K132" s="109"/>
      <c r="L132" s="102"/>
      <c r="M132" s="102"/>
      <c r="N132" s="103"/>
      <c r="O132" s="103"/>
      <c r="P132" s="104" t="str">
        <f t="shared" si="16"/>
        <v>-</v>
      </c>
      <c r="Q132" s="107"/>
      <c r="R132" s="92" t="str">
        <f t="shared" si="17"/>
        <v>-</v>
      </c>
      <c r="S132" s="106"/>
      <c r="T132" s="129"/>
      <c r="U132" s="79">
        <f t="shared" si="19"/>
        <v>0</v>
      </c>
      <c r="V132" s="80" t="str">
        <f t="shared" si="18"/>
        <v>-</v>
      </c>
    </row>
    <row r="133" spans="1:22" s="30" customFormat="1" ht="25.15" hidden="1" customHeight="1" x14ac:dyDescent="0.2">
      <c r="A133" s="126"/>
      <c r="B133" s="111"/>
      <c r="C133" s="112"/>
      <c r="D133" s="112"/>
      <c r="E133" s="113"/>
      <c r="F133" s="111"/>
      <c r="G133" s="111"/>
      <c r="H133" s="114"/>
      <c r="I133" s="114"/>
      <c r="J133" s="115">
        <f t="shared" si="20"/>
        <v>0</v>
      </c>
      <c r="K133" s="116"/>
      <c r="L133" s="117"/>
      <c r="M133" s="117"/>
      <c r="N133" s="118"/>
      <c r="O133" s="118"/>
      <c r="P133" s="104" t="str">
        <f t="shared" si="16"/>
        <v>-</v>
      </c>
      <c r="Q133" s="119"/>
      <c r="R133" s="92" t="str">
        <f t="shared" si="17"/>
        <v>-</v>
      </c>
      <c r="S133" s="120"/>
      <c r="T133" s="129"/>
      <c r="U133" s="79">
        <f t="shared" si="19"/>
        <v>0</v>
      </c>
      <c r="V133" s="80" t="str">
        <f t="shared" si="18"/>
        <v>-</v>
      </c>
    </row>
    <row r="134" spans="1:22" s="30" customFormat="1" ht="19.899999999999999" customHeight="1" x14ac:dyDescent="0.2">
      <c r="A134" s="65">
        <f>COUNT(A104:A133)</f>
        <v>7</v>
      </c>
      <c r="B134" s="165" t="s">
        <v>49</v>
      </c>
      <c r="C134" s="66">
        <f>COUNT(K104:K133)-COUNT(L104:L133)</f>
        <v>0</v>
      </c>
      <c r="D134" s="66"/>
      <c r="E134" s="66"/>
      <c r="F134" s="66" t="s">
        <v>31</v>
      </c>
      <c r="G134" s="69">
        <f>IF(L104&gt;1,0,K104)+IF(L105&gt;0,0,K105)+IF(L106&gt;0,0,K106)+IF(L107&gt;0,0,K107)+IF(L108&gt;0,0,K108)+IF(L109&gt;0,0,K109)+IF(L110&gt;0,0,K110)+IF(L111&gt;0,0,K111)+IF(L112&gt;0,0,K112)+IF(L113&gt;0,0,K113)+IF(L114&gt;0,0,K114)+IF(L115&gt;0,0,K115)+IF(L116&gt;0,0,K116)+IF(L117&gt;0,0,K117)+IF(L118&gt;0,0,K118)+IF(L119&gt;0,0,K119)+IF(L120&gt;0,0,K120)+IF(L121&gt;0,0,K121)+IF(L122&gt;0,0,K122)+IF(L123&gt;0,0,K123)+IF(L124&gt;0,0,K124)+IF(L125&gt;0,0,K125)+IF(L126&gt;0,0,K126)+IF(L127&gt;0,0,K127)+IF(L128&gt;0,0,K128)+IF(L129&gt;0,0,K129)+IF(L130&gt;0,0,K130)+IF(L131&gt;0,0,K131)+IF(L132&gt;0,0,K132)+IF(L133&gt;0,0,K133)</f>
        <v>0</v>
      </c>
      <c r="H134" s="66"/>
      <c r="I134" s="66"/>
      <c r="J134" s="67">
        <f>SUM(J104:J133)/1000</f>
        <v>16.081</v>
      </c>
      <c r="K134" s="77">
        <f>SUM(K104:K133)</f>
        <v>15799073</v>
      </c>
      <c r="L134" s="77">
        <f>SUM(L104:L133)</f>
        <v>15009119.349999998</v>
      </c>
      <c r="M134" s="77">
        <f>SUM(M104:M133)</f>
        <v>14964198</v>
      </c>
      <c r="N134" s="124" t="s">
        <v>6</v>
      </c>
      <c r="O134" s="68">
        <f>IF(M134&lt;=0,"-",(M134/L134))</f>
        <v>0.99700706290939067</v>
      </c>
      <c r="P134" s="68"/>
      <c r="Q134" s="68">
        <f>IF(L104&lt;=0,"0",(IF(Q104&gt;0,Q104*L104)+IF(Q105&gt;0,Q105*L105)+IF(Q106&gt;0,Q106*L106)+IF(Q107&gt;0,Q107*L107)+IF(Q108&gt;0,Q108*L108)+IF(Q109&gt;0,Q109*L109)+IF(Q110&gt;0,Q110*L110)+IF(Q111&gt;0,Q111*L111)+IF(Q112&gt;0,Q112*L112)+IF(Q113&gt;0,Q113*L113)+IF(Q114&gt;0,Q114*L114)+IF(Q115&gt;0,Q115*L115)+IF(Q116&gt;0,Q116*L116)+IF(Q117&gt;0,Q117*L117)+IF(Q118&gt;0,Q118*L118)+IF(Q119&gt;0,Q119*L119)+IF(Q120&gt;0,Q120*L120)+IF(Q121&gt;0,Q121*L121)+IF(Q122&gt;0,Q122*L122)+IF(Q123&gt;0,Q123*L123)+IF(Q124&gt;0,Q124*L124)+IF(Q125&gt;0,Q125*L125)+IF(Q126&gt;0,Q126*L126)+IF(Q127&gt;0,Q127*L127)+IF(Q128&gt;0,Q128*L128)+IF(Q129&gt;0,Q129*L129)+IF(Q130&gt;0,Q130*L130)+IF(Q131&gt;0,Q131*L131)+IF(Q132&gt;0,Q132*L132)+IF(Q133&gt;0,Q133*L133))/L134)</f>
        <v>1</v>
      </c>
      <c r="R134" s="66"/>
      <c r="S134" s="66"/>
      <c r="T134" s="129"/>
      <c r="U134" s="81"/>
      <c r="V134" s="80"/>
    </row>
    <row r="135" spans="1:22" s="136" customFormat="1" ht="19.899999999999999" customHeight="1" x14ac:dyDescent="0.2">
      <c r="A135" s="134" t="s">
        <v>52</v>
      </c>
      <c r="B135" s="135"/>
      <c r="C135" s="215" t="s">
        <v>58</v>
      </c>
      <c r="D135" s="215"/>
      <c r="E135" s="215"/>
      <c r="F135" s="135"/>
      <c r="G135" s="135"/>
      <c r="H135" s="135"/>
      <c r="I135" s="135"/>
      <c r="J135" s="134"/>
      <c r="K135" s="135"/>
      <c r="L135" s="135"/>
      <c r="M135" s="134"/>
      <c r="N135" s="135"/>
      <c r="O135" s="135"/>
      <c r="P135" s="135"/>
      <c r="Q135" s="134"/>
      <c r="R135" s="135"/>
      <c r="S135" s="134"/>
      <c r="U135" s="137"/>
    </row>
    <row r="136" spans="1:22" s="30" customFormat="1" ht="25.15" customHeight="1" x14ac:dyDescent="0.2">
      <c r="A136" s="175">
        <v>1</v>
      </c>
      <c r="B136" s="176" t="s">
        <v>46</v>
      </c>
      <c r="C136" s="177" t="s">
        <v>163</v>
      </c>
      <c r="D136" s="186">
        <v>1</v>
      </c>
      <c r="E136" s="178">
        <v>138742002</v>
      </c>
      <c r="F136" s="179" t="s">
        <v>88</v>
      </c>
      <c r="G136" s="179" t="s">
        <v>113</v>
      </c>
      <c r="H136" s="86">
        <v>3200</v>
      </c>
      <c r="I136" s="86">
        <v>5820</v>
      </c>
      <c r="J136" s="87">
        <f>I136-H136</f>
        <v>2620</v>
      </c>
      <c r="K136" s="88">
        <v>3162362</v>
      </c>
      <c r="L136" s="89">
        <v>3004243.9</v>
      </c>
      <c r="M136" s="90">
        <v>2914090</v>
      </c>
      <c r="N136" s="166">
        <v>43433</v>
      </c>
      <c r="O136" s="166">
        <v>43493</v>
      </c>
      <c r="P136" s="104">
        <f t="shared" ref="P136:P165" ca="1" si="21">IF(OR(O136&lt;=0,N136&lt;=0),"-",(($S$3-N136)/(O136-N136)))</f>
        <v>1.9833333333333334</v>
      </c>
      <c r="Q136" s="91">
        <v>1</v>
      </c>
      <c r="R136" s="92" t="str">
        <f t="shared" ref="R136:R165" ca="1" si="22">IF(OR(N136&lt;=0,O136&lt;=0),"-",IF(AND(($S$3-N136)&gt;(O136-N136),Q136&lt;100%),"Time Expired",IF(AND(($S$3-N136)&gt;(O136-N136)*3/4,Q136&lt;=10%),"Very Critical",IF(AND(($S$3-N136)&gt;(O136-N136)*3/4,Q136&lt;=25%),"Critical",IF(AND(($S$3-N136)&gt;(O136-N136)*3/4,Q136&lt;=50%),"Slow Progress",IF(AND(($S$3-N136)&gt;(O136-N136)/2,Q136&lt;=10%),"Very Slow Progress",IF(AND(($S$3-N136)&gt;(O136-N136)/2,Q136&lt;=25%),"Progress Slow",IF(AND(($S$3-N136)&gt;(O136-N136)/4,Q136&lt;=20%),"Progress Slow","-"))))))))</f>
        <v>-</v>
      </c>
      <c r="S136" s="188" t="s">
        <v>172</v>
      </c>
      <c r="T136" s="129"/>
      <c r="U136" s="79">
        <f>O136-N136</f>
        <v>60</v>
      </c>
      <c r="V136" s="80">
        <f t="shared" ref="V136:V165" ca="1" si="23">IF(N136&lt;=0,"-",($S$3-N136))</f>
        <v>119</v>
      </c>
    </row>
    <row r="137" spans="1:22" s="30" customFormat="1" ht="25.15" customHeight="1" x14ac:dyDescent="0.2">
      <c r="A137" s="180">
        <v>2</v>
      </c>
      <c r="B137" s="181" t="s">
        <v>46</v>
      </c>
      <c r="C137" s="182" t="s">
        <v>164</v>
      </c>
      <c r="D137" s="187">
        <v>1</v>
      </c>
      <c r="E137" s="183">
        <v>138742005</v>
      </c>
      <c r="F137" s="184" t="s">
        <v>89</v>
      </c>
      <c r="G137" s="184" t="s">
        <v>98</v>
      </c>
      <c r="H137" s="98">
        <v>0</v>
      </c>
      <c r="I137" s="98">
        <v>7765</v>
      </c>
      <c r="J137" s="99">
        <f>I137-H137</f>
        <v>7765</v>
      </c>
      <c r="K137" s="100">
        <v>7844374</v>
      </c>
      <c r="L137" s="101">
        <v>7452155.2999999998</v>
      </c>
      <c r="M137" s="102">
        <v>7450819</v>
      </c>
      <c r="N137" s="166">
        <v>43432</v>
      </c>
      <c r="O137" s="166">
        <v>43523</v>
      </c>
      <c r="P137" s="104">
        <f t="shared" ca="1" si="21"/>
        <v>1.3186813186813187</v>
      </c>
      <c r="Q137" s="105">
        <v>1</v>
      </c>
      <c r="R137" s="92" t="str">
        <f t="shared" ca="1" si="22"/>
        <v>-</v>
      </c>
      <c r="S137" s="191" t="s">
        <v>172</v>
      </c>
      <c r="T137" s="129"/>
      <c r="U137" s="79">
        <f t="shared" ref="U137:U165" si="24">O137-N137</f>
        <v>91</v>
      </c>
      <c r="V137" s="80">
        <f t="shared" ca="1" si="23"/>
        <v>120</v>
      </c>
    </row>
    <row r="138" spans="1:22" s="30" customFormat="1" ht="25.15" customHeight="1" x14ac:dyDescent="0.2">
      <c r="A138" s="180">
        <v>3</v>
      </c>
      <c r="B138" s="181" t="s">
        <v>46</v>
      </c>
      <c r="C138" s="177" t="s">
        <v>165</v>
      </c>
      <c r="D138" s="187">
        <v>1</v>
      </c>
      <c r="E138" s="183">
        <v>138742013</v>
      </c>
      <c r="F138" s="184" t="s">
        <v>90</v>
      </c>
      <c r="G138" s="184" t="s">
        <v>104</v>
      </c>
      <c r="H138" s="98">
        <v>0</v>
      </c>
      <c r="I138" s="98">
        <v>2460</v>
      </c>
      <c r="J138" s="99">
        <f t="shared" ref="J138:J165" si="25">I138-H138</f>
        <v>2460</v>
      </c>
      <c r="K138" s="100">
        <v>4940338</v>
      </c>
      <c r="L138" s="101">
        <v>4693321.0999999996</v>
      </c>
      <c r="M138" s="102">
        <v>4692975</v>
      </c>
      <c r="N138" s="166">
        <v>43463</v>
      </c>
      <c r="O138" s="166">
        <v>43524</v>
      </c>
      <c r="P138" s="104">
        <f t="shared" ca="1" si="21"/>
        <v>1.459016393442623</v>
      </c>
      <c r="Q138" s="105">
        <v>1</v>
      </c>
      <c r="R138" s="92" t="str">
        <f t="shared" ca="1" si="22"/>
        <v>-</v>
      </c>
      <c r="S138" s="191" t="s">
        <v>172</v>
      </c>
      <c r="T138" s="129"/>
      <c r="U138" s="79">
        <f t="shared" si="24"/>
        <v>61</v>
      </c>
      <c r="V138" s="80">
        <f t="shared" ca="1" si="23"/>
        <v>89</v>
      </c>
    </row>
    <row r="139" spans="1:22" s="30" customFormat="1" ht="25.15" customHeight="1" x14ac:dyDescent="0.2">
      <c r="A139" s="180">
        <v>4</v>
      </c>
      <c r="B139" s="181" t="s">
        <v>46</v>
      </c>
      <c r="C139" s="182" t="s">
        <v>166</v>
      </c>
      <c r="D139" s="187">
        <v>1</v>
      </c>
      <c r="E139" s="183">
        <v>138743002</v>
      </c>
      <c r="F139" s="184" t="s">
        <v>91</v>
      </c>
      <c r="G139" s="184" t="s">
        <v>97</v>
      </c>
      <c r="H139" s="98">
        <v>700</v>
      </c>
      <c r="I139" s="98">
        <v>8250</v>
      </c>
      <c r="J139" s="99">
        <f t="shared" si="25"/>
        <v>7550</v>
      </c>
      <c r="K139" s="100">
        <v>6754422</v>
      </c>
      <c r="L139" s="101">
        <v>6416700.9000000004</v>
      </c>
      <c r="M139" s="102">
        <v>6416259</v>
      </c>
      <c r="N139" s="166">
        <v>43437</v>
      </c>
      <c r="O139" s="166">
        <v>43503</v>
      </c>
      <c r="P139" s="104">
        <f t="shared" ca="1" si="21"/>
        <v>1.7424242424242424</v>
      </c>
      <c r="Q139" s="105">
        <v>1</v>
      </c>
      <c r="R139" s="92" t="str">
        <f t="shared" ca="1" si="22"/>
        <v>-</v>
      </c>
      <c r="S139" s="191" t="s">
        <v>172</v>
      </c>
      <c r="T139" s="129"/>
      <c r="U139" s="79">
        <f t="shared" si="24"/>
        <v>66</v>
      </c>
      <c r="V139" s="80">
        <f t="shared" ca="1" si="23"/>
        <v>115</v>
      </c>
    </row>
    <row r="140" spans="1:22" s="30" customFormat="1" ht="25.15" customHeight="1" x14ac:dyDescent="0.2">
      <c r="A140" s="180">
        <v>5</v>
      </c>
      <c r="B140" s="181" t="s">
        <v>46</v>
      </c>
      <c r="C140" s="182" t="s">
        <v>167</v>
      </c>
      <c r="D140" s="187">
        <v>1</v>
      </c>
      <c r="E140" s="183">
        <v>138743004</v>
      </c>
      <c r="F140" s="184" t="s">
        <v>92</v>
      </c>
      <c r="G140" s="184" t="s">
        <v>96</v>
      </c>
      <c r="H140" s="98">
        <v>1695</v>
      </c>
      <c r="I140" s="98">
        <v>5030</v>
      </c>
      <c r="J140" s="99">
        <f t="shared" si="25"/>
        <v>3335</v>
      </c>
      <c r="K140" s="100">
        <v>3072538</v>
      </c>
      <c r="L140" s="101">
        <v>2918911.1</v>
      </c>
      <c r="M140" s="102">
        <v>2918619</v>
      </c>
      <c r="N140" s="166">
        <v>43423</v>
      </c>
      <c r="O140" s="166">
        <v>43483</v>
      </c>
      <c r="P140" s="104">
        <f t="shared" ca="1" si="21"/>
        <v>2.15</v>
      </c>
      <c r="Q140" s="105">
        <v>1</v>
      </c>
      <c r="R140" s="92" t="str">
        <f t="shared" ca="1" si="22"/>
        <v>-</v>
      </c>
      <c r="S140" s="191" t="s">
        <v>172</v>
      </c>
      <c r="T140" s="129"/>
      <c r="U140" s="79">
        <f t="shared" si="24"/>
        <v>60</v>
      </c>
      <c r="V140" s="80">
        <f t="shared" ca="1" si="23"/>
        <v>129</v>
      </c>
    </row>
    <row r="141" spans="1:22" s="30" customFormat="1" ht="25.15" customHeight="1" x14ac:dyDescent="0.2">
      <c r="A141" s="180">
        <v>6</v>
      </c>
      <c r="B141" s="181" t="s">
        <v>46</v>
      </c>
      <c r="C141" s="182" t="s">
        <v>168</v>
      </c>
      <c r="D141" s="187">
        <v>1</v>
      </c>
      <c r="E141" s="183">
        <v>138744020</v>
      </c>
      <c r="F141" s="184" t="s">
        <v>93</v>
      </c>
      <c r="G141" s="184" t="s">
        <v>95</v>
      </c>
      <c r="H141" s="98">
        <v>1700</v>
      </c>
      <c r="I141" s="98">
        <v>2710</v>
      </c>
      <c r="J141" s="99">
        <f t="shared" si="25"/>
        <v>1010</v>
      </c>
      <c r="K141" s="100">
        <v>830528</v>
      </c>
      <c r="L141" s="101">
        <v>789001.6</v>
      </c>
      <c r="M141" s="102">
        <v>788796</v>
      </c>
      <c r="N141" s="166">
        <v>43431</v>
      </c>
      <c r="O141" s="166">
        <v>43491</v>
      </c>
      <c r="P141" s="104">
        <f t="shared" ca="1" si="21"/>
        <v>2.0166666666666666</v>
      </c>
      <c r="Q141" s="105">
        <v>1</v>
      </c>
      <c r="R141" s="92" t="str">
        <f t="shared" ca="1" si="22"/>
        <v>-</v>
      </c>
      <c r="S141" s="191" t="s">
        <v>172</v>
      </c>
      <c r="T141" s="129"/>
      <c r="U141" s="79">
        <f t="shared" si="24"/>
        <v>60</v>
      </c>
      <c r="V141" s="80">
        <f t="shared" ca="1" si="23"/>
        <v>121</v>
      </c>
    </row>
    <row r="142" spans="1:22" s="30" customFormat="1" ht="25.15" customHeight="1" x14ac:dyDescent="0.2">
      <c r="A142" s="180">
        <v>7</v>
      </c>
      <c r="B142" s="181" t="s">
        <v>35</v>
      </c>
      <c r="C142" s="177" t="s">
        <v>169</v>
      </c>
      <c r="D142" s="187">
        <v>1</v>
      </c>
      <c r="E142" s="183">
        <v>138743001</v>
      </c>
      <c r="F142" s="184" t="s">
        <v>94</v>
      </c>
      <c r="G142" s="184" t="s">
        <v>124</v>
      </c>
      <c r="H142" s="98">
        <v>0</v>
      </c>
      <c r="I142" s="98">
        <v>3985</v>
      </c>
      <c r="J142" s="99">
        <f t="shared" si="25"/>
        <v>3985</v>
      </c>
      <c r="K142" s="100">
        <v>11516889</v>
      </c>
      <c r="L142" s="108">
        <v>10941044.550000001</v>
      </c>
      <c r="M142" s="102"/>
      <c r="N142" s="166">
        <v>43460</v>
      </c>
      <c r="O142" s="166">
        <v>43580</v>
      </c>
      <c r="P142" s="104">
        <f t="shared" ca="1" si="21"/>
        <v>0.76666666666666672</v>
      </c>
      <c r="Q142" s="107">
        <v>0.4</v>
      </c>
      <c r="R142" s="92" t="str">
        <f t="shared" ca="1" si="22"/>
        <v>Slow Progress</v>
      </c>
      <c r="S142" s="189" t="s">
        <v>130</v>
      </c>
      <c r="T142" s="129"/>
      <c r="U142" s="79">
        <f t="shared" si="24"/>
        <v>120</v>
      </c>
      <c r="V142" s="80">
        <f t="shared" ca="1" si="23"/>
        <v>92</v>
      </c>
    </row>
    <row r="143" spans="1:22" s="30" customFormat="1" ht="25.15" hidden="1" customHeight="1" x14ac:dyDescent="0.2">
      <c r="A143" s="126"/>
      <c r="B143" s="93"/>
      <c r="C143" s="94"/>
      <c r="D143" s="173"/>
      <c r="E143" s="96"/>
      <c r="F143" s="97"/>
      <c r="G143" s="97"/>
      <c r="H143" s="98"/>
      <c r="I143" s="98"/>
      <c r="J143" s="99">
        <f t="shared" si="25"/>
        <v>0</v>
      </c>
      <c r="K143" s="100"/>
      <c r="L143" s="108"/>
      <c r="M143" s="102"/>
      <c r="N143" s="103"/>
      <c r="O143" s="103"/>
      <c r="P143" s="104" t="str">
        <f t="shared" si="21"/>
        <v>-</v>
      </c>
      <c r="Q143" s="105"/>
      <c r="R143" s="92" t="str">
        <f t="shared" si="22"/>
        <v>-</v>
      </c>
      <c r="S143" s="106"/>
      <c r="T143" s="129"/>
      <c r="U143" s="79">
        <f t="shared" si="24"/>
        <v>0</v>
      </c>
      <c r="V143" s="80" t="str">
        <f t="shared" si="23"/>
        <v>-</v>
      </c>
    </row>
    <row r="144" spans="1:22" s="30" customFormat="1" ht="25.15" hidden="1" customHeight="1" x14ac:dyDescent="0.2">
      <c r="A144" s="126"/>
      <c r="B144" s="93"/>
      <c r="C144" s="94"/>
      <c r="D144" s="173"/>
      <c r="E144" s="96"/>
      <c r="F144" s="97"/>
      <c r="G144" s="97"/>
      <c r="H144" s="98"/>
      <c r="I144" s="98"/>
      <c r="J144" s="99">
        <f t="shared" si="25"/>
        <v>0</v>
      </c>
      <c r="K144" s="100"/>
      <c r="L144" s="109"/>
      <c r="M144" s="102"/>
      <c r="N144" s="103"/>
      <c r="O144" s="103"/>
      <c r="P144" s="104" t="str">
        <f t="shared" si="21"/>
        <v>-</v>
      </c>
      <c r="Q144" s="105"/>
      <c r="R144" s="92" t="str">
        <f t="shared" si="22"/>
        <v>-</v>
      </c>
      <c r="S144" s="106"/>
      <c r="T144" s="129"/>
      <c r="U144" s="79">
        <f t="shared" si="24"/>
        <v>0</v>
      </c>
      <c r="V144" s="80" t="str">
        <f t="shared" si="23"/>
        <v>-</v>
      </c>
    </row>
    <row r="145" spans="1:22" s="30" customFormat="1" ht="25.15" hidden="1" customHeight="1" x14ac:dyDescent="0.2">
      <c r="A145" s="126"/>
      <c r="B145" s="93"/>
      <c r="C145" s="94"/>
      <c r="D145" s="173"/>
      <c r="E145" s="96"/>
      <c r="F145" s="97"/>
      <c r="G145" s="97"/>
      <c r="H145" s="98"/>
      <c r="I145" s="98"/>
      <c r="J145" s="99">
        <f t="shared" si="25"/>
        <v>0</v>
      </c>
      <c r="K145" s="100"/>
      <c r="L145" s="108"/>
      <c r="M145" s="102"/>
      <c r="N145" s="103"/>
      <c r="O145" s="103"/>
      <c r="P145" s="104" t="str">
        <f t="shared" si="21"/>
        <v>-</v>
      </c>
      <c r="Q145" s="105"/>
      <c r="R145" s="92" t="str">
        <f t="shared" si="22"/>
        <v>-</v>
      </c>
      <c r="S145" s="106"/>
      <c r="T145" s="129"/>
      <c r="U145" s="79">
        <f t="shared" si="24"/>
        <v>0</v>
      </c>
      <c r="V145" s="80" t="str">
        <f t="shared" si="23"/>
        <v>-</v>
      </c>
    </row>
    <row r="146" spans="1:22" s="30" customFormat="1" ht="25.15" hidden="1" customHeight="1" x14ac:dyDescent="0.2">
      <c r="A146" s="126"/>
      <c r="B146" s="93"/>
      <c r="C146" s="94"/>
      <c r="D146" s="173"/>
      <c r="E146" s="96"/>
      <c r="F146" s="97"/>
      <c r="G146" s="97"/>
      <c r="H146" s="98"/>
      <c r="I146" s="98"/>
      <c r="J146" s="99">
        <f t="shared" si="25"/>
        <v>0</v>
      </c>
      <c r="K146" s="100"/>
      <c r="L146" s="108"/>
      <c r="M146" s="102"/>
      <c r="N146" s="103"/>
      <c r="O146" s="103"/>
      <c r="P146" s="104" t="str">
        <f t="shared" si="21"/>
        <v>-</v>
      </c>
      <c r="Q146" s="105"/>
      <c r="R146" s="92" t="str">
        <f t="shared" si="22"/>
        <v>-</v>
      </c>
      <c r="S146" s="106"/>
      <c r="T146" s="129"/>
      <c r="U146" s="79">
        <f t="shared" si="24"/>
        <v>0</v>
      </c>
      <c r="V146" s="80" t="str">
        <f t="shared" si="23"/>
        <v>-</v>
      </c>
    </row>
    <row r="147" spans="1:22" s="30" customFormat="1" ht="25.15" hidden="1" customHeight="1" x14ac:dyDescent="0.2">
      <c r="A147" s="126"/>
      <c r="B147" s="93"/>
      <c r="C147" s="95"/>
      <c r="D147" s="173"/>
      <c r="E147" s="96"/>
      <c r="F147" s="93"/>
      <c r="G147" s="93"/>
      <c r="H147" s="110"/>
      <c r="I147" s="110"/>
      <c r="J147" s="99">
        <f t="shared" si="25"/>
        <v>0</v>
      </c>
      <c r="K147" s="109"/>
      <c r="L147" s="102"/>
      <c r="M147" s="102"/>
      <c r="N147" s="103"/>
      <c r="O147" s="103"/>
      <c r="P147" s="104" t="str">
        <f t="shared" si="21"/>
        <v>-</v>
      </c>
      <c r="Q147" s="107"/>
      <c r="R147" s="92" t="str">
        <f t="shared" si="22"/>
        <v>-</v>
      </c>
      <c r="S147" s="106"/>
      <c r="T147" s="129"/>
      <c r="U147" s="79">
        <f t="shared" si="24"/>
        <v>0</v>
      </c>
      <c r="V147" s="80" t="str">
        <f t="shared" si="23"/>
        <v>-</v>
      </c>
    </row>
    <row r="148" spans="1:22" s="30" customFormat="1" ht="25.15" hidden="1" customHeight="1" x14ac:dyDescent="0.2">
      <c r="A148" s="126"/>
      <c r="B148" s="93"/>
      <c r="C148" s="95"/>
      <c r="D148" s="173"/>
      <c r="E148" s="96"/>
      <c r="F148" s="93"/>
      <c r="G148" s="93"/>
      <c r="H148" s="110"/>
      <c r="I148" s="110"/>
      <c r="J148" s="99">
        <f t="shared" si="25"/>
        <v>0</v>
      </c>
      <c r="K148" s="109"/>
      <c r="L148" s="102"/>
      <c r="M148" s="102"/>
      <c r="N148" s="103"/>
      <c r="O148" s="103"/>
      <c r="P148" s="104" t="str">
        <f t="shared" si="21"/>
        <v>-</v>
      </c>
      <c r="Q148" s="107"/>
      <c r="R148" s="92" t="str">
        <f t="shared" si="22"/>
        <v>-</v>
      </c>
      <c r="S148" s="106"/>
      <c r="T148" s="129"/>
      <c r="U148" s="79">
        <f t="shared" si="24"/>
        <v>0</v>
      </c>
      <c r="V148" s="80" t="str">
        <f t="shared" si="23"/>
        <v>-</v>
      </c>
    </row>
    <row r="149" spans="1:22" s="30" customFormat="1" ht="25.15" hidden="1" customHeight="1" x14ac:dyDescent="0.2">
      <c r="A149" s="126"/>
      <c r="B149" s="93"/>
      <c r="C149" s="95"/>
      <c r="D149" s="173"/>
      <c r="E149" s="96"/>
      <c r="F149" s="93"/>
      <c r="G149" s="93"/>
      <c r="H149" s="110"/>
      <c r="I149" s="110"/>
      <c r="J149" s="99">
        <f t="shared" si="25"/>
        <v>0</v>
      </c>
      <c r="K149" s="109"/>
      <c r="L149" s="102"/>
      <c r="M149" s="102"/>
      <c r="N149" s="103"/>
      <c r="O149" s="103"/>
      <c r="P149" s="104" t="str">
        <f t="shared" si="21"/>
        <v>-</v>
      </c>
      <c r="Q149" s="107"/>
      <c r="R149" s="92" t="str">
        <f t="shared" si="22"/>
        <v>-</v>
      </c>
      <c r="S149" s="106"/>
      <c r="T149" s="129"/>
      <c r="U149" s="79">
        <f t="shared" si="24"/>
        <v>0</v>
      </c>
      <c r="V149" s="80" t="str">
        <f t="shared" si="23"/>
        <v>-</v>
      </c>
    </row>
    <row r="150" spans="1:22" s="30" customFormat="1" ht="25.15" hidden="1" customHeight="1" x14ac:dyDescent="0.2">
      <c r="A150" s="126"/>
      <c r="B150" s="93"/>
      <c r="C150" s="95"/>
      <c r="D150" s="173"/>
      <c r="E150" s="96"/>
      <c r="F150" s="93"/>
      <c r="G150" s="93"/>
      <c r="H150" s="110"/>
      <c r="I150" s="110"/>
      <c r="J150" s="99">
        <f t="shared" si="25"/>
        <v>0</v>
      </c>
      <c r="K150" s="109"/>
      <c r="L150" s="102"/>
      <c r="M150" s="102"/>
      <c r="N150" s="103"/>
      <c r="O150" s="103"/>
      <c r="P150" s="104" t="str">
        <f t="shared" si="21"/>
        <v>-</v>
      </c>
      <c r="Q150" s="107"/>
      <c r="R150" s="92" t="str">
        <f t="shared" si="22"/>
        <v>-</v>
      </c>
      <c r="S150" s="106"/>
      <c r="T150" s="129"/>
      <c r="U150" s="79">
        <f t="shared" si="24"/>
        <v>0</v>
      </c>
      <c r="V150" s="80" t="str">
        <f t="shared" si="23"/>
        <v>-</v>
      </c>
    </row>
    <row r="151" spans="1:22" s="30" customFormat="1" ht="25.15" hidden="1" customHeight="1" x14ac:dyDescent="0.2">
      <c r="A151" s="126"/>
      <c r="B151" s="93"/>
      <c r="C151" s="95"/>
      <c r="D151" s="173"/>
      <c r="E151" s="96"/>
      <c r="F151" s="93"/>
      <c r="G151" s="93"/>
      <c r="H151" s="110"/>
      <c r="I151" s="110"/>
      <c r="J151" s="99">
        <f t="shared" si="25"/>
        <v>0</v>
      </c>
      <c r="K151" s="109"/>
      <c r="L151" s="102"/>
      <c r="M151" s="102"/>
      <c r="N151" s="103"/>
      <c r="O151" s="103"/>
      <c r="P151" s="104" t="str">
        <f t="shared" si="21"/>
        <v>-</v>
      </c>
      <c r="Q151" s="107"/>
      <c r="R151" s="92" t="str">
        <f t="shared" si="22"/>
        <v>-</v>
      </c>
      <c r="S151" s="106"/>
      <c r="T151" s="129"/>
      <c r="U151" s="79">
        <f t="shared" si="24"/>
        <v>0</v>
      </c>
      <c r="V151" s="80" t="str">
        <f t="shared" si="23"/>
        <v>-</v>
      </c>
    </row>
    <row r="152" spans="1:22" s="30" customFormat="1" ht="25.15" hidden="1" customHeight="1" x14ac:dyDescent="0.2">
      <c r="A152" s="126"/>
      <c r="B152" s="93"/>
      <c r="C152" s="95"/>
      <c r="D152" s="173"/>
      <c r="E152" s="96"/>
      <c r="F152" s="93"/>
      <c r="G152" s="93"/>
      <c r="H152" s="110"/>
      <c r="I152" s="110"/>
      <c r="J152" s="99">
        <f t="shared" si="25"/>
        <v>0</v>
      </c>
      <c r="K152" s="109"/>
      <c r="L152" s="102"/>
      <c r="M152" s="102"/>
      <c r="N152" s="103"/>
      <c r="O152" s="103"/>
      <c r="P152" s="104" t="str">
        <f t="shared" si="21"/>
        <v>-</v>
      </c>
      <c r="Q152" s="107"/>
      <c r="R152" s="92" t="str">
        <f t="shared" si="22"/>
        <v>-</v>
      </c>
      <c r="S152" s="106"/>
      <c r="T152" s="129"/>
      <c r="U152" s="79">
        <f t="shared" si="24"/>
        <v>0</v>
      </c>
      <c r="V152" s="80" t="str">
        <f t="shared" si="23"/>
        <v>-</v>
      </c>
    </row>
    <row r="153" spans="1:22" s="30" customFormat="1" ht="25.15" hidden="1" customHeight="1" x14ac:dyDescent="0.2">
      <c r="A153" s="126"/>
      <c r="B153" s="93"/>
      <c r="C153" s="95"/>
      <c r="D153" s="173"/>
      <c r="E153" s="96"/>
      <c r="F153" s="93"/>
      <c r="G153" s="93"/>
      <c r="H153" s="110"/>
      <c r="I153" s="110"/>
      <c r="J153" s="99">
        <f t="shared" si="25"/>
        <v>0</v>
      </c>
      <c r="K153" s="109"/>
      <c r="L153" s="102"/>
      <c r="M153" s="102"/>
      <c r="N153" s="103"/>
      <c r="O153" s="103"/>
      <c r="P153" s="104" t="str">
        <f t="shared" si="21"/>
        <v>-</v>
      </c>
      <c r="Q153" s="107"/>
      <c r="R153" s="92" t="str">
        <f t="shared" si="22"/>
        <v>-</v>
      </c>
      <c r="S153" s="106"/>
      <c r="T153" s="129"/>
      <c r="U153" s="79">
        <f t="shared" si="24"/>
        <v>0</v>
      </c>
      <c r="V153" s="80" t="str">
        <f t="shared" si="23"/>
        <v>-</v>
      </c>
    </row>
    <row r="154" spans="1:22" s="30" customFormat="1" ht="25.15" hidden="1" customHeight="1" x14ac:dyDescent="0.2">
      <c r="A154" s="126"/>
      <c r="B154" s="93"/>
      <c r="C154" s="95"/>
      <c r="D154" s="173"/>
      <c r="E154" s="96"/>
      <c r="F154" s="93"/>
      <c r="G154" s="93"/>
      <c r="H154" s="110"/>
      <c r="I154" s="110"/>
      <c r="J154" s="99">
        <f t="shared" si="25"/>
        <v>0</v>
      </c>
      <c r="K154" s="109"/>
      <c r="L154" s="102"/>
      <c r="M154" s="102"/>
      <c r="N154" s="103"/>
      <c r="O154" s="103"/>
      <c r="P154" s="104" t="str">
        <f t="shared" si="21"/>
        <v>-</v>
      </c>
      <c r="Q154" s="107"/>
      <c r="R154" s="92" t="str">
        <f t="shared" si="22"/>
        <v>-</v>
      </c>
      <c r="S154" s="106"/>
      <c r="T154" s="129"/>
      <c r="U154" s="79">
        <f t="shared" si="24"/>
        <v>0</v>
      </c>
      <c r="V154" s="80" t="str">
        <f t="shared" si="23"/>
        <v>-</v>
      </c>
    </row>
    <row r="155" spans="1:22" s="30" customFormat="1" ht="25.15" hidden="1" customHeight="1" x14ac:dyDescent="0.2">
      <c r="A155" s="126"/>
      <c r="B155" s="93"/>
      <c r="C155" s="95"/>
      <c r="D155" s="173"/>
      <c r="E155" s="96"/>
      <c r="F155" s="93"/>
      <c r="G155" s="93"/>
      <c r="H155" s="110"/>
      <c r="I155" s="110"/>
      <c r="J155" s="99">
        <f t="shared" si="25"/>
        <v>0</v>
      </c>
      <c r="K155" s="109"/>
      <c r="L155" s="102"/>
      <c r="M155" s="102"/>
      <c r="N155" s="103"/>
      <c r="O155" s="103"/>
      <c r="P155" s="104" t="str">
        <f t="shared" si="21"/>
        <v>-</v>
      </c>
      <c r="Q155" s="107"/>
      <c r="R155" s="92" t="str">
        <f t="shared" si="22"/>
        <v>-</v>
      </c>
      <c r="S155" s="106"/>
      <c r="T155" s="129"/>
      <c r="U155" s="79">
        <f t="shared" si="24"/>
        <v>0</v>
      </c>
      <c r="V155" s="80" t="str">
        <f t="shared" si="23"/>
        <v>-</v>
      </c>
    </row>
    <row r="156" spans="1:22" s="30" customFormat="1" ht="25.15" hidden="1" customHeight="1" x14ac:dyDescent="0.2">
      <c r="A156" s="126"/>
      <c r="B156" s="93"/>
      <c r="C156" s="95"/>
      <c r="D156" s="173"/>
      <c r="E156" s="96"/>
      <c r="F156" s="93"/>
      <c r="G156" s="93"/>
      <c r="H156" s="110"/>
      <c r="I156" s="110"/>
      <c r="J156" s="99">
        <f t="shared" si="25"/>
        <v>0</v>
      </c>
      <c r="K156" s="109"/>
      <c r="L156" s="102"/>
      <c r="M156" s="102"/>
      <c r="N156" s="103"/>
      <c r="O156" s="103"/>
      <c r="P156" s="104" t="str">
        <f t="shared" si="21"/>
        <v>-</v>
      </c>
      <c r="Q156" s="107"/>
      <c r="R156" s="92" t="str">
        <f t="shared" si="22"/>
        <v>-</v>
      </c>
      <c r="S156" s="106"/>
      <c r="T156" s="129"/>
      <c r="U156" s="79">
        <f t="shared" si="24"/>
        <v>0</v>
      </c>
      <c r="V156" s="80" t="str">
        <f t="shared" si="23"/>
        <v>-</v>
      </c>
    </row>
    <row r="157" spans="1:22" s="30" customFormat="1" ht="25.15" hidden="1" customHeight="1" x14ac:dyDescent="0.2">
      <c r="A157" s="126"/>
      <c r="B157" s="93"/>
      <c r="C157" s="95"/>
      <c r="D157" s="173"/>
      <c r="E157" s="96"/>
      <c r="F157" s="93"/>
      <c r="G157" s="93"/>
      <c r="H157" s="110"/>
      <c r="I157" s="110"/>
      <c r="J157" s="99">
        <f t="shared" si="25"/>
        <v>0</v>
      </c>
      <c r="K157" s="109"/>
      <c r="L157" s="102"/>
      <c r="M157" s="102"/>
      <c r="N157" s="103"/>
      <c r="O157" s="103"/>
      <c r="P157" s="104" t="str">
        <f t="shared" si="21"/>
        <v>-</v>
      </c>
      <c r="Q157" s="107"/>
      <c r="R157" s="92" t="str">
        <f t="shared" si="22"/>
        <v>-</v>
      </c>
      <c r="S157" s="106"/>
      <c r="T157" s="129"/>
      <c r="U157" s="79">
        <f t="shared" si="24"/>
        <v>0</v>
      </c>
      <c r="V157" s="80" t="str">
        <f t="shared" si="23"/>
        <v>-</v>
      </c>
    </row>
    <row r="158" spans="1:22" s="30" customFormat="1" ht="25.15" hidden="1" customHeight="1" x14ac:dyDescent="0.2">
      <c r="A158" s="126"/>
      <c r="B158" s="93"/>
      <c r="C158" s="95"/>
      <c r="D158" s="173"/>
      <c r="E158" s="96"/>
      <c r="F158" s="93"/>
      <c r="G158" s="93"/>
      <c r="H158" s="110"/>
      <c r="I158" s="110"/>
      <c r="J158" s="99">
        <f t="shared" si="25"/>
        <v>0</v>
      </c>
      <c r="K158" s="109"/>
      <c r="L158" s="102"/>
      <c r="M158" s="102"/>
      <c r="N158" s="103"/>
      <c r="O158" s="103"/>
      <c r="P158" s="104" t="str">
        <f t="shared" si="21"/>
        <v>-</v>
      </c>
      <c r="Q158" s="107"/>
      <c r="R158" s="92" t="str">
        <f t="shared" si="22"/>
        <v>-</v>
      </c>
      <c r="S158" s="106"/>
      <c r="T158" s="129"/>
      <c r="U158" s="79">
        <f t="shared" si="24"/>
        <v>0</v>
      </c>
      <c r="V158" s="80" t="str">
        <f t="shared" si="23"/>
        <v>-</v>
      </c>
    </row>
    <row r="159" spans="1:22" s="30" customFormat="1" ht="25.15" hidden="1" customHeight="1" x14ac:dyDescent="0.2">
      <c r="A159" s="126"/>
      <c r="B159" s="93"/>
      <c r="C159" s="95"/>
      <c r="D159" s="173"/>
      <c r="E159" s="96"/>
      <c r="F159" s="93"/>
      <c r="G159" s="93"/>
      <c r="H159" s="110"/>
      <c r="I159" s="110"/>
      <c r="J159" s="99">
        <f t="shared" si="25"/>
        <v>0</v>
      </c>
      <c r="K159" s="109"/>
      <c r="L159" s="102"/>
      <c r="M159" s="102"/>
      <c r="N159" s="103"/>
      <c r="O159" s="103"/>
      <c r="P159" s="104" t="str">
        <f t="shared" si="21"/>
        <v>-</v>
      </c>
      <c r="Q159" s="107"/>
      <c r="R159" s="92" t="str">
        <f t="shared" si="22"/>
        <v>-</v>
      </c>
      <c r="S159" s="106"/>
      <c r="T159" s="129"/>
      <c r="U159" s="79">
        <f t="shared" si="24"/>
        <v>0</v>
      </c>
      <c r="V159" s="80" t="str">
        <f t="shared" si="23"/>
        <v>-</v>
      </c>
    </row>
    <row r="160" spans="1:22" s="30" customFormat="1" ht="25.15" hidden="1" customHeight="1" x14ac:dyDescent="0.2">
      <c r="A160" s="126"/>
      <c r="B160" s="93"/>
      <c r="C160" s="95"/>
      <c r="D160" s="173"/>
      <c r="E160" s="96"/>
      <c r="F160" s="93"/>
      <c r="G160" s="93"/>
      <c r="H160" s="110"/>
      <c r="I160" s="110"/>
      <c r="J160" s="99">
        <f t="shared" si="25"/>
        <v>0</v>
      </c>
      <c r="K160" s="109"/>
      <c r="L160" s="102"/>
      <c r="M160" s="102"/>
      <c r="N160" s="103"/>
      <c r="O160" s="103"/>
      <c r="P160" s="104" t="str">
        <f t="shared" si="21"/>
        <v>-</v>
      </c>
      <c r="Q160" s="107"/>
      <c r="R160" s="92" t="str">
        <f t="shared" si="22"/>
        <v>-</v>
      </c>
      <c r="S160" s="106"/>
      <c r="T160" s="129"/>
      <c r="U160" s="79">
        <f t="shared" si="24"/>
        <v>0</v>
      </c>
      <c r="V160" s="80" t="str">
        <f t="shared" si="23"/>
        <v>-</v>
      </c>
    </row>
    <row r="161" spans="1:22" s="30" customFormat="1" ht="25.15" hidden="1" customHeight="1" x14ac:dyDescent="0.2">
      <c r="A161" s="126"/>
      <c r="B161" s="93"/>
      <c r="C161" s="95"/>
      <c r="D161" s="173"/>
      <c r="E161" s="96"/>
      <c r="F161" s="93"/>
      <c r="G161" s="93"/>
      <c r="H161" s="110"/>
      <c r="I161" s="110"/>
      <c r="J161" s="99">
        <f t="shared" si="25"/>
        <v>0</v>
      </c>
      <c r="K161" s="109"/>
      <c r="L161" s="102"/>
      <c r="M161" s="102"/>
      <c r="N161" s="103"/>
      <c r="O161" s="103"/>
      <c r="P161" s="104" t="str">
        <f t="shared" si="21"/>
        <v>-</v>
      </c>
      <c r="Q161" s="107"/>
      <c r="R161" s="92" t="str">
        <f t="shared" si="22"/>
        <v>-</v>
      </c>
      <c r="S161" s="106"/>
      <c r="T161" s="129"/>
      <c r="U161" s="79">
        <f t="shared" si="24"/>
        <v>0</v>
      </c>
      <c r="V161" s="80" t="str">
        <f t="shared" si="23"/>
        <v>-</v>
      </c>
    </row>
    <row r="162" spans="1:22" s="30" customFormat="1" ht="25.15" hidden="1" customHeight="1" x14ac:dyDescent="0.2">
      <c r="A162" s="126"/>
      <c r="B162" s="93"/>
      <c r="C162" s="95"/>
      <c r="D162" s="173"/>
      <c r="E162" s="96"/>
      <c r="F162" s="93"/>
      <c r="G162" s="93"/>
      <c r="H162" s="110"/>
      <c r="I162" s="110"/>
      <c r="J162" s="99">
        <f t="shared" si="25"/>
        <v>0</v>
      </c>
      <c r="K162" s="109"/>
      <c r="L162" s="102"/>
      <c r="M162" s="102"/>
      <c r="N162" s="103"/>
      <c r="O162" s="103"/>
      <c r="P162" s="104" t="str">
        <f t="shared" si="21"/>
        <v>-</v>
      </c>
      <c r="Q162" s="107"/>
      <c r="R162" s="92" t="str">
        <f t="shared" si="22"/>
        <v>-</v>
      </c>
      <c r="S162" s="106"/>
      <c r="T162" s="129"/>
      <c r="U162" s="79">
        <f t="shared" si="24"/>
        <v>0</v>
      </c>
      <c r="V162" s="80" t="str">
        <f t="shared" si="23"/>
        <v>-</v>
      </c>
    </row>
    <row r="163" spans="1:22" s="30" customFormat="1" ht="25.15" hidden="1" customHeight="1" x14ac:dyDescent="0.2">
      <c r="A163" s="126"/>
      <c r="B163" s="93"/>
      <c r="C163" s="95"/>
      <c r="D163" s="173"/>
      <c r="E163" s="96"/>
      <c r="F163" s="93"/>
      <c r="G163" s="93"/>
      <c r="H163" s="110"/>
      <c r="I163" s="110"/>
      <c r="J163" s="99">
        <f t="shared" si="25"/>
        <v>0</v>
      </c>
      <c r="K163" s="109"/>
      <c r="L163" s="102"/>
      <c r="M163" s="102"/>
      <c r="N163" s="103"/>
      <c r="O163" s="103"/>
      <c r="P163" s="104" t="str">
        <f t="shared" si="21"/>
        <v>-</v>
      </c>
      <c r="Q163" s="107"/>
      <c r="R163" s="92" t="str">
        <f t="shared" si="22"/>
        <v>-</v>
      </c>
      <c r="S163" s="106"/>
      <c r="T163" s="129"/>
      <c r="U163" s="79">
        <f t="shared" si="24"/>
        <v>0</v>
      </c>
      <c r="V163" s="80" t="str">
        <f t="shared" si="23"/>
        <v>-</v>
      </c>
    </row>
    <row r="164" spans="1:22" s="30" customFormat="1" ht="25.15" hidden="1" customHeight="1" x14ac:dyDescent="0.2">
      <c r="A164" s="126"/>
      <c r="B164" s="93"/>
      <c r="C164" s="95"/>
      <c r="D164" s="173"/>
      <c r="E164" s="96"/>
      <c r="F164" s="93"/>
      <c r="G164" s="93"/>
      <c r="H164" s="110"/>
      <c r="I164" s="110"/>
      <c r="J164" s="99">
        <f t="shared" si="25"/>
        <v>0</v>
      </c>
      <c r="K164" s="109"/>
      <c r="L164" s="102"/>
      <c r="M164" s="102"/>
      <c r="N164" s="103"/>
      <c r="O164" s="103"/>
      <c r="P164" s="104" t="str">
        <f t="shared" si="21"/>
        <v>-</v>
      </c>
      <c r="Q164" s="107"/>
      <c r="R164" s="92" t="str">
        <f t="shared" si="22"/>
        <v>-</v>
      </c>
      <c r="S164" s="106"/>
      <c r="T164" s="129"/>
      <c r="U164" s="79">
        <f t="shared" si="24"/>
        <v>0</v>
      </c>
      <c r="V164" s="80" t="str">
        <f t="shared" si="23"/>
        <v>-</v>
      </c>
    </row>
    <row r="165" spans="1:22" s="30" customFormat="1" ht="25.15" hidden="1" customHeight="1" x14ac:dyDescent="0.2">
      <c r="A165" s="126"/>
      <c r="B165" s="111"/>
      <c r="C165" s="112"/>
      <c r="D165" s="174"/>
      <c r="E165" s="113"/>
      <c r="F165" s="111"/>
      <c r="G165" s="111"/>
      <c r="H165" s="114"/>
      <c r="I165" s="114"/>
      <c r="J165" s="115">
        <f t="shared" si="25"/>
        <v>0</v>
      </c>
      <c r="K165" s="116"/>
      <c r="L165" s="117"/>
      <c r="M165" s="117"/>
      <c r="N165" s="118"/>
      <c r="O165" s="118"/>
      <c r="P165" s="104" t="str">
        <f t="shared" si="21"/>
        <v>-</v>
      </c>
      <c r="Q165" s="119"/>
      <c r="R165" s="92" t="str">
        <f t="shared" si="22"/>
        <v>-</v>
      </c>
      <c r="S165" s="120"/>
      <c r="T165" s="129"/>
      <c r="U165" s="79">
        <f t="shared" si="24"/>
        <v>0</v>
      </c>
      <c r="V165" s="80" t="str">
        <f t="shared" si="23"/>
        <v>-</v>
      </c>
    </row>
    <row r="166" spans="1:22" s="30" customFormat="1" ht="19.899999999999999" customHeight="1" x14ac:dyDescent="0.2">
      <c r="A166" s="65">
        <f>COUNT(A136:A165)</f>
        <v>7</v>
      </c>
      <c r="B166" s="165" t="s">
        <v>49</v>
      </c>
      <c r="C166" s="66">
        <f>COUNT(K136:K165)-COUNT(L136:L165)</f>
        <v>0</v>
      </c>
      <c r="D166" s="169"/>
      <c r="E166" s="66"/>
      <c r="F166" s="66" t="s">
        <v>31</v>
      </c>
      <c r="G166" s="69">
        <f>IF(L136&gt;1,0,K136)+IF(L137&gt;0,0,K137)+IF(L138&gt;0,0,K138)+IF(L139&gt;0,0,K139)+IF(L140&gt;0,0,K140)+IF(L141&gt;0,0,K141)+IF(L142&gt;0,0,K142)+IF(L143&gt;0,0,K143)+IF(L144&gt;0,0,K144)+IF(L145&gt;0,0,K145)+IF(L146&gt;0,0,K146)+IF(L147&gt;0,0,K147)+IF(L148&gt;0,0,K148)+IF(L149&gt;0,0,K149)+IF(L150&gt;0,0,K150)+IF(L151&gt;0,0,K151)+IF(L152&gt;0,0,K152)+IF(L153&gt;0,0,K153)+IF(L154&gt;0,0,K154)+IF(L155&gt;0,0,K155)+IF(L156&gt;0,0,K156)+IF(L157&gt;0,0,K157)+IF(L158&gt;0,0,K158)+IF(L159&gt;0,0,K159)+IF(L160&gt;0,0,K160)+IF(L161&gt;0,0,K161)+IF(L162&gt;0,0,K162)+IF(L163&gt;0,0,K163)+IF(L164&gt;0,0,K164)+IF(L165&gt;0,0,K165)</f>
        <v>0</v>
      </c>
      <c r="H166" s="66"/>
      <c r="I166" s="66"/>
      <c r="J166" s="67">
        <f>SUM(J136:J165)/1000</f>
        <v>28.725000000000001</v>
      </c>
      <c r="K166" s="77">
        <f>SUM(K136:K165)</f>
        <v>38121451</v>
      </c>
      <c r="L166" s="77">
        <f>SUM(L136:L165)</f>
        <v>36215378.450000003</v>
      </c>
      <c r="M166" s="77">
        <f>SUM(M136:M165)</f>
        <v>25181558</v>
      </c>
      <c r="N166" s="124" t="s">
        <v>6</v>
      </c>
      <c r="O166" s="68">
        <f>IF(M166&lt;=0,"-",(M166/L166))</f>
        <v>0.69532776068504676</v>
      </c>
      <c r="P166" s="68"/>
      <c r="Q166" s="68">
        <f>IF(L136&lt;=0,"0",(IF(Q136&gt;0,Q136*L136)+IF(Q137&gt;0,Q137*L137)+IF(Q138&gt;0,Q138*L138)+IF(Q139&gt;0,Q139*L139)+IF(Q140&gt;0,Q140*L140)+IF(Q141&gt;0,Q141*L141)+IF(Q142&gt;0,Q142*L142)+IF(Q143&gt;0,Q143*L143)+IF(Q144&gt;0,Q144*L144)+IF(Q145&gt;0,Q145*L145)+IF(Q146&gt;0,Q146*L146)+IF(Q147&gt;0,Q147*L147)+IF(Q148&gt;0,Q148*L148)+IF(Q149&gt;0,Q149*L149)+IF(Q150&gt;0,Q150*L150)+IF(Q151&gt;0,Q151*L151)+IF(Q152&gt;0,Q152*L152)+IF(Q153&gt;0,Q153*L153)+IF(Q154&gt;0,Q154*L154)+IF(Q155&gt;0,Q155*L155)+IF(Q156&gt;0,Q156*L156)+IF(Q157&gt;0,Q157*L157)+IF(Q158&gt;0,Q158*L158)+IF(Q159&gt;0,Q159*L159)+IF(Q160&gt;0,Q160*L160)+IF(Q161&gt;0,Q161*L161)+IF(Q162&gt;0,Q162*L162)+IF(Q163&gt;0,Q163*L163)+IF(Q164&gt;0,Q164*L164)+IF(Q165&gt;0,Q165*L165))/L166)</f>
        <v>0.81873372553421431</v>
      </c>
      <c r="R166" s="66"/>
      <c r="S166" s="66"/>
      <c r="T166" s="129"/>
      <c r="U166" s="81"/>
      <c r="V166" s="80"/>
    </row>
    <row r="167" spans="1:22" s="31" customFormat="1" ht="19.899999999999999" customHeight="1" x14ac:dyDescent="0.2">
      <c r="A167" s="152" t="s">
        <v>50</v>
      </c>
      <c r="B167" s="36"/>
      <c r="C167" s="50"/>
      <c r="D167" s="50"/>
      <c r="E167" s="50"/>
      <c r="F167" s="32"/>
      <c r="G167" s="32"/>
      <c r="H167" s="51"/>
      <c r="I167" s="51"/>
      <c r="J167" s="78"/>
      <c r="K167" s="52"/>
      <c r="L167" s="52"/>
      <c r="M167" s="52"/>
      <c r="N167" s="52"/>
      <c r="O167" s="52"/>
      <c r="P167" s="53"/>
      <c r="Q167" s="52"/>
      <c r="R167" s="53"/>
      <c r="S167" s="50"/>
      <c r="T167" s="130"/>
      <c r="U167" s="83"/>
      <c r="V167" s="84"/>
    </row>
    <row r="168" spans="1:22" s="30" customFormat="1" ht="19.5" customHeight="1" x14ac:dyDescent="0.2">
      <c r="A168" s="175">
        <v>1</v>
      </c>
      <c r="B168" s="185" t="s">
        <v>41</v>
      </c>
      <c r="C168" s="178" t="s">
        <v>173</v>
      </c>
      <c r="D168" s="186">
        <v>5</v>
      </c>
      <c r="E168" s="178"/>
      <c r="F168" s="185" t="s">
        <v>132</v>
      </c>
      <c r="G168" s="185"/>
      <c r="H168" s="121"/>
      <c r="I168" s="121"/>
      <c r="J168" s="87">
        <f t="shared" ref="J168:J171" si="26">I168-H168</f>
        <v>0</v>
      </c>
      <c r="K168" s="122">
        <v>6000000</v>
      </c>
      <c r="L168" s="90">
        <v>6000000</v>
      </c>
      <c r="M168" s="90">
        <v>3048850</v>
      </c>
      <c r="N168" s="166">
        <v>43282</v>
      </c>
      <c r="O168" s="166">
        <v>43646</v>
      </c>
      <c r="P168" s="148">
        <f t="shared" ref="P168:P171" ca="1" si="27">IF(OR(O168&lt;=0,N168&lt;=0),"-",(($S$3-N168)/(O168-N168)))</f>
        <v>0.74175824175824179</v>
      </c>
      <c r="Q168" s="91">
        <v>0.77</v>
      </c>
      <c r="R168" s="190" t="str">
        <f t="shared" ref="R168:R171" ca="1" si="28">IF(OR(N168&lt;=0,O168&lt;=0),"-",IF(AND(($S$3-N168)&gt;(O168-N168),Q168&lt;100%),"Time Expired",IF(AND(($S$3-N168)&gt;(O168-N168)*3/4,Q168&lt;=10%),"Very Critical",IF(AND(($S$3-N168)&gt;(O168-N168)*3/4,Q168&lt;=25%),"Critical",IF(AND(($S$3-N168)&gt;(O168-N168)*3/4,Q168&lt;=50%),"Slow Progress",IF(AND(($S$3-N168)&gt;(O168-N168)/2,Q168&lt;=10%),"Very Slow Progress",IF(AND(($S$3-N168)&gt;(O168-N168)/2,Q168&lt;=25%),"Progress Slow",IF(AND(($S$3-N168)&gt;(O168-N168)/4,Q168&lt;=20%),"Progress Slow","-"))))))))</f>
        <v>-</v>
      </c>
      <c r="S168" s="188"/>
      <c r="T168" s="129"/>
      <c r="U168" s="79">
        <f t="shared" ref="U168:U171" si="29">O168-N168</f>
        <v>364</v>
      </c>
      <c r="V168" s="80">
        <f t="shared" ref="V168:V171" ca="1" si="30">IF(N168&lt;=0,"-",($S$3-N168))</f>
        <v>270</v>
      </c>
    </row>
    <row r="169" spans="1:22" s="30" customFormat="1" ht="35.25" customHeight="1" x14ac:dyDescent="0.2">
      <c r="A169" s="180">
        <v>2</v>
      </c>
      <c r="B169" s="181" t="s">
        <v>42</v>
      </c>
      <c r="C169" s="177" t="s">
        <v>170</v>
      </c>
      <c r="D169" s="187">
        <v>1</v>
      </c>
      <c r="E169" s="183" t="s">
        <v>173</v>
      </c>
      <c r="F169" s="181" t="s">
        <v>128</v>
      </c>
      <c r="G169" s="181" t="s">
        <v>129</v>
      </c>
      <c r="H169" s="110"/>
      <c r="I169" s="110"/>
      <c r="J169" s="99">
        <f t="shared" si="26"/>
        <v>0</v>
      </c>
      <c r="K169" s="109">
        <v>1000000</v>
      </c>
      <c r="L169" s="102">
        <v>959498.05</v>
      </c>
      <c r="M169" s="102">
        <v>475000</v>
      </c>
      <c r="N169" s="166">
        <v>43452</v>
      </c>
      <c r="O169" s="166">
        <v>43513</v>
      </c>
      <c r="P169" s="104">
        <f t="shared" ca="1" si="27"/>
        <v>1.639344262295082</v>
      </c>
      <c r="Q169" s="107">
        <v>1</v>
      </c>
      <c r="R169" s="92" t="str">
        <f t="shared" ca="1" si="28"/>
        <v>-</v>
      </c>
      <c r="S169" s="189" t="s">
        <v>171</v>
      </c>
      <c r="T169" s="129"/>
      <c r="U169" s="79">
        <f t="shared" si="29"/>
        <v>61</v>
      </c>
      <c r="V169" s="80">
        <f t="shared" ca="1" si="30"/>
        <v>100</v>
      </c>
    </row>
    <row r="170" spans="1:22" s="30" customFormat="1" ht="25.15" hidden="1" customHeight="1" x14ac:dyDescent="0.2">
      <c r="A170" s="126"/>
      <c r="B170" s="93"/>
      <c r="C170" s="95"/>
      <c r="D170" s="95"/>
      <c r="E170" s="96"/>
      <c r="F170" s="93"/>
      <c r="G170" s="93"/>
      <c r="H170" s="110"/>
      <c r="I170" s="110"/>
      <c r="J170" s="99">
        <f t="shared" si="26"/>
        <v>0</v>
      </c>
      <c r="K170" s="109"/>
      <c r="L170" s="102"/>
      <c r="M170" s="102"/>
      <c r="N170" s="103"/>
      <c r="O170" s="103"/>
      <c r="P170" s="104" t="str">
        <f t="shared" si="27"/>
        <v>-</v>
      </c>
      <c r="Q170" s="107"/>
      <c r="R170" s="149" t="str">
        <f t="shared" si="28"/>
        <v>-</v>
      </c>
      <c r="S170" s="106"/>
      <c r="T170" s="129"/>
      <c r="U170" s="79">
        <f t="shared" si="29"/>
        <v>0</v>
      </c>
      <c r="V170" s="80" t="str">
        <f t="shared" si="30"/>
        <v>-</v>
      </c>
    </row>
    <row r="171" spans="1:22" s="30" customFormat="1" ht="25.15" hidden="1" customHeight="1" x14ac:dyDescent="0.2">
      <c r="A171" s="127"/>
      <c r="B171" s="111"/>
      <c r="C171" s="112"/>
      <c r="D171" s="112"/>
      <c r="E171" s="113"/>
      <c r="F171" s="111"/>
      <c r="G171" s="111"/>
      <c r="H171" s="114"/>
      <c r="I171" s="114"/>
      <c r="J171" s="115">
        <f t="shared" si="26"/>
        <v>0</v>
      </c>
      <c r="K171" s="116"/>
      <c r="L171" s="117"/>
      <c r="M171" s="117"/>
      <c r="N171" s="118"/>
      <c r="O171" s="118"/>
      <c r="P171" s="150" t="str">
        <f t="shared" si="27"/>
        <v>-</v>
      </c>
      <c r="Q171" s="119"/>
      <c r="R171" s="151" t="str">
        <f t="shared" si="28"/>
        <v>-</v>
      </c>
      <c r="S171" s="120"/>
      <c r="T171" s="129"/>
      <c r="U171" s="79">
        <f t="shared" si="29"/>
        <v>0</v>
      </c>
      <c r="V171" s="80" t="str">
        <f t="shared" si="30"/>
        <v>-</v>
      </c>
    </row>
    <row r="172" spans="1:22" s="30" customFormat="1" ht="19.899999999999999" customHeight="1" x14ac:dyDescent="0.2">
      <c r="A172" s="65">
        <f>COUNT(A168:A171)</f>
        <v>2</v>
      </c>
      <c r="B172" s="165" t="s">
        <v>49</v>
      </c>
      <c r="C172" s="66">
        <f>COUNT(K168:K171)-COUNT(L168:L171)</f>
        <v>0</v>
      </c>
      <c r="D172" s="66"/>
      <c r="E172" s="66"/>
      <c r="F172" s="66" t="s">
        <v>31</v>
      </c>
      <c r="G172" s="69">
        <f>IF(L168&gt;0,0,K168)+IF(L169&gt;0,0,K169)+IF(L170&gt;0,0,K170)+IF(L171&gt;0,0,K171)</f>
        <v>0</v>
      </c>
      <c r="H172" s="66"/>
      <c r="I172" s="66"/>
      <c r="J172" s="67">
        <f>SUM(J168:J171)/1000</f>
        <v>0</v>
      </c>
      <c r="K172" s="77">
        <f>SUM(K168:K171)</f>
        <v>7000000</v>
      </c>
      <c r="L172" s="77">
        <f t="shared" ref="L172:M172" si="31">SUM(L168:L171)</f>
        <v>6959498.0499999998</v>
      </c>
      <c r="M172" s="77">
        <f t="shared" si="31"/>
        <v>3523850</v>
      </c>
      <c r="N172" s="124" t="s">
        <v>6</v>
      </c>
      <c r="O172" s="68">
        <f>IF(M172&lt;=0,"-",(M172/L172))</f>
        <v>0.50633680398832792</v>
      </c>
      <c r="P172" s="68"/>
      <c r="Q172" s="68">
        <f>IF(L168&lt;=0,"0",(IF(Q168&gt;0,Q168*L168)+IF(Q169&gt;0,Q169*L169)+IF(Q170&gt;0,Q170*L170)+IF(Q171&gt;0,Q171*L171))/L172)</f>
        <v>0.80170983739265511</v>
      </c>
      <c r="R172" s="66"/>
      <c r="S172" s="66"/>
      <c r="T172" s="129"/>
      <c r="U172" s="81"/>
      <c r="V172" s="80"/>
    </row>
    <row r="173" spans="1:22" s="30" customFormat="1" ht="6" customHeight="1" x14ac:dyDescent="0.2">
      <c r="A173" s="140"/>
      <c r="B173" s="141"/>
      <c r="C173" s="142"/>
      <c r="D173" s="142"/>
      <c r="E173" s="142"/>
      <c r="F173" s="142"/>
      <c r="G173" s="143"/>
      <c r="H173" s="142"/>
      <c r="I173" s="142"/>
      <c r="J173" s="144"/>
      <c r="K173" s="145"/>
      <c r="L173" s="145"/>
      <c r="M173" s="145"/>
      <c r="N173" s="146"/>
      <c r="O173" s="147"/>
      <c r="P173" s="147"/>
      <c r="Q173" s="147"/>
      <c r="R173" s="142"/>
      <c r="S173" s="142"/>
      <c r="T173" s="129"/>
      <c r="U173" s="81"/>
      <c r="V173" s="80"/>
    </row>
    <row r="174" spans="1:22" s="30" customFormat="1" ht="19.899999999999999" customHeight="1" x14ac:dyDescent="0.2">
      <c r="A174" s="60">
        <f>SUM(A166,A102,A70,A38,A134)</f>
        <v>37</v>
      </c>
      <c r="B174" s="61" t="s">
        <v>3</v>
      </c>
      <c r="C174" s="60">
        <f>SUM(C172,C166,C102,C70,C38,C134)</f>
        <v>0</v>
      </c>
      <c r="D174" s="62"/>
      <c r="E174" s="62"/>
      <c r="F174" s="125" t="s">
        <v>31</v>
      </c>
      <c r="G174" s="64">
        <f>SUM(G172,G166,G102,G70,G38,G134)</f>
        <v>0</v>
      </c>
      <c r="H174" s="62"/>
      <c r="I174" s="62"/>
      <c r="J174" s="163">
        <f>SUM(J172,J166,J102,J70,J38,J134)</f>
        <v>92.884</v>
      </c>
      <c r="K174" s="62">
        <f t="shared" ref="K174:M174" si="32">SUM(K172,K166,K102,K70,K38,K134)</f>
        <v>188540157</v>
      </c>
      <c r="L174" s="62">
        <f t="shared" si="32"/>
        <v>175195896.75</v>
      </c>
      <c r="M174" s="62">
        <f t="shared" si="32"/>
        <v>125129014</v>
      </c>
      <c r="N174" s="123" t="s">
        <v>6</v>
      </c>
      <c r="O174" s="54">
        <f>IF(M174&lt;=0,"-",(M174/L174))</f>
        <v>0.71422342829498942</v>
      </c>
      <c r="P174" s="54"/>
      <c r="Q174" s="54">
        <f>IF(L174&lt;=0,"0",(IF(Q38&gt;0,Q38*L38)+IF(Q70&gt;0,Q70*L70)+IF(Q102&gt;0,Q102*L102)+IF(Q134&gt;0,Q134*L134)+IF(Q166&gt;0,Q166*L166)+IF(Q172&gt;0,Q172*L172))/L174)</f>
        <v>0.87896997404992039</v>
      </c>
      <c r="R174" s="63"/>
      <c r="S174" s="63"/>
      <c r="T174" s="129"/>
      <c r="U174" s="192" t="s">
        <v>178</v>
      </c>
      <c r="V174" s="82"/>
    </row>
    <row r="175" spans="1:22" s="30" customFormat="1" ht="6" customHeight="1" x14ac:dyDescent="0.2">
      <c r="C175" s="33"/>
      <c r="D175" s="33"/>
      <c r="E175" s="33"/>
      <c r="F175" s="33"/>
      <c r="G175" s="33"/>
      <c r="H175" s="33"/>
      <c r="I175" s="33"/>
      <c r="J175" s="33"/>
      <c r="L175" s="34"/>
      <c r="M175" s="34"/>
      <c r="N175" s="34"/>
      <c r="O175" s="34"/>
      <c r="P175" s="34"/>
      <c r="Q175" s="34"/>
      <c r="R175" s="55"/>
      <c r="S175" s="33"/>
      <c r="T175" s="129"/>
      <c r="U175" s="82"/>
      <c r="V175" s="82"/>
    </row>
    <row r="176" spans="1:22" s="30" customFormat="1" ht="19.899999999999999" customHeight="1" x14ac:dyDescent="0.2">
      <c r="A176" s="31" t="s">
        <v>5</v>
      </c>
      <c r="C176" s="33"/>
      <c r="D176" s="33"/>
      <c r="E176" s="33"/>
      <c r="F176" s="35"/>
      <c r="G176" s="35"/>
      <c r="H176" s="40"/>
      <c r="I176" s="71"/>
      <c r="J176" s="72"/>
      <c r="K176" s="70"/>
      <c r="L176" s="73"/>
      <c r="M176" s="34"/>
      <c r="N176" s="34"/>
      <c r="O176" s="34"/>
      <c r="P176" s="34"/>
      <c r="Q176" s="37" t="s">
        <v>12</v>
      </c>
      <c r="R176" s="162">
        <f>S179-M174</f>
        <v>44870986</v>
      </c>
      <c r="T176" s="129"/>
      <c r="U176" s="82"/>
      <c r="V176" s="82"/>
    </row>
    <row r="177" spans="1:22" s="30" customFormat="1" ht="6" customHeight="1" x14ac:dyDescent="0.2">
      <c r="A177" s="31"/>
      <c r="C177" s="33"/>
      <c r="D177" s="33"/>
      <c r="E177" s="33"/>
      <c r="F177" s="33"/>
      <c r="G177" s="33"/>
      <c r="H177" s="33"/>
      <c r="I177" s="33"/>
      <c r="J177" s="33"/>
      <c r="L177" s="34"/>
      <c r="M177" s="34"/>
      <c r="N177" s="34"/>
      <c r="O177" s="34"/>
      <c r="P177" s="34"/>
      <c r="Q177" s="37"/>
      <c r="R177" s="56"/>
      <c r="S177" s="38"/>
      <c r="T177" s="129"/>
      <c r="U177" s="82"/>
      <c r="V177" s="82"/>
    </row>
    <row r="178" spans="1:22" s="30" customFormat="1" ht="19.899999999999999" customHeight="1" x14ac:dyDescent="0.2">
      <c r="A178" s="57" t="s">
        <v>4</v>
      </c>
      <c r="B178" s="228">
        <v>43356</v>
      </c>
      <c r="C178" s="226"/>
      <c r="D178" s="216">
        <v>43453</v>
      </c>
      <c r="E178" s="226"/>
      <c r="F178" s="15">
        <v>43488</v>
      </c>
      <c r="G178" s="132">
        <v>43509</v>
      </c>
      <c r="H178" s="216">
        <v>43535</v>
      </c>
      <c r="I178" s="217"/>
      <c r="J178" s="226"/>
      <c r="K178" s="16">
        <v>43542</v>
      </c>
      <c r="L178" s="17"/>
      <c r="M178" s="17"/>
      <c r="N178" s="15"/>
      <c r="O178" s="216"/>
      <c r="P178" s="217"/>
      <c r="Q178" s="218"/>
      <c r="R178" s="154"/>
      <c r="S178" s="39" t="s">
        <v>13</v>
      </c>
      <c r="T178" s="129"/>
      <c r="U178" s="82"/>
      <c r="V178" s="82"/>
    </row>
    <row r="179" spans="1:22" s="30" customFormat="1" ht="19.899999999999999" customHeight="1" x14ac:dyDescent="0.2">
      <c r="A179" s="58" t="s">
        <v>14</v>
      </c>
      <c r="B179" s="229">
        <v>25000000</v>
      </c>
      <c r="C179" s="227"/>
      <c r="D179" s="219">
        <v>40000000</v>
      </c>
      <c r="E179" s="227"/>
      <c r="F179" s="18">
        <v>30000000</v>
      </c>
      <c r="G179" s="133">
        <v>15000000</v>
      </c>
      <c r="H179" s="219">
        <v>30000000</v>
      </c>
      <c r="I179" s="220"/>
      <c r="J179" s="227"/>
      <c r="K179" s="18">
        <v>30000000</v>
      </c>
      <c r="L179" s="18"/>
      <c r="M179" s="18"/>
      <c r="N179" s="18"/>
      <c r="O179" s="219"/>
      <c r="P179" s="220"/>
      <c r="Q179" s="221"/>
      <c r="R179" s="155"/>
      <c r="S179" s="74">
        <f>SUM(B179:Q179)</f>
        <v>170000000</v>
      </c>
      <c r="T179" s="129"/>
      <c r="U179" s="82"/>
      <c r="V179" s="85"/>
    </row>
    <row r="180" spans="1:22" s="30" customFormat="1" ht="3.75" customHeight="1" x14ac:dyDescent="0.2">
      <c r="A180" s="36"/>
      <c r="B180" s="41"/>
      <c r="C180" s="41"/>
      <c r="D180" s="42"/>
      <c r="E180" s="43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59"/>
      <c r="S180" s="42"/>
      <c r="T180" s="129"/>
      <c r="U180" s="82"/>
      <c r="V180" s="82"/>
    </row>
    <row r="181" spans="1:22" s="30" customFormat="1" ht="18" customHeight="1" x14ac:dyDescent="0.2">
      <c r="B181" s="197" t="s">
        <v>7</v>
      </c>
      <c r="C181" s="198"/>
      <c r="D181" s="44"/>
      <c r="E181" s="45"/>
      <c r="F181" s="46"/>
      <c r="G181" s="46"/>
      <c r="H181" s="46"/>
      <c r="I181" s="46"/>
      <c r="J181" s="46"/>
      <c r="L181" s="34"/>
      <c r="M181" s="34"/>
      <c r="N181" s="34"/>
      <c r="O181" s="34"/>
      <c r="P181" s="34"/>
      <c r="Q181" s="34"/>
      <c r="R181" s="55"/>
      <c r="S181" s="33"/>
      <c r="T181" s="129"/>
      <c r="U181" s="82"/>
      <c r="V181" s="82"/>
    </row>
    <row r="182" spans="1:22" s="30" customFormat="1" ht="9" customHeight="1" x14ac:dyDescent="0.2">
      <c r="B182" s="47"/>
      <c r="C182" s="47"/>
      <c r="D182" s="46"/>
      <c r="E182" s="46"/>
      <c r="F182" s="46"/>
      <c r="G182" s="46"/>
      <c r="H182" s="46"/>
      <c r="I182" s="46"/>
      <c r="J182" s="46"/>
      <c r="L182" s="34"/>
      <c r="M182" s="34"/>
      <c r="N182" s="34"/>
      <c r="O182" s="34"/>
      <c r="P182" s="34"/>
      <c r="Q182" s="34"/>
      <c r="R182" s="55"/>
      <c r="S182" s="33"/>
      <c r="T182" s="129"/>
      <c r="U182" s="82"/>
      <c r="V182" s="82"/>
    </row>
    <row r="183" spans="1:22" s="30" customFormat="1" ht="45" customHeight="1" x14ac:dyDescent="0.2">
      <c r="B183" s="199"/>
      <c r="C183" s="200"/>
      <c r="D183" s="200"/>
      <c r="E183" s="200"/>
      <c r="F183" s="200"/>
      <c r="G183" s="200"/>
      <c r="H183" s="200"/>
      <c r="I183" s="200"/>
      <c r="J183" s="200"/>
      <c r="K183" s="200"/>
      <c r="L183" s="201"/>
      <c r="M183" s="208" t="s">
        <v>15</v>
      </c>
      <c r="N183" s="208"/>
      <c r="O183" s="209" t="s">
        <v>8</v>
      </c>
      <c r="P183" s="209"/>
      <c r="Q183" s="209"/>
      <c r="R183" s="158" t="s">
        <v>32</v>
      </c>
      <c r="S183" s="157" t="s">
        <v>51</v>
      </c>
      <c r="T183" s="129"/>
      <c r="U183" s="82"/>
      <c r="V183" s="82"/>
    </row>
    <row r="184" spans="1:22" s="30" customFormat="1" ht="10.5" customHeight="1" x14ac:dyDescent="0.2">
      <c r="B184" s="202"/>
      <c r="C184" s="203"/>
      <c r="D184" s="203"/>
      <c r="E184" s="203"/>
      <c r="F184" s="203"/>
      <c r="G184" s="203"/>
      <c r="H184" s="203"/>
      <c r="I184" s="203"/>
      <c r="J184" s="203"/>
      <c r="K184" s="203"/>
      <c r="L184" s="204"/>
      <c r="M184" s="48"/>
      <c r="N184" s="159"/>
      <c r="O184" s="159"/>
      <c r="P184" s="159"/>
      <c r="Q184" s="159"/>
      <c r="R184" s="160"/>
      <c r="S184" s="161"/>
      <c r="T184" s="129"/>
      <c r="U184" s="82"/>
      <c r="V184" s="82"/>
    </row>
    <row r="185" spans="1:22" s="30" customFormat="1" ht="24" customHeight="1" x14ac:dyDescent="0.2">
      <c r="B185" s="205"/>
      <c r="C185" s="206"/>
      <c r="D185" s="206"/>
      <c r="E185" s="206"/>
      <c r="F185" s="206"/>
      <c r="G185" s="206"/>
      <c r="H185" s="206"/>
      <c r="I185" s="206"/>
      <c r="J185" s="206"/>
      <c r="K185" s="206"/>
      <c r="L185" s="207"/>
      <c r="M185" s="210" t="s">
        <v>176</v>
      </c>
      <c r="N185" s="211"/>
      <c r="O185" s="212" t="s">
        <v>176</v>
      </c>
      <c r="P185" s="213"/>
      <c r="Q185" s="214"/>
      <c r="R185" s="156">
        <v>5195897</v>
      </c>
      <c r="S185" s="49"/>
      <c r="T185" s="129"/>
      <c r="U185" s="82"/>
      <c r="V185" s="82"/>
    </row>
    <row r="186" spans="1:22" ht="6" customHeight="1" x14ac:dyDescent="0.2">
      <c r="L186" s="14"/>
      <c r="M186" s="14"/>
      <c r="N186" s="14"/>
      <c r="O186" s="14"/>
      <c r="P186" s="14"/>
      <c r="Q186" s="14"/>
      <c r="R186" s="26"/>
    </row>
    <row r="193" spans="20:20" hidden="1" x14ac:dyDescent="0.2">
      <c r="T193" s="138" t="s">
        <v>46</v>
      </c>
    </row>
    <row r="194" spans="20:20" hidden="1" x14ac:dyDescent="0.2">
      <c r="T194" s="138" t="s">
        <v>35</v>
      </c>
    </row>
    <row r="195" spans="20:20" hidden="1" x14ac:dyDescent="0.2">
      <c r="T195" s="138" t="s">
        <v>43</v>
      </c>
    </row>
    <row r="196" spans="20:20" hidden="1" x14ac:dyDescent="0.2">
      <c r="T196" s="138" t="s">
        <v>37</v>
      </c>
    </row>
    <row r="197" spans="20:20" hidden="1" x14ac:dyDescent="0.2">
      <c r="T197" s="138" t="s">
        <v>44</v>
      </c>
    </row>
    <row r="198" spans="20:20" hidden="1" x14ac:dyDescent="0.2">
      <c r="T198" s="138" t="s">
        <v>38</v>
      </c>
    </row>
    <row r="199" spans="20:20" hidden="1" x14ac:dyDescent="0.2">
      <c r="T199" s="138" t="s">
        <v>45</v>
      </c>
    </row>
    <row r="200" spans="20:20" hidden="1" x14ac:dyDescent="0.2">
      <c r="T200" s="139" t="s">
        <v>36</v>
      </c>
    </row>
    <row r="201" spans="20:20" hidden="1" x14ac:dyDescent="0.2">
      <c r="T201" s="139" t="s">
        <v>47</v>
      </c>
    </row>
    <row r="202" spans="20:20" hidden="1" x14ac:dyDescent="0.2">
      <c r="T202" s="139" t="s">
        <v>39</v>
      </c>
    </row>
    <row r="203" spans="20:20" ht="12.75" hidden="1" customHeight="1" x14ac:dyDescent="0.2">
      <c r="T203" s="139" t="s">
        <v>40</v>
      </c>
    </row>
    <row r="204" spans="20:20" hidden="1" x14ac:dyDescent="0.2">
      <c r="T204" s="139" t="s">
        <v>41</v>
      </c>
    </row>
    <row r="205" spans="20:20" hidden="1" x14ac:dyDescent="0.2">
      <c r="T205" s="139" t="s">
        <v>42</v>
      </c>
    </row>
    <row r="206" spans="20:20" x14ac:dyDescent="0.2">
      <c r="T206" s="131"/>
    </row>
    <row r="209" spans="20:20" x14ac:dyDescent="0.2">
      <c r="T209" s="164" t="s">
        <v>54</v>
      </c>
    </row>
    <row r="210" spans="20:20" x14ac:dyDescent="0.2">
      <c r="T210" s="164" t="s">
        <v>55</v>
      </c>
    </row>
    <row r="211" spans="20:20" x14ac:dyDescent="0.2">
      <c r="T211" s="164" t="s">
        <v>56</v>
      </c>
    </row>
    <row r="212" spans="20:20" x14ac:dyDescent="0.2">
      <c r="T212" s="164" t="s">
        <v>57</v>
      </c>
    </row>
    <row r="213" spans="20:20" x14ac:dyDescent="0.2">
      <c r="T213" s="164" t="s">
        <v>58</v>
      </c>
    </row>
    <row r="214" spans="20:20" x14ac:dyDescent="0.2">
      <c r="T214" s="153"/>
    </row>
    <row r="215" spans="20:20" x14ac:dyDescent="0.2">
      <c r="T215" s="153"/>
    </row>
    <row r="216" spans="20:20" x14ac:dyDescent="0.2">
      <c r="T216" s="153"/>
    </row>
    <row r="217" spans="20:20" x14ac:dyDescent="0.2">
      <c r="T217" s="153"/>
    </row>
    <row r="218" spans="20:20" x14ac:dyDescent="0.2">
      <c r="T218" s="153"/>
    </row>
    <row r="219" spans="20:20" x14ac:dyDescent="0.2">
      <c r="T219" s="153"/>
    </row>
    <row r="220" spans="20:20" x14ac:dyDescent="0.2">
      <c r="T220" s="153"/>
    </row>
    <row r="221" spans="20:20" x14ac:dyDescent="0.2">
      <c r="T221" s="153"/>
    </row>
    <row r="222" spans="20:20" x14ac:dyDescent="0.2">
      <c r="T222" s="153"/>
    </row>
    <row r="223" spans="20:20" x14ac:dyDescent="0.2">
      <c r="T223" s="153"/>
    </row>
    <row r="224" spans="20:20" x14ac:dyDescent="0.2">
      <c r="T224" s="153"/>
    </row>
    <row r="225" spans="20:20" x14ac:dyDescent="0.2">
      <c r="T225" s="153"/>
    </row>
    <row r="226" spans="20:20" x14ac:dyDescent="0.2">
      <c r="T226" s="153"/>
    </row>
    <row r="227" spans="20:20" x14ac:dyDescent="0.2">
      <c r="T227" s="153"/>
    </row>
    <row r="228" spans="20:20" x14ac:dyDescent="0.2">
      <c r="T228" s="153"/>
    </row>
  </sheetData>
  <sheetProtection password="8DA1" sheet="1" objects="1" scenarios="1" formatCells="0" formatColumns="0" formatRows="0" insertRows="0" sort="0" autoFilter="0"/>
  <mergeCells count="21">
    <mergeCell ref="C135:E135"/>
    <mergeCell ref="C71:E71"/>
    <mergeCell ref="O178:Q178"/>
    <mergeCell ref="O179:Q179"/>
    <mergeCell ref="A1:S1"/>
    <mergeCell ref="C3:E3"/>
    <mergeCell ref="D178:E178"/>
    <mergeCell ref="D179:E179"/>
    <mergeCell ref="H178:J178"/>
    <mergeCell ref="H179:J179"/>
    <mergeCell ref="B178:C178"/>
    <mergeCell ref="B179:C179"/>
    <mergeCell ref="C39:E39"/>
    <mergeCell ref="C7:E7"/>
    <mergeCell ref="C103:E103"/>
    <mergeCell ref="B181:C181"/>
    <mergeCell ref="B183:L185"/>
    <mergeCell ref="M183:N183"/>
    <mergeCell ref="O183:Q183"/>
    <mergeCell ref="M185:N185"/>
    <mergeCell ref="O185:Q185"/>
  </mergeCells>
  <conditionalFormatting sqref="V13">
    <cfRule type="cellIs" dxfId="242" priority="281" operator="greaterThan">
      <formula>U13</formula>
    </cfRule>
    <cfRule type="cellIs" dxfId="241" priority="285" operator="greaterThan">
      <formula>$U$13</formula>
    </cfRule>
  </conditionalFormatting>
  <conditionalFormatting sqref="V8:V12">
    <cfRule type="cellIs" dxfId="240" priority="277" operator="greaterThan">
      <formula>U8</formula>
    </cfRule>
    <cfRule type="cellIs" dxfId="239" priority="278" operator="greaterThan">
      <formula>$U$13</formula>
    </cfRule>
  </conditionalFormatting>
  <conditionalFormatting sqref="V14:V38">
    <cfRule type="cellIs" dxfId="238" priority="275" operator="greaterThan">
      <formula>U14</formula>
    </cfRule>
    <cfRule type="cellIs" dxfId="237" priority="276" operator="greaterThan">
      <formula>$U$13</formula>
    </cfRule>
  </conditionalFormatting>
  <conditionalFormatting sqref="P12">
    <cfRule type="cellIs" dxfId="236" priority="274" operator="greaterThan">
      <formula>1</formula>
    </cfRule>
  </conditionalFormatting>
  <conditionalFormatting sqref="R17:R37">
    <cfRule type="containsText" dxfId="235" priority="258" stopIfTrue="1" operator="containsText" text="Very Slow Progress">
      <formula>NOT(ISERROR(SEARCH("Very Slow Progress",R17)))</formula>
    </cfRule>
    <cfRule type="containsText" dxfId="234" priority="259" stopIfTrue="1" operator="containsText" text="Progress Slow">
      <formula>NOT(ISERROR(SEARCH("Progress Slow",R17)))</formula>
    </cfRule>
    <cfRule type="containsText" dxfId="233" priority="260" stopIfTrue="1" operator="containsText" text="Slow Progress">
      <formula>NOT(ISERROR(SEARCH("Slow Progress",R17)))</formula>
    </cfRule>
    <cfRule type="containsText" dxfId="232" priority="261" stopIfTrue="1" operator="containsText" text="Very Slow Progress">
      <formula>NOT(ISERROR(SEARCH("Very Slow Progress",R17)))</formula>
    </cfRule>
    <cfRule type="containsText" dxfId="231" priority="262" stopIfTrue="1" operator="containsText" text="Critical">
      <formula>NOT(ISERROR(SEARCH("Critical",R17)))</formula>
    </cfRule>
    <cfRule type="containsText" dxfId="230" priority="263" stopIfTrue="1" operator="containsText" text="Time Expired">
      <formula>NOT(ISERROR(SEARCH("Time Expired",R17)))</formula>
    </cfRule>
    <cfRule type="containsText" dxfId="229" priority="264" stopIfTrue="1" operator="containsText" text="Time Expired">
      <formula>NOT(ISERROR(SEARCH("Time Expired",R17)))</formula>
    </cfRule>
    <cfRule type="containsText" dxfId="228" priority="265" stopIfTrue="1" operator="containsText" text="Very Critical">
      <formula>NOT(ISERROR(SEARCH("Very Critical",R17)))</formula>
    </cfRule>
    <cfRule type="containsText" dxfId="227" priority="266" stopIfTrue="1" operator="containsText" text="Time Expired">
      <formula>NOT(ISERROR(SEARCH("Time Expired",R17)))</formula>
    </cfRule>
    <cfRule type="containsText" dxfId="226" priority="267" stopIfTrue="1" operator="containsText" text="Time Expired">
      <formula>NOT(ISERROR(SEARCH("Time Expired",R17)))</formula>
    </cfRule>
    <cfRule type="containsText" dxfId="225" priority="268" stopIfTrue="1" operator="containsText" text="Time Expired">
      <formula>NOT(ISERROR(SEARCH("Time Expired",R17)))</formula>
    </cfRule>
    <cfRule type="containsText" dxfId="224" priority="269" stopIfTrue="1" operator="containsText" text="Time Expire">
      <formula>NOT(ISERROR(SEARCH("Time Expire",R17)))</formula>
    </cfRule>
    <cfRule type="containsText" dxfId="223" priority="270" stopIfTrue="1" operator="containsText" text="Very Slow Progress">
      <formula>NOT(ISERROR(SEARCH("Very Slow Progress",R17)))</formula>
    </cfRule>
    <cfRule type="containsText" dxfId="222" priority="271" stopIfTrue="1" operator="containsText" text="Time Expire">
      <formula>NOT(ISERROR(SEARCH("Time Expire",R17)))</formula>
    </cfRule>
    <cfRule type="containsText" dxfId="221" priority="272" stopIfTrue="1" operator="containsText" text="Slow Progress">
      <formula>NOT(ISERROR(SEARCH("Slow Progress",R17)))</formula>
    </cfRule>
  </conditionalFormatting>
  <conditionalFormatting sqref="R17">
    <cfRule type="containsText" dxfId="220" priority="238" operator="containsText" text="Very Critical">
      <formula>NOT(ISERROR(SEARCH("Very Critical",R17)))</formula>
    </cfRule>
    <cfRule type="containsText" dxfId="219" priority="256" operator="containsText" text="Very Critical">
      <formula>NOT(ISERROR(SEARCH("Very Critical",R17)))</formula>
    </cfRule>
    <cfRule type="containsText" dxfId="218" priority="257" operator="containsText" text="Very Critical">
      <formula>NOT(ISERROR(SEARCH("Very Critical",R17)))</formula>
    </cfRule>
  </conditionalFormatting>
  <conditionalFormatting sqref="R8:R16">
    <cfRule type="containsText" dxfId="217" priority="223" stopIfTrue="1" operator="containsText" text="Very Slow Progress">
      <formula>NOT(ISERROR(SEARCH("Very Slow Progress",R8)))</formula>
    </cfRule>
    <cfRule type="containsText" dxfId="216" priority="224" stopIfTrue="1" operator="containsText" text="Progress Slow">
      <formula>NOT(ISERROR(SEARCH("Progress Slow",R8)))</formula>
    </cfRule>
    <cfRule type="containsText" dxfId="215" priority="225" stopIfTrue="1" operator="containsText" text="Slow Progress">
      <formula>NOT(ISERROR(SEARCH("Slow Progress",R8)))</formula>
    </cfRule>
    <cfRule type="containsText" dxfId="214" priority="226" stopIfTrue="1" operator="containsText" text="Very Slow Progress">
      <formula>NOT(ISERROR(SEARCH("Very Slow Progress",R8)))</formula>
    </cfRule>
    <cfRule type="containsText" dxfId="213" priority="227" stopIfTrue="1" operator="containsText" text="Critical">
      <formula>NOT(ISERROR(SEARCH("Critical",R8)))</formula>
    </cfRule>
    <cfRule type="containsText" dxfId="212" priority="228" stopIfTrue="1" operator="containsText" text="Time Expired">
      <formula>NOT(ISERROR(SEARCH("Time Expired",R8)))</formula>
    </cfRule>
    <cfRule type="containsText" dxfId="211" priority="229" stopIfTrue="1" operator="containsText" text="Time Expired">
      <formula>NOT(ISERROR(SEARCH("Time Expired",R8)))</formula>
    </cfRule>
    <cfRule type="containsText" dxfId="210" priority="230" stopIfTrue="1" operator="containsText" text="Very Critical">
      <formula>NOT(ISERROR(SEARCH("Very Critical",R8)))</formula>
    </cfRule>
    <cfRule type="containsText" dxfId="209" priority="231" stopIfTrue="1" operator="containsText" text="Time Expired">
      <formula>NOT(ISERROR(SEARCH("Time Expired",R8)))</formula>
    </cfRule>
    <cfRule type="containsText" dxfId="208" priority="232" stopIfTrue="1" operator="containsText" text="Time Expired">
      <formula>NOT(ISERROR(SEARCH("Time Expired",R8)))</formula>
    </cfRule>
    <cfRule type="containsText" dxfId="207" priority="233" stopIfTrue="1" operator="containsText" text="Time Expired">
      <formula>NOT(ISERROR(SEARCH("Time Expired",R8)))</formula>
    </cfRule>
    <cfRule type="containsText" dxfId="206" priority="234" stopIfTrue="1" operator="containsText" text="Time Expire">
      <formula>NOT(ISERROR(SEARCH("Time Expire",R8)))</formula>
    </cfRule>
    <cfRule type="containsText" dxfId="205" priority="235" stopIfTrue="1" operator="containsText" text="Very Slow Progress">
      <formula>NOT(ISERROR(SEARCH("Very Slow Progress",R8)))</formula>
    </cfRule>
    <cfRule type="containsText" dxfId="204" priority="236" stopIfTrue="1" operator="containsText" text="Time Expire">
      <formula>NOT(ISERROR(SEARCH("Time Expire",R8)))</formula>
    </cfRule>
    <cfRule type="containsText" dxfId="203" priority="237" stopIfTrue="1" operator="containsText" text="Slow Progress">
      <formula>NOT(ISERROR(SEARCH("Slow Progress",R8)))</formula>
    </cfRule>
  </conditionalFormatting>
  <conditionalFormatting sqref="R18:R37 R8:R16">
    <cfRule type="containsText" dxfId="202" priority="220" operator="containsText" text="Very Critical">
      <formula>NOT(ISERROR(SEARCH("Very Critical",R8)))</formula>
    </cfRule>
    <cfRule type="containsText" dxfId="201" priority="221" operator="containsText" text="Very Critical">
      <formula>NOT(ISERROR(SEARCH("Very Critical",R8)))</formula>
    </cfRule>
    <cfRule type="containsText" dxfId="200" priority="222" operator="containsText" text="Very Critical">
      <formula>NOT(ISERROR(SEARCH("Very Critical",R8)))</formula>
    </cfRule>
  </conditionalFormatting>
  <conditionalFormatting sqref="P13:P37 P8:P11">
    <cfRule type="cellIs" dxfId="199" priority="219" operator="greaterThan">
      <formula>1</formula>
    </cfRule>
  </conditionalFormatting>
  <conditionalFormatting sqref="V141">
    <cfRule type="cellIs" dxfId="198" priority="217" operator="greaterThan">
      <formula>U141</formula>
    </cfRule>
    <cfRule type="cellIs" dxfId="197" priority="218" operator="greaterThan">
      <formula>$U$13</formula>
    </cfRule>
  </conditionalFormatting>
  <conditionalFormatting sqref="V136:V140">
    <cfRule type="cellIs" dxfId="196" priority="215" operator="greaterThan">
      <formula>U136</formula>
    </cfRule>
    <cfRule type="cellIs" dxfId="195" priority="216" operator="greaterThan">
      <formula>$U$13</formula>
    </cfRule>
  </conditionalFormatting>
  <conditionalFormatting sqref="V142:V166">
    <cfRule type="cellIs" dxfId="194" priority="213" operator="greaterThan">
      <formula>U142</formula>
    </cfRule>
    <cfRule type="cellIs" dxfId="193" priority="214" operator="greaterThan">
      <formula>$U$13</formula>
    </cfRule>
  </conditionalFormatting>
  <conditionalFormatting sqref="P140">
    <cfRule type="cellIs" dxfId="192" priority="212" operator="greaterThan">
      <formula>1</formula>
    </cfRule>
  </conditionalFormatting>
  <conditionalFormatting sqref="R145:R165">
    <cfRule type="containsText" dxfId="191" priority="197" stopIfTrue="1" operator="containsText" text="Very Slow Progress">
      <formula>NOT(ISERROR(SEARCH("Very Slow Progress",R145)))</formula>
    </cfRule>
    <cfRule type="containsText" dxfId="190" priority="198" stopIfTrue="1" operator="containsText" text="Progress Slow">
      <formula>NOT(ISERROR(SEARCH("Progress Slow",R145)))</formula>
    </cfRule>
    <cfRule type="containsText" dxfId="189" priority="199" stopIfTrue="1" operator="containsText" text="Slow Progress">
      <formula>NOT(ISERROR(SEARCH("Slow Progress",R145)))</formula>
    </cfRule>
    <cfRule type="containsText" dxfId="188" priority="200" stopIfTrue="1" operator="containsText" text="Very Slow Progress">
      <formula>NOT(ISERROR(SEARCH("Very Slow Progress",R145)))</formula>
    </cfRule>
    <cfRule type="containsText" dxfId="187" priority="201" stopIfTrue="1" operator="containsText" text="Critical">
      <formula>NOT(ISERROR(SEARCH("Critical",R145)))</formula>
    </cfRule>
    <cfRule type="containsText" dxfId="186" priority="202" stopIfTrue="1" operator="containsText" text="Time Expired">
      <formula>NOT(ISERROR(SEARCH("Time Expired",R145)))</formula>
    </cfRule>
    <cfRule type="containsText" dxfId="185" priority="203" stopIfTrue="1" operator="containsText" text="Time Expired">
      <formula>NOT(ISERROR(SEARCH("Time Expired",R145)))</formula>
    </cfRule>
    <cfRule type="containsText" dxfId="184" priority="204" stopIfTrue="1" operator="containsText" text="Very Critical">
      <formula>NOT(ISERROR(SEARCH("Very Critical",R145)))</formula>
    </cfRule>
    <cfRule type="containsText" dxfId="183" priority="205" stopIfTrue="1" operator="containsText" text="Time Expired">
      <formula>NOT(ISERROR(SEARCH("Time Expired",R145)))</formula>
    </cfRule>
    <cfRule type="containsText" dxfId="182" priority="206" stopIfTrue="1" operator="containsText" text="Time Expired">
      <formula>NOT(ISERROR(SEARCH("Time Expired",R145)))</formula>
    </cfRule>
    <cfRule type="containsText" dxfId="181" priority="207" stopIfTrue="1" operator="containsText" text="Time Expired">
      <formula>NOT(ISERROR(SEARCH("Time Expired",R145)))</formula>
    </cfRule>
    <cfRule type="containsText" dxfId="180" priority="208" stopIfTrue="1" operator="containsText" text="Time Expire">
      <formula>NOT(ISERROR(SEARCH("Time Expire",R145)))</formula>
    </cfRule>
    <cfRule type="containsText" dxfId="179" priority="209" stopIfTrue="1" operator="containsText" text="Very Slow Progress">
      <formula>NOT(ISERROR(SEARCH("Very Slow Progress",R145)))</formula>
    </cfRule>
    <cfRule type="containsText" dxfId="178" priority="210" stopIfTrue="1" operator="containsText" text="Time Expire">
      <formula>NOT(ISERROR(SEARCH("Time Expire",R145)))</formula>
    </cfRule>
    <cfRule type="containsText" dxfId="177" priority="211" stopIfTrue="1" operator="containsText" text="Slow Progress">
      <formula>NOT(ISERROR(SEARCH("Slow Progress",R145)))</formula>
    </cfRule>
  </conditionalFormatting>
  <conditionalFormatting sqref="R145">
    <cfRule type="containsText" dxfId="176" priority="194" operator="containsText" text="Very Critical">
      <formula>NOT(ISERROR(SEARCH("Very Critical",R145)))</formula>
    </cfRule>
    <cfRule type="containsText" dxfId="175" priority="195" operator="containsText" text="Very Critical">
      <formula>NOT(ISERROR(SEARCH("Very Critical",R145)))</formula>
    </cfRule>
    <cfRule type="containsText" dxfId="174" priority="196" operator="containsText" text="Very Critical">
      <formula>NOT(ISERROR(SEARCH("Very Critical",R145)))</formula>
    </cfRule>
  </conditionalFormatting>
  <conditionalFormatting sqref="R136:R144">
    <cfRule type="containsText" dxfId="173" priority="179" stopIfTrue="1" operator="containsText" text="Very Slow Progress">
      <formula>NOT(ISERROR(SEARCH("Very Slow Progress",R136)))</formula>
    </cfRule>
    <cfRule type="containsText" dxfId="172" priority="180" stopIfTrue="1" operator="containsText" text="Progress Slow">
      <formula>NOT(ISERROR(SEARCH("Progress Slow",R136)))</formula>
    </cfRule>
    <cfRule type="containsText" dxfId="171" priority="181" stopIfTrue="1" operator="containsText" text="Slow Progress">
      <formula>NOT(ISERROR(SEARCH("Slow Progress",R136)))</formula>
    </cfRule>
    <cfRule type="containsText" dxfId="170" priority="182" stopIfTrue="1" operator="containsText" text="Very Slow Progress">
      <formula>NOT(ISERROR(SEARCH("Very Slow Progress",R136)))</formula>
    </cfRule>
    <cfRule type="containsText" dxfId="169" priority="183" stopIfTrue="1" operator="containsText" text="Critical">
      <formula>NOT(ISERROR(SEARCH("Critical",R136)))</formula>
    </cfRule>
    <cfRule type="containsText" dxfId="168" priority="184" stopIfTrue="1" operator="containsText" text="Time Expired">
      <formula>NOT(ISERROR(SEARCH("Time Expired",R136)))</formula>
    </cfRule>
    <cfRule type="containsText" dxfId="167" priority="185" stopIfTrue="1" operator="containsText" text="Time Expired">
      <formula>NOT(ISERROR(SEARCH("Time Expired",R136)))</formula>
    </cfRule>
    <cfRule type="containsText" dxfId="166" priority="186" stopIfTrue="1" operator="containsText" text="Very Critical">
      <formula>NOT(ISERROR(SEARCH("Very Critical",R136)))</formula>
    </cfRule>
    <cfRule type="containsText" dxfId="165" priority="187" stopIfTrue="1" operator="containsText" text="Time Expired">
      <formula>NOT(ISERROR(SEARCH("Time Expired",R136)))</formula>
    </cfRule>
    <cfRule type="containsText" dxfId="164" priority="188" stopIfTrue="1" operator="containsText" text="Time Expired">
      <formula>NOT(ISERROR(SEARCH("Time Expired",R136)))</formula>
    </cfRule>
    <cfRule type="containsText" dxfId="163" priority="189" stopIfTrue="1" operator="containsText" text="Time Expired">
      <formula>NOT(ISERROR(SEARCH("Time Expired",R136)))</formula>
    </cfRule>
    <cfRule type="containsText" dxfId="162" priority="190" stopIfTrue="1" operator="containsText" text="Time Expire">
      <formula>NOT(ISERROR(SEARCH("Time Expire",R136)))</formula>
    </cfRule>
    <cfRule type="containsText" dxfId="161" priority="191" stopIfTrue="1" operator="containsText" text="Very Slow Progress">
      <formula>NOT(ISERROR(SEARCH("Very Slow Progress",R136)))</formula>
    </cfRule>
    <cfRule type="containsText" dxfId="160" priority="192" stopIfTrue="1" operator="containsText" text="Time Expire">
      <formula>NOT(ISERROR(SEARCH("Time Expire",R136)))</formula>
    </cfRule>
    <cfRule type="containsText" dxfId="159" priority="193" stopIfTrue="1" operator="containsText" text="Slow Progress">
      <formula>NOT(ISERROR(SEARCH("Slow Progress",R136)))</formula>
    </cfRule>
  </conditionalFormatting>
  <conditionalFormatting sqref="R146:R165 R136:R144">
    <cfRule type="containsText" dxfId="158" priority="176" operator="containsText" text="Very Critical">
      <formula>NOT(ISERROR(SEARCH("Very Critical",R136)))</formula>
    </cfRule>
    <cfRule type="containsText" dxfId="157" priority="177" operator="containsText" text="Very Critical">
      <formula>NOT(ISERROR(SEARCH("Very Critical",R136)))</formula>
    </cfRule>
    <cfRule type="containsText" dxfId="156" priority="178" operator="containsText" text="Very Critical">
      <formula>NOT(ISERROR(SEARCH("Very Critical",R136)))</formula>
    </cfRule>
  </conditionalFormatting>
  <conditionalFormatting sqref="P141:P165 P136:P139">
    <cfRule type="cellIs" dxfId="155" priority="175" operator="greaterThan">
      <formula>1</formula>
    </cfRule>
  </conditionalFormatting>
  <conditionalFormatting sqref="V77">
    <cfRule type="cellIs" dxfId="154" priority="173" operator="greaterThan">
      <formula>U77</formula>
    </cfRule>
    <cfRule type="cellIs" dxfId="153" priority="174" operator="greaterThan">
      <formula>$U$13</formula>
    </cfRule>
  </conditionalFormatting>
  <conditionalFormatting sqref="V72:V76">
    <cfRule type="cellIs" dxfId="152" priority="171" operator="greaterThan">
      <formula>U72</formula>
    </cfRule>
    <cfRule type="cellIs" dxfId="151" priority="172" operator="greaterThan">
      <formula>$U$13</formula>
    </cfRule>
  </conditionalFormatting>
  <conditionalFormatting sqref="V78:V102">
    <cfRule type="cellIs" dxfId="150" priority="169" operator="greaterThan">
      <formula>U78</formula>
    </cfRule>
    <cfRule type="cellIs" dxfId="149" priority="170" operator="greaterThan">
      <formula>$U$13</formula>
    </cfRule>
  </conditionalFormatting>
  <conditionalFormatting sqref="P76">
    <cfRule type="cellIs" dxfId="148" priority="168" operator="greaterThan">
      <formula>1</formula>
    </cfRule>
  </conditionalFormatting>
  <conditionalFormatting sqref="R81:R101">
    <cfRule type="containsText" dxfId="147" priority="153" stopIfTrue="1" operator="containsText" text="Very Slow Progress">
      <formula>NOT(ISERROR(SEARCH("Very Slow Progress",R81)))</formula>
    </cfRule>
    <cfRule type="containsText" dxfId="146" priority="154" stopIfTrue="1" operator="containsText" text="Progress Slow">
      <formula>NOT(ISERROR(SEARCH("Progress Slow",R81)))</formula>
    </cfRule>
    <cfRule type="containsText" dxfId="145" priority="155" stopIfTrue="1" operator="containsText" text="Slow Progress">
      <formula>NOT(ISERROR(SEARCH("Slow Progress",R81)))</formula>
    </cfRule>
    <cfRule type="containsText" dxfId="144" priority="156" stopIfTrue="1" operator="containsText" text="Very Slow Progress">
      <formula>NOT(ISERROR(SEARCH("Very Slow Progress",R81)))</formula>
    </cfRule>
    <cfRule type="containsText" dxfId="143" priority="157" stopIfTrue="1" operator="containsText" text="Critical">
      <formula>NOT(ISERROR(SEARCH("Critical",R81)))</formula>
    </cfRule>
    <cfRule type="containsText" dxfId="142" priority="158" stopIfTrue="1" operator="containsText" text="Time Expired">
      <formula>NOT(ISERROR(SEARCH("Time Expired",R81)))</formula>
    </cfRule>
    <cfRule type="containsText" dxfId="141" priority="159" stopIfTrue="1" operator="containsText" text="Time Expired">
      <formula>NOT(ISERROR(SEARCH("Time Expired",R81)))</formula>
    </cfRule>
    <cfRule type="containsText" dxfId="140" priority="160" stopIfTrue="1" operator="containsText" text="Very Critical">
      <formula>NOT(ISERROR(SEARCH("Very Critical",R81)))</formula>
    </cfRule>
    <cfRule type="containsText" dxfId="139" priority="161" stopIfTrue="1" operator="containsText" text="Time Expired">
      <formula>NOT(ISERROR(SEARCH("Time Expired",R81)))</formula>
    </cfRule>
    <cfRule type="containsText" dxfId="138" priority="162" stopIfTrue="1" operator="containsText" text="Time Expired">
      <formula>NOT(ISERROR(SEARCH("Time Expired",R81)))</formula>
    </cfRule>
    <cfRule type="containsText" dxfId="137" priority="163" stopIfTrue="1" operator="containsText" text="Time Expired">
      <formula>NOT(ISERROR(SEARCH("Time Expired",R81)))</formula>
    </cfRule>
    <cfRule type="containsText" dxfId="136" priority="164" stopIfTrue="1" operator="containsText" text="Time Expire">
      <formula>NOT(ISERROR(SEARCH("Time Expire",R81)))</formula>
    </cfRule>
    <cfRule type="containsText" dxfId="135" priority="165" stopIfTrue="1" operator="containsText" text="Very Slow Progress">
      <formula>NOT(ISERROR(SEARCH("Very Slow Progress",R81)))</formula>
    </cfRule>
    <cfRule type="containsText" dxfId="134" priority="166" stopIfTrue="1" operator="containsText" text="Time Expire">
      <formula>NOT(ISERROR(SEARCH("Time Expire",R81)))</formula>
    </cfRule>
    <cfRule type="containsText" dxfId="133" priority="167" stopIfTrue="1" operator="containsText" text="Slow Progress">
      <formula>NOT(ISERROR(SEARCH("Slow Progress",R81)))</formula>
    </cfRule>
  </conditionalFormatting>
  <conditionalFormatting sqref="R81">
    <cfRule type="containsText" dxfId="132" priority="150" operator="containsText" text="Very Critical">
      <formula>NOT(ISERROR(SEARCH("Very Critical",R81)))</formula>
    </cfRule>
    <cfRule type="containsText" dxfId="131" priority="151" operator="containsText" text="Very Critical">
      <formula>NOT(ISERROR(SEARCH("Very Critical",R81)))</formula>
    </cfRule>
    <cfRule type="containsText" dxfId="130" priority="152" operator="containsText" text="Very Critical">
      <formula>NOT(ISERROR(SEARCH("Very Critical",R81)))</formula>
    </cfRule>
  </conditionalFormatting>
  <conditionalFormatting sqref="R72:R80">
    <cfRule type="containsText" dxfId="129" priority="135" stopIfTrue="1" operator="containsText" text="Very Slow Progress">
      <formula>NOT(ISERROR(SEARCH("Very Slow Progress",R72)))</formula>
    </cfRule>
    <cfRule type="containsText" dxfId="128" priority="136" stopIfTrue="1" operator="containsText" text="Progress Slow">
      <formula>NOT(ISERROR(SEARCH("Progress Slow",R72)))</formula>
    </cfRule>
    <cfRule type="containsText" dxfId="127" priority="137" stopIfTrue="1" operator="containsText" text="Slow Progress">
      <formula>NOT(ISERROR(SEARCH("Slow Progress",R72)))</formula>
    </cfRule>
    <cfRule type="containsText" dxfId="126" priority="138" stopIfTrue="1" operator="containsText" text="Very Slow Progress">
      <formula>NOT(ISERROR(SEARCH("Very Slow Progress",R72)))</formula>
    </cfRule>
    <cfRule type="containsText" dxfId="125" priority="139" stopIfTrue="1" operator="containsText" text="Critical">
      <formula>NOT(ISERROR(SEARCH("Critical",R72)))</formula>
    </cfRule>
    <cfRule type="containsText" dxfId="124" priority="140" stopIfTrue="1" operator="containsText" text="Time Expired">
      <formula>NOT(ISERROR(SEARCH("Time Expired",R72)))</formula>
    </cfRule>
    <cfRule type="containsText" dxfId="123" priority="141" stopIfTrue="1" operator="containsText" text="Time Expired">
      <formula>NOT(ISERROR(SEARCH("Time Expired",R72)))</formula>
    </cfRule>
    <cfRule type="containsText" dxfId="122" priority="142" stopIfTrue="1" operator="containsText" text="Very Critical">
      <formula>NOT(ISERROR(SEARCH("Very Critical",R72)))</formula>
    </cfRule>
    <cfRule type="containsText" dxfId="121" priority="143" stopIfTrue="1" operator="containsText" text="Time Expired">
      <formula>NOT(ISERROR(SEARCH("Time Expired",R72)))</formula>
    </cfRule>
    <cfRule type="containsText" dxfId="120" priority="144" stopIfTrue="1" operator="containsText" text="Time Expired">
      <formula>NOT(ISERROR(SEARCH("Time Expired",R72)))</formula>
    </cfRule>
    <cfRule type="containsText" dxfId="119" priority="145" stopIfTrue="1" operator="containsText" text="Time Expired">
      <formula>NOT(ISERROR(SEARCH("Time Expired",R72)))</formula>
    </cfRule>
    <cfRule type="containsText" dxfId="118" priority="146" stopIfTrue="1" operator="containsText" text="Time Expire">
      <formula>NOT(ISERROR(SEARCH("Time Expire",R72)))</formula>
    </cfRule>
    <cfRule type="containsText" dxfId="117" priority="147" stopIfTrue="1" operator="containsText" text="Very Slow Progress">
      <formula>NOT(ISERROR(SEARCH("Very Slow Progress",R72)))</formula>
    </cfRule>
    <cfRule type="containsText" dxfId="116" priority="148" stopIfTrue="1" operator="containsText" text="Time Expire">
      <formula>NOT(ISERROR(SEARCH("Time Expire",R72)))</formula>
    </cfRule>
    <cfRule type="containsText" dxfId="115" priority="149" stopIfTrue="1" operator="containsText" text="Slow Progress">
      <formula>NOT(ISERROR(SEARCH("Slow Progress",R72)))</formula>
    </cfRule>
  </conditionalFormatting>
  <conditionalFormatting sqref="R82:R101 R72:R80">
    <cfRule type="containsText" dxfId="114" priority="132" operator="containsText" text="Very Critical">
      <formula>NOT(ISERROR(SEARCH("Very Critical",R72)))</formula>
    </cfRule>
    <cfRule type="containsText" dxfId="113" priority="133" operator="containsText" text="Very Critical">
      <formula>NOT(ISERROR(SEARCH("Very Critical",R72)))</formula>
    </cfRule>
    <cfRule type="containsText" dxfId="112" priority="134" operator="containsText" text="Very Critical">
      <formula>NOT(ISERROR(SEARCH("Very Critical",R72)))</formula>
    </cfRule>
  </conditionalFormatting>
  <conditionalFormatting sqref="P77:P101 P72:P75">
    <cfRule type="cellIs" dxfId="111" priority="131" operator="greaterThan">
      <formula>1</formula>
    </cfRule>
  </conditionalFormatting>
  <conditionalFormatting sqref="V173">
    <cfRule type="cellIs" dxfId="110" priority="129" operator="greaterThan">
      <formula>U173</formula>
    </cfRule>
    <cfRule type="cellIs" dxfId="109" priority="130" operator="greaterThan">
      <formula>$U$13</formula>
    </cfRule>
  </conditionalFormatting>
  <conditionalFormatting sqref="R168:R171">
    <cfRule type="containsText" dxfId="108" priority="93" stopIfTrue="1" operator="containsText" text="Very Slow Progress">
      <formula>NOT(ISERROR(SEARCH("Very Slow Progress",R168)))</formula>
    </cfRule>
    <cfRule type="containsText" dxfId="107" priority="94" stopIfTrue="1" operator="containsText" text="Progress Slow">
      <formula>NOT(ISERROR(SEARCH("Progress Slow",R168)))</formula>
    </cfRule>
    <cfRule type="containsText" dxfId="106" priority="95" stopIfTrue="1" operator="containsText" text="Slow Progress">
      <formula>NOT(ISERROR(SEARCH("Slow Progress",R168)))</formula>
    </cfRule>
    <cfRule type="containsText" dxfId="105" priority="96" stopIfTrue="1" operator="containsText" text="Very Slow Progress">
      <formula>NOT(ISERROR(SEARCH("Very Slow Progress",R168)))</formula>
    </cfRule>
    <cfRule type="containsText" dxfId="104" priority="97" stopIfTrue="1" operator="containsText" text="Critical">
      <formula>NOT(ISERROR(SEARCH("Critical",R168)))</formula>
    </cfRule>
    <cfRule type="containsText" dxfId="103" priority="98" stopIfTrue="1" operator="containsText" text="Time Expired">
      <formula>NOT(ISERROR(SEARCH("Time Expired",R168)))</formula>
    </cfRule>
    <cfRule type="containsText" dxfId="102" priority="99" stopIfTrue="1" operator="containsText" text="Time Expired">
      <formula>NOT(ISERROR(SEARCH("Time Expired",R168)))</formula>
    </cfRule>
    <cfRule type="containsText" dxfId="101" priority="100" stopIfTrue="1" operator="containsText" text="Very Critical">
      <formula>NOT(ISERROR(SEARCH("Very Critical",R168)))</formula>
    </cfRule>
    <cfRule type="containsText" dxfId="100" priority="101" stopIfTrue="1" operator="containsText" text="Time Expired">
      <formula>NOT(ISERROR(SEARCH("Time Expired",R168)))</formula>
    </cfRule>
    <cfRule type="containsText" dxfId="99" priority="102" stopIfTrue="1" operator="containsText" text="Time Expired">
      <formula>NOT(ISERROR(SEARCH("Time Expired",R168)))</formula>
    </cfRule>
    <cfRule type="containsText" dxfId="98" priority="103" stopIfTrue="1" operator="containsText" text="Time Expired">
      <formula>NOT(ISERROR(SEARCH("Time Expired",R168)))</formula>
    </cfRule>
    <cfRule type="containsText" dxfId="97" priority="104" stopIfTrue="1" operator="containsText" text="Time Expire">
      <formula>NOT(ISERROR(SEARCH("Time Expire",R168)))</formula>
    </cfRule>
    <cfRule type="containsText" dxfId="96" priority="105" stopIfTrue="1" operator="containsText" text="Very Slow Progress">
      <formula>NOT(ISERROR(SEARCH("Very Slow Progress",R168)))</formula>
    </cfRule>
    <cfRule type="containsText" dxfId="95" priority="106" stopIfTrue="1" operator="containsText" text="Time Expire">
      <formula>NOT(ISERROR(SEARCH("Time Expire",R168)))</formula>
    </cfRule>
    <cfRule type="containsText" dxfId="94" priority="107" stopIfTrue="1" operator="containsText" text="Slow Progress">
      <formula>NOT(ISERROR(SEARCH("Slow Progress",R168)))</formula>
    </cfRule>
  </conditionalFormatting>
  <conditionalFormatting sqref="R168:R171">
    <cfRule type="containsText" dxfId="93" priority="90" operator="containsText" text="Very Critical">
      <formula>NOT(ISERROR(SEARCH("Very Critical",R168)))</formula>
    </cfRule>
    <cfRule type="containsText" dxfId="92" priority="91" operator="containsText" text="Very Critical">
      <formula>NOT(ISERROR(SEARCH("Very Critical",R168)))</formula>
    </cfRule>
    <cfRule type="containsText" dxfId="91" priority="92" operator="containsText" text="Very Critical">
      <formula>NOT(ISERROR(SEARCH("Very Critical",R168)))</formula>
    </cfRule>
  </conditionalFormatting>
  <conditionalFormatting sqref="P168:P171">
    <cfRule type="cellIs" dxfId="90" priority="89" operator="greaterThan">
      <formula>1</formula>
    </cfRule>
  </conditionalFormatting>
  <conditionalFormatting sqref="V168:V172">
    <cfRule type="cellIs" dxfId="89" priority="108" operator="greaterThan">
      <formula>U168</formula>
    </cfRule>
    <cfRule type="cellIs" dxfId="88" priority="109" operator="greaterThan">
      <formula>$U$13</formula>
    </cfRule>
  </conditionalFormatting>
  <conditionalFormatting sqref="V45">
    <cfRule type="cellIs" dxfId="87" priority="87" operator="greaterThan">
      <formula>U45</formula>
    </cfRule>
    <cfRule type="cellIs" dxfId="86" priority="88" operator="greaterThan">
      <formula>$U$13</formula>
    </cfRule>
  </conditionalFormatting>
  <conditionalFormatting sqref="V40:V44">
    <cfRule type="cellIs" dxfId="85" priority="85" operator="greaterThan">
      <formula>U40</formula>
    </cfRule>
    <cfRule type="cellIs" dxfId="84" priority="86" operator="greaterThan">
      <formula>$U$13</formula>
    </cfRule>
  </conditionalFormatting>
  <conditionalFormatting sqref="V46:V70">
    <cfRule type="cellIs" dxfId="83" priority="83" operator="greaterThan">
      <formula>U46</formula>
    </cfRule>
    <cfRule type="cellIs" dxfId="82" priority="84" operator="greaterThan">
      <formula>$U$13</formula>
    </cfRule>
  </conditionalFormatting>
  <conditionalFormatting sqref="P44">
    <cfRule type="cellIs" dxfId="81" priority="82" operator="greaterThan">
      <formula>1</formula>
    </cfRule>
  </conditionalFormatting>
  <conditionalFormatting sqref="R49:R69">
    <cfRule type="containsText" dxfId="80" priority="67" stopIfTrue="1" operator="containsText" text="Very Slow Progress">
      <formula>NOT(ISERROR(SEARCH("Very Slow Progress",R49)))</formula>
    </cfRule>
    <cfRule type="containsText" dxfId="79" priority="68" stopIfTrue="1" operator="containsText" text="Progress Slow">
      <formula>NOT(ISERROR(SEARCH("Progress Slow",R49)))</formula>
    </cfRule>
    <cfRule type="containsText" dxfId="78" priority="69" stopIfTrue="1" operator="containsText" text="Slow Progress">
      <formula>NOT(ISERROR(SEARCH("Slow Progress",R49)))</formula>
    </cfRule>
    <cfRule type="containsText" dxfId="77" priority="70" stopIfTrue="1" operator="containsText" text="Very Slow Progress">
      <formula>NOT(ISERROR(SEARCH("Very Slow Progress",R49)))</formula>
    </cfRule>
    <cfRule type="containsText" dxfId="76" priority="71" stopIfTrue="1" operator="containsText" text="Critical">
      <formula>NOT(ISERROR(SEARCH("Critical",R49)))</formula>
    </cfRule>
    <cfRule type="containsText" dxfId="75" priority="72" stopIfTrue="1" operator="containsText" text="Time Expired">
      <formula>NOT(ISERROR(SEARCH("Time Expired",R49)))</formula>
    </cfRule>
    <cfRule type="containsText" dxfId="74" priority="73" stopIfTrue="1" operator="containsText" text="Time Expired">
      <formula>NOT(ISERROR(SEARCH("Time Expired",R49)))</formula>
    </cfRule>
    <cfRule type="containsText" dxfId="73" priority="74" stopIfTrue="1" operator="containsText" text="Very Critical">
      <formula>NOT(ISERROR(SEARCH("Very Critical",R49)))</formula>
    </cfRule>
    <cfRule type="containsText" dxfId="72" priority="75" stopIfTrue="1" operator="containsText" text="Time Expired">
      <formula>NOT(ISERROR(SEARCH("Time Expired",R49)))</formula>
    </cfRule>
    <cfRule type="containsText" dxfId="71" priority="76" stopIfTrue="1" operator="containsText" text="Time Expired">
      <formula>NOT(ISERROR(SEARCH("Time Expired",R49)))</formula>
    </cfRule>
    <cfRule type="containsText" dxfId="70" priority="77" stopIfTrue="1" operator="containsText" text="Time Expired">
      <formula>NOT(ISERROR(SEARCH("Time Expired",R49)))</formula>
    </cfRule>
    <cfRule type="containsText" dxfId="69" priority="78" stopIfTrue="1" operator="containsText" text="Time Expire">
      <formula>NOT(ISERROR(SEARCH("Time Expire",R49)))</formula>
    </cfRule>
    <cfRule type="containsText" dxfId="68" priority="79" stopIfTrue="1" operator="containsText" text="Very Slow Progress">
      <formula>NOT(ISERROR(SEARCH("Very Slow Progress",R49)))</formula>
    </cfRule>
    <cfRule type="containsText" dxfId="67" priority="80" stopIfTrue="1" operator="containsText" text="Time Expire">
      <formula>NOT(ISERROR(SEARCH("Time Expire",R49)))</formula>
    </cfRule>
    <cfRule type="containsText" dxfId="66" priority="81" stopIfTrue="1" operator="containsText" text="Slow Progress">
      <formula>NOT(ISERROR(SEARCH("Slow Progress",R49)))</formula>
    </cfRule>
  </conditionalFormatting>
  <conditionalFormatting sqref="R49">
    <cfRule type="containsText" dxfId="65" priority="64" operator="containsText" text="Very Critical">
      <formula>NOT(ISERROR(SEARCH("Very Critical",R49)))</formula>
    </cfRule>
    <cfRule type="containsText" dxfId="64" priority="65" operator="containsText" text="Very Critical">
      <formula>NOT(ISERROR(SEARCH("Very Critical",R49)))</formula>
    </cfRule>
    <cfRule type="containsText" dxfId="63" priority="66" operator="containsText" text="Very Critical">
      <formula>NOT(ISERROR(SEARCH("Very Critical",R49)))</formula>
    </cfRule>
  </conditionalFormatting>
  <conditionalFormatting sqref="R40:R48">
    <cfRule type="containsText" dxfId="62" priority="49" stopIfTrue="1" operator="containsText" text="Very Slow Progress">
      <formula>NOT(ISERROR(SEARCH("Very Slow Progress",R40)))</formula>
    </cfRule>
    <cfRule type="containsText" dxfId="61" priority="50" stopIfTrue="1" operator="containsText" text="Progress Slow">
      <formula>NOT(ISERROR(SEARCH("Progress Slow",R40)))</formula>
    </cfRule>
    <cfRule type="containsText" dxfId="60" priority="51" stopIfTrue="1" operator="containsText" text="Slow Progress">
      <formula>NOT(ISERROR(SEARCH("Slow Progress",R40)))</formula>
    </cfRule>
    <cfRule type="containsText" dxfId="59" priority="52" stopIfTrue="1" operator="containsText" text="Very Slow Progress">
      <formula>NOT(ISERROR(SEARCH("Very Slow Progress",R40)))</formula>
    </cfRule>
    <cfRule type="containsText" dxfId="58" priority="53" stopIfTrue="1" operator="containsText" text="Critical">
      <formula>NOT(ISERROR(SEARCH("Critical",R40)))</formula>
    </cfRule>
    <cfRule type="containsText" dxfId="57" priority="54" stopIfTrue="1" operator="containsText" text="Time Expired">
      <formula>NOT(ISERROR(SEARCH("Time Expired",R40)))</formula>
    </cfRule>
    <cfRule type="containsText" dxfId="56" priority="55" stopIfTrue="1" operator="containsText" text="Time Expired">
      <formula>NOT(ISERROR(SEARCH("Time Expired",R40)))</formula>
    </cfRule>
    <cfRule type="containsText" dxfId="55" priority="56" stopIfTrue="1" operator="containsText" text="Very Critical">
      <formula>NOT(ISERROR(SEARCH("Very Critical",R40)))</formula>
    </cfRule>
    <cfRule type="containsText" dxfId="54" priority="57" stopIfTrue="1" operator="containsText" text="Time Expired">
      <formula>NOT(ISERROR(SEARCH("Time Expired",R40)))</formula>
    </cfRule>
    <cfRule type="containsText" dxfId="53" priority="58" stopIfTrue="1" operator="containsText" text="Time Expired">
      <formula>NOT(ISERROR(SEARCH("Time Expired",R40)))</formula>
    </cfRule>
    <cfRule type="containsText" dxfId="52" priority="59" stopIfTrue="1" operator="containsText" text="Time Expired">
      <formula>NOT(ISERROR(SEARCH("Time Expired",R40)))</formula>
    </cfRule>
    <cfRule type="containsText" dxfId="51" priority="60" stopIfTrue="1" operator="containsText" text="Time Expire">
      <formula>NOT(ISERROR(SEARCH("Time Expire",R40)))</formula>
    </cfRule>
    <cfRule type="containsText" dxfId="50" priority="61" stopIfTrue="1" operator="containsText" text="Very Slow Progress">
      <formula>NOT(ISERROR(SEARCH("Very Slow Progress",R40)))</formula>
    </cfRule>
    <cfRule type="containsText" dxfId="49" priority="62" stopIfTrue="1" operator="containsText" text="Time Expire">
      <formula>NOT(ISERROR(SEARCH("Time Expire",R40)))</formula>
    </cfRule>
    <cfRule type="containsText" dxfId="48" priority="63" stopIfTrue="1" operator="containsText" text="Slow Progress">
      <formula>NOT(ISERROR(SEARCH("Slow Progress",R40)))</formula>
    </cfRule>
  </conditionalFormatting>
  <conditionalFormatting sqref="R50:R69 R40:R48">
    <cfRule type="containsText" dxfId="47" priority="46" operator="containsText" text="Very Critical">
      <formula>NOT(ISERROR(SEARCH("Very Critical",R40)))</formula>
    </cfRule>
    <cfRule type="containsText" dxfId="46" priority="47" operator="containsText" text="Very Critical">
      <formula>NOT(ISERROR(SEARCH("Very Critical",R40)))</formula>
    </cfRule>
    <cfRule type="containsText" dxfId="45" priority="48" operator="containsText" text="Very Critical">
      <formula>NOT(ISERROR(SEARCH("Very Critical",R40)))</formula>
    </cfRule>
  </conditionalFormatting>
  <conditionalFormatting sqref="P45:P69 P40:P43">
    <cfRule type="cellIs" dxfId="44" priority="45" operator="greaterThan">
      <formula>1</formula>
    </cfRule>
  </conditionalFormatting>
  <conditionalFormatting sqref="V109">
    <cfRule type="cellIs" dxfId="43" priority="43" operator="greaterThan">
      <formula>U109</formula>
    </cfRule>
    <cfRule type="cellIs" dxfId="42" priority="44" operator="greaterThan">
      <formula>$U$13</formula>
    </cfRule>
  </conditionalFormatting>
  <conditionalFormatting sqref="V104:V108">
    <cfRule type="cellIs" dxfId="41" priority="41" operator="greaterThan">
      <formula>U104</formula>
    </cfRule>
    <cfRule type="cellIs" dxfId="40" priority="42" operator="greaterThan">
      <formula>$U$13</formula>
    </cfRule>
  </conditionalFormatting>
  <conditionalFormatting sqref="V110:V134">
    <cfRule type="cellIs" dxfId="39" priority="39" operator="greaterThan">
      <formula>U110</formula>
    </cfRule>
    <cfRule type="cellIs" dxfId="38" priority="40" operator="greaterThan">
      <formula>$U$13</formula>
    </cfRule>
  </conditionalFormatting>
  <conditionalFormatting sqref="P108">
    <cfRule type="cellIs" dxfId="37" priority="38" operator="greaterThan">
      <formula>1</formula>
    </cfRule>
  </conditionalFormatting>
  <conditionalFormatting sqref="R113:R133">
    <cfRule type="containsText" dxfId="36" priority="23" stopIfTrue="1" operator="containsText" text="Very Slow Progress">
      <formula>NOT(ISERROR(SEARCH("Very Slow Progress",R113)))</formula>
    </cfRule>
    <cfRule type="containsText" dxfId="35" priority="24" stopIfTrue="1" operator="containsText" text="Progress Slow">
      <formula>NOT(ISERROR(SEARCH("Progress Slow",R113)))</formula>
    </cfRule>
    <cfRule type="containsText" dxfId="34" priority="25" stopIfTrue="1" operator="containsText" text="Slow Progress">
      <formula>NOT(ISERROR(SEARCH("Slow Progress",R113)))</formula>
    </cfRule>
    <cfRule type="containsText" dxfId="33" priority="26" stopIfTrue="1" operator="containsText" text="Very Slow Progress">
      <formula>NOT(ISERROR(SEARCH("Very Slow Progress",R113)))</formula>
    </cfRule>
    <cfRule type="containsText" dxfId="32" priority="27" stopIfTrue="1" operator="containsText" text="Critical">
      <formula>NOT(ISERROR(SEARCH("Critical",R113)))</formula>
    </cfRule>
    <cfRule type="containsText" dxfId="31" priority="28" stopIfTrue="1" operator="containsText" text="Time Expired">
      <formula>NOT(ISERROR(SEARCH("Time Expired",R113)))</formula>
    </cfRule>
    <cfRule type="containsText" dxfId="30" priority="29" stopIfTrue="1" operator="containsText" text="Time Expired">
      <formula>NOT(ISERROR(SEARCH("Time Expired",R113)))</formula>
    </cfRule>
    <cfRule type="containsText" dxfId="29" priority="30" stopIfTrue="1" operator="containsText" text="Very Critical">
      <formula>NOT(ISERROR(SEARCH("Very Critical",R113)))</formula>
    </cfRule>
    <cfRule type="containsText" dxfId="28" priority="31" stopIfTrue="1" operator="containsText" text="Time Expired">
      <formula>NOT(ISERROR(SEARCH("Time Expired",R113)))</formula>
    </cfRule>
    <cfRule type="containsText" dxfId="27" priority="32" stopIfTrue="1" operator="containsText" text="Time Expired">
      <formula>NOT(ISERROR(SEARCH("Time Expired",R113)))</formula>
    </cfRule>
    <cfRule type="containsText" dxfId="26" priority="33" stopIfTrue="1" operator="containsText" text="Time Expired">
      <formula>NOT(ISERROR(SEARCH("Time Expired",R113)))</formula>
    </cfRule>
    <cfRule type="containsText" dxfId="25" priority="34" stopIfTrue="1" operator="containsText" text="Time Expire">
      <formula>NOT(ISERROR(SEARCH("Time Expire",R113)))</formula>
    </cfRule>
    <cfRule type="containsText" dxfId="24" priority="35" stopIfTrue="1" operator="containsText" text="Very Slow Progress">
      <formula>NOT(ISERROR(SEARCH("Very Slow Progress",R113)))</formula>
    </cfRule>
    <cfRule type="containsText" dxfId="23" priority="36" stopIfTrue="1" operator="containsText" text="Time Expire">
      <formula>NOT(ISERROR(SEARCH("Time Expire",R113)))</formula>
    </cfRule>
    <cfRule type="containsText" dxfId="22" priority="37" stopIfTrue="1" operator="containsText" text="Slow Progress">
      <formula>NOT(ISERROR(SEARCH("Slow Progress",R113)))</formula>
    </cfRule>
  </conditionalFormatting>
  <conditionalFormatting sqref="R113">
    <cfRule type="containsText" dxfId="21" priority="20" operator="containsText" text="Very Critical">
      <formula>NOT(ISERROR(SEARCH("Very Critical",R113)))</formula>
    </cfRule>
    <cfRule type="containsText" dxfId="20" priority="21" operator="containsText" text="Very Critical">
      <formula>NOT(ISERROR(SEARCH("Very Critical",R113)))</formula>
    </cfRule>
    <cfRule type="containsText" dxfId="19" priority="22" operator="containsText" text="Very Critical">
      <formula>NOT(ISERROR(SEARCH("Very Critical",R113)))</formula>
    </cfRule>
  </conditionalFormatting>
  <conditionalFormatting sqref="R104:R112">
    <cfRule type="containsText" dxfId="18" priority="5" stopIfTrue="1" operator="containsText" text="Very Slow Progress">
      <formula>NOT(ISERROR(SEARCH("Very Slow Progress",R104)))</formula>
    </cfRule>
    <cfRule type="containsText" dxfId="17" priority="6" stopIfTrue="1" operator="containsText" text="Progress Slow">
      <formula>NOT(ISERROR(SEARCH("Progress Slow",R104)))</formula>
    </cfRule>
    <cfRule type="containsText" dxfId="16" priority="7" stopIfTrue="1" operator="containsText" text="Slow Progress">
      <formula>NOT(ISERROR(SEARCH("Slow Progress",R104)))</formula>
    </cfRule>
    <cfRule type="containsText" dxfId="15" priority="8" stopIfTrue="1" operator="containsText" text="Very Slow Progress">
      <formula>NOT(ISERROR(SEARCH("Very Slow Progress",R104)))</formula>
    </cfRule>
    <cfRule type="containsText" dxfId="14" priority="9" stopIfTrue="1" operator="containsText" text="Critical">
      <formula>NOT(ISERROR(SEARCH("Critical",R104)))</formula>
    </cfRule>
    <cfRule type="containsText" dxfId="13" priority="10" stopIfTrue="1" operator="containsText" text="Time Expired">
      <formula>NOT(ISERROR(SEARCH("Time Expired",R104)))</formula>
    </cfRule>
    <cfRule type="containsText" dxfId="12" priority="11" stopIfTrue="1" operator="containsText" text="Time Expired">
      <formula>NOT(ISERROR(SEARCH("Time Expired",R104)))</formula>
    </cfRule>
    <cfRule type="containsText" dxfId="11" priority="12" stopIfTrue="1" operator="containsText" text="Very Critical">
      <formula>NOT(ISERROR(SEARCH("Very Critical",R104)))</formula>
    </cfRule>
    <cfRule type="containsText" dxfId="10" priority="13" stopIfTrue="1" operator="containsText" text="Time Expired">
      <formula>NOT(ISERROR(SEARCH("Time Expired",R104)))</formula>
    </cfRule>
    <cfRule type="containsText" dxfId="9" priority="14" stopIfTrue="1" operator="containsText" text="Time Expired">
      <formula>NOT(ISERROR(SEARCH("Time Expired",R104)))</formula>
    </cfRule>
    <cfRule type="containsText" dxfId="8" priority="15" stopIfTrue="1" operator="containsText" text="Time Expired">
      <formula>NOT(ISERROR(SEARCH("Time Expired",R104)))</formula>
    </cfRule>
    <cfRule type="containsText" dxfId="7" priority="16" stopIfTrue="1" operator="containsText" text="Time Expire">
      <formula>NOT(ISERROR(SEARCH("Time Expire",R104)))</formula>
    </cfRule>
    <cfRule type="containsText" dxfId="6" priority="17" stopIfTrue="1" operator="containsText" text="Very Slow Progress">
      <formula>NOT(ISERROR(SEARCH("Very Slow Progress",R104)))</formula>
    </cfRule>
    <cfRule type="containsText" dxfId="5" priority="18" stopIfTrue="1" operator="containsText" text="Time Expire">
      <formula>NOT(ISERROR(SEARCH("Time Expire",R104)))</formula>
    </cfRule>
    <cfRule type="containsText" dxfId="4" priority="19" stopIfTrue="1" operator="containsText" text="Slow Progress">
      <formula>NOT(ISERROR(SEARCH("Slow Progress",R104)))</formula>
    </cfRule>
  </conditionalFormatting>
  <conditionalFormatting sqref="R114:R133 R104:R112">
    <cfRule type="containsText" dxfId="3" priority="2" operator="containsText" text="Very Critical">
      <formula>NOT(ISERROR(SEARCH("Very Critical",R104)))</formula>
    </cfRule>
    <cfRule type="containsText" dxfId="2" priority="3" operator="containsText" text="Very Critical">
      <formula>NOT(ISERROR(SEARCH("Very Critical",R104)))</formula>
    </cfRule>
    <cfRule type="containsText" dxfId="1" priority="4" operator="containsText" text="Very Critical">
      <formula>NOT(ISERROR(SEARCH("Very Critical",R104)))</formula>
    </cfRule>
  </conditionalFormatting>
  <conditionalFormatting sqref="P109:P133 P104:P107">
    <cfRule type="cellIs" dxfId="0" priority="1" operator="greaterThan">
      <formula>1</formula>
    </cfRule>
  </conditionalFormatting>
  <dataValidations count="2">
    <dataValidation type="list" allowBlank="1" showInputMessage="1" showErrorMessage="1" sqref="B8:B37 B40:B69 B72:B101 B136:B165 B168:B171 B104:B133">
      <formula1>$T$193:$T$205</formula1>
    </dataValidation>
    <dataValidation type="list" allowBlank="1" showInputMessage="1" showErrorMessage="1" sqref="C7:E7 C39:E39 C71:E71 C135:E135 C103:E103">
      <formula1>$T$209:$T$225</formula1>
    </dataValidation>
  </dataValidations>
  <printOptions horizontalCentered="1"/>
  <pageMargins left="0.17" right="0.17" top="0.5" bottom="0.17" header="0" footer="0"/>
  <pageSetup paperSize="9" scale="70" orientation="landscape" r:id="rId1"/>
  <headerFooter alignWithMargins="0">
    <oddHeader>&amp;R&amp;"Arial,Bold"&amp;9&amp;UPage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Joypurhat</vt:lpstr>
      <vt:lpstr>Joypurhat!Print_Area</vt:lpstr>
      <vt:lpstr>Joypurhat!Print_Titles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LGEDkhulna</dc:creator>
  <cp:lastModifiedBy>user</cp:lastModifiedBy>
  <cp:lastPrinted>2019-03-28T04:11:30Z</cp:lastPrinted>
  <dcterms:created xsi:type="dcterms:W3CDTF">1996-10-14T23:33:28Z</dcterms:created>
  <dcterms:modified xsi:type="dcterms:W3CDTF">2019-03-28T04:42:14Z</dcterms:modified>
</cp:coreProperties>
</file>