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2" yWindow="12" windowWidth="18372" windowHeight="12048" firstSheet="22" activeTab="1"/>
  </bookViews>
  <sheets>
    <sheet name="uzri" sheetId="4" r:id="rId1"/>
    <sheet name="uzrr" sheetId="23" r:id="rId2"/>
    <sheet name="UZR-S" sheetId="48" r:id="rId3"/>
    <sheet name="unri" sheetId="24" r:id="rId4"/>
    <sheet name="unrr" sheetId="25" r:id="rId5"/>
    <sheet name="UNR-S" sheetId="49" r:id="rId6"/>
    <sheet name="vri" sheetId="26" r:id="rId7"/>
    <sheet name="vrr" sheetId="34" r:id="rId8"/>
    <sheet name="VR-S" sheetId="50" r:id="rId9"/>
    <sheet name="UZ-St" sheetId="27" r:id="rId10"/>
    <sheet name="UZ_St-S" sheetId="51" r:id="rId11"/>
    <sheet name="UN-St" sheetId="28" r:id="rId12"/>
    <sheet name="UN-St-S" sheetId="52" r:id="rId13"/>
    <sheet name="VR or CCA-St" sheetId="29" r:id="rId14"/>
    <sheet name="VR-St-S" sheetId="53" r:id="rId15"/>
    <sheet name="UZ-Ew" sheetId="30" r:id="rId16"/>
    <sheet name="UZ-Ew-S" sheetId="54" r:id="rId17"/>
    <sheet name="UN-Ew" sheetId="31" r:id="rId18"/>
    <sheet name="UN-Ew-S" sheetId="55" r:id="rId19"/>
    <sheet name="VR or CCA-Ew" sheetId="32" r:id="rId20"/>
    <sheet name="VR-Ew-S" sheetId="56" r:id="rId21"/>
    <sheet name="GC+Ghat" sheetId="33" r:id="rId22"/>
    <sheet name="Tre(UZ)" sheetId="35" r:id="rId23"/>
    <sheet name="Tre (UN)" sheetId="36" r:id="rId24"/>
    <sheet name="Tree-S" sheetId="58" r:id="rId25"/>
    <sheet name="Total Summary" sheetId="57" r:id="rId26"/>
    <sheet name="Aprisal" sheetId="40" r:id="rId27"/>
    <sheet name="Sheet1" sheetId="59" r:id="rId28"/>
    <sheet name="Bakerganj" sheetId="60" r:id="rId29"/>
    <sheet name="Kalapara" sheetId="61" r:id="rId30"/>
    <sheet name="For Mitting" sheetId="62" r:id="rId31"/>
    <sheet name="VR-A" sheetId="63" r:id="rId32"/>
    <sheet name="VR-B" sheetId="64" r:id="rId33"/>
    <sheet name="Bridge" sheetId="65" r:id="rId34"/>
    <sheet name="Culvert" sheetId="66" r:id="rId35"/>
  </sheets>
  <definedNames>
    <definedName name="_xlnm.Print_Titles" localSheetId="28">Bakerganj!$1:$5</definedName>
    <definedName name="_xlnm.Print_Titles" localSheetId="29">Kalapara!$1:$6</definedName>
    <definedName name="_xlnm.Print_Titles" localSheetId="27">Sheet1!$1:$5</definedName>
    <definedName name="_xlnm.Print_Titles" localSheetId="23">'Tre (UN)'!$1:$5</definedName>
    <definedName name="_xlnm.Print_Titles" localSheetId="22">'Tre(UZ)'!$1:$5</definedName>
    <definedName name="_xlnm.Print_Titles" localSheetId="17">'UN-Ew'!$1:$5</definedName>
    <definedName name="_xlnm.Print_Titles" localSheetId="3">unri!$1:$8</definedName>
    <definedName name="_xlnm.Print_Titles" localSheetId="4">unrr!$1:$5</definedName>
    <definedName name="_xlnm.Print_Titles" localSheetId="11">'UN-St'!$1:$5</definedName>
    <definedName name="_xlnm.Print_Titles" localSheetId="15">'UZ-Ew'!$1:$5</definedName>
    <definedName name="_xlnm.Print_Titles" localSheetId="0">uzri!$1:$5</definedName>
    <definedName name="_xlnm.Print_Titles" localSheetId="1">uzrr!$1:$5</definedName>
    <definedName name="_xlnm.Print_Titles" localSheetId="9">'UZ-St'!$1:$5</definedName>
    <definedName name="_xlnm.Print_Titles" localSheetId="19">'VR or CCA-Ew'!$1:$5</definedName>
    <definedName name="_xlnm.Print_Titles" localSheetId="13">'VR or CCA-St'!$1:$5</definedName>
    <definedName name="_xlnm.Print_Titles" localSheetId="6">vri!$1:$5</definedName>
    <definedName name="_xlnm.Print_Titles" localSheetId="7">vrr!$1:$5</definedName>
  </definedNames>
  <calcPr calcId="124519"/>
</workbook>
</file>

<file path=xl/calcChain.xml><?xml version="1.0" encoding="utf-8"?>
<calcChain xmlns="http://schemas.openxmlformats.org/spreadsheetml/2006/main">
  <c r="M156" i="24"/>
  <c r="G36" i="62"/>
  <c r="J36"/>
  <c r="M36"/>
  <c r="P36"/>
  <c r="G32"/>
  <c r="J32"/>
  <c r="M32"/>
  <c r="P32"/>
  <c r="C32"/>
  <c r="I25"/>
  <c r="H25"/>
  <c r="J275" i="66"/>
  <c r="J261" i="29"/>
  <c r="P29" i="62" l="1"/>
  <c r="L52" i="27"/>
  <c r="L39"/>
  <c r="L36"/>
  <c r="L27"/>
  <c r="L17"/>
  <c r="L77"/>
  <c r="M29" i="62"/>
  <c r="J29"/>
  <c r="G29"/>
  <c r="F29"/>
  <c r="E29"/>
  <c r="D29"/>
  <c r="C29"/>
  <c r="P28"/>
  <c r="O28"/>
  <c r="N28"/>
  <c r="L28"/>
  <c r="K28"/>
  <c r="I28"/>
  <c r="R28" s="1"/>
  <c r="H28"/>
  <c r="P27"/>
  <c r="O27"/>
  <c r="N27"/>
  <c r="L27"/>
  <c r="K27"/>
  <c r="I27"/>
  <c r="H27"/>
  <c r="Q27" s="1"/>
  <c r="P26"/>
  <c r="L26"/>
  <c r="K26"/>
  <c r="I26"/>
  <c r="R26" s="1"/>
  <c r="H26"/>
  <c r="Q26" s="1"/>
  <c r="P25"/>
  <c r="O25"/>
  <c r="N25"/>
  <c r="L25"/>
  <c r="L29" s="1"/>
  <c r="K25"/>
  <c r="K29" s="1"/>
  <c r="M23"/>
  <c r="J23"/>
  <c r="G23"/>
  <c r="C23"/>
  <c r="C36" s="1"/>
  <c r="P22"/>
  <c r="O22"/>
  <c r="N22"/>
  <c r="L22"/>
  <c r="K22"/>
  <c r="I22"/>
  <c r="H22"/>
  <c r="D22"/>
  <c r="P21"/>
  <c r="O21"/>
  <c r="N21"/>
  <c r="L21"/>
  <c r="K21"/>
  <c r="I21"/>
  <c r="H21"/>
  <c r="F21"/>
  <c r="F23" s="1"/>
  <c r="F36" s="1"/>
  <c r="F38" s="1"/>
  <c r="E21"/>
  <c r="E23" s="1"/>
  <c r="D21"/>
  <c r="P20"/>
  <c r="O20"/>
  <c r="N20"/>
  <c r="L20"/>
  <c r="K20"/>
  <c r="I20"/>
  <c r="H20"/>
  <c r="P19"/>
  <c r="O19"/>
  <c r="N19"/>
  <c r="N23" s="1"/>
  <c r="L19"/>
  <c r="K19"/>
  <c r="M16"/>
  <c r="J16"/>
  <c r="G16"/>
  <c r="F16"/>
  <c r="E16"/>
  <c r="D16"/>
  <c r="C16"/>
  <c r="R15"/>
  <c r="Q15"/>
  <c r="P15"/>
  <c r="R14"/>
  <c r="Q14"/>
  <c r="P14"/>
  <c r="P13"/>
  <c r="O13"/>
  <c r="N13"/>
  <c r="L13"/>
  <c r="K13"/>
  <c r="I13"/>
  <c r="H13"/>
  <c r="Q13" s="1"/>
  <c r="P12"/>
  <c r="P16" s="1"/>
  <c r="O12"/>
  <c r="O16" s="1"/>
  <c r="N12"/>
  <c r="L12"/>
  <c r="L16" s="1"/>
  <c r="K12"/>
  <c r="K16" s="1"/>
  <c r="I12"/>
  <c r="I16" s="1"/>
  <c r="H12"/>
  <c r="M10"/>
  <c r="M17" s="1"/>
  <c r="J10"/>
  <c r="J17" s="1"/>
  <c r="G10"/>
  <c r="G17" s="1"/>
  <c r="F10"/>
  <c r="E10"/>
  <c r="E17" s="1"/>
  <c r="D10"/>
  <c r="D32" s="1"/>
  <c r="C10"/>
  <c r="P9"/>
  <c r="O9"/>
  <c r="N9"/>
  <c r="L9"/>
  <c r="K9"/>
  <c r="I9"/>
  <c r="R9" s="1"/>
  <c r="H9"/>
  <c r="Q9" s="1"/>
  <c r="P8"/>
  <c r="O8"/>
  <c r="N8"/>
  <c r="L8"/>
  <c r="K8"/>
  <c r="I8"/>
  <c r="H8"/>
  <c r="Q8" s="1"/>
  <c r="P7"/>
  <c r="O7"/>
  <c r="N7"/>
  <c r="L7"/>
  <c r="K7"/>
  <c r="I7"/>
  <c r="H7"/>
  <c r="P6"/>
  <c r="P10" s="1"/>
  <c r="O6"/>
  <c r="N6"/>
  <c r="L6"/>
  <c r="K6"/>
  <c r="K10" s="1"/>
  <c r="K32" s="1"/>
  <c r="I6"/>
  <c r="H6"/>
  <c r="M276" i="66"/>
  <c r="M275"/>
  <c r="L275"/>
  <c r="M255"/>
  <c r="J255"/>
  <c r="L255"/>
  <c r="M251"/>
  <c r="J251"/>
  <c r="L251"/>
  <c r="M194"/>
  <c r="M193"/>
  <c r="J193"/>
  <c r="L193"/>
  <c r="M176"/>
  <c r="J176"/>
  <c r="L176"/>
  <c r="M170"/>
  <c r="J170"/>
  <c r="L170"/>
  <c r="G259"/>
  <c r="G257"/>
  <c r="M173" i="65"/>
  <c r="M172"/>
  <c r="J172"/>
  <c r="L172"/>
  <c r="M163"/>
  <c r="J163"/>
  <c r="L163"/>
  <c r="M159"/>
  <c r="J159"/>
  <c r="L159"/>
  <c r="M152"/>
  <c r="M151"/>
  <c r="J151"/>
  <c r="L151"/>
  <c r="M129"/>
  <c r="J129"/>
  <c r="L129"/>
  <c r="M122"/>
  <c r="J122"/>
  <c r="L122"/>
  <c r="L171"/>
  <c r="L168"/>
  <c r="L167"/>
  <c r="L157"/>
  <c r="L147"/>
  <c r="G147"/>
  <c r="L146"/>
  <c r="G146"/>
  <c r="L145"/>
  <c r="G145"/>
  <c r="G144"/>
  <c r="L142"/>
  <c r="G142"/>
  <c r="L141"/>
  <c r="G141"/>
  <c r="L140"/>
  <c r="G140"/>
  <c r="G139"/>
  <c r="L138"/>
  <c r="G137"/>
  <c r="G136"/>
  <c r="L135"/>
  <c r="G135"/>
  <c r="L134"/>
  <c r="G132"/>
  <c r="L131"/>
  <c r="M91" i="66"/>
  <c r="J91"/>
  <c r="L91"/>
  <c r="M84"/>
  <c r="J84"/>
  <c r="L84"/>
  <c r="M113" i="65"/>
  <c r="J113"/>
  <c r="M101"/>
  <c r="J101"/>
  <c r="L101"/>
  <c r="M90"/>
  <c r="J90"/>
  <c r="L90"/>
  <c r="R20" i="62" l="1"/>
  <c r="H29"/>
  <c r="Q28"/>
  <c r="N29"/>
  <c r="Q29" s="1"/>
  <c r="Q20"/>
  <c r="I10"/>
  <c r="O10"/>
  <c r="L23"/>
  <c r="L36" s="1"/>
  <c r="E36"/>
  <c r="E38" s="1"/>
  <c r="Q6"/>
  <c r="N10"/>
  <c r="R7"/>
  <c r="K23"/>
  <c r="K36" s="1"/>
  <c r="D23"/>
  <c r="D36" s="1"/>
  <c r="R21"/>
  <c r="R22"/>
  <c r="L10"/>
  <c r="Q7"/>
  <c r="R8"/>
  <c r="F17"/>
  <c r="Q12"/>
  <c r="Q16" s="1"/>
  <c r="N16"/>
  <c r="N17" s="1"/>
  <c r="R13"/>
  <c r="O23"/>
  <c r="Q21"/>
  <c r="Q22"/>
  <c r="P23"/>
  <c r="I29"/>
  <c r="O29"/>
  <c r="R27"/>
  <c r="K17"/>
  <c r="Q10"/>
  <c r="Q32" s="1"/>
  <c r="Q35" s="1"/>
  <c r="P17"/>
  <c r="H10"/>
  <c r="H16"/>
  <c r="D17"/>
  <c r="F32"/>
  <c r="F35" s="1"/>
  <c r="R6"/>
  <c r="R12"/>
  <c r="R16" s="1"/>
  <c r="C17"/>
  <c r="R25"/>
  <c r="E32"/>
  <c r="E35" s="1"/>
  <c r="Q25"/>
  <c r="J276" i="66"/>
  <c r="L276"/>
  <c r="M95"/>
  <c r="J173" i="65"/>
  <c r="L173"/>
  <c r="M114"/>
  <c r="R29" i="62" l="1"/>
  <c r="O36"/>
  <c r="N36"/>
  <c r="L17"/>
  <c r="L32"/>
  <c r="I17"/>
  <c r="R17" s="1"/>
  <c r="I32"/>
  <c r="O17"/>
  <c r="O32"/>
  <c r="R10"/>
  <c r="R32" s="1"/>
  <c r="R35" s="1"/>
  <c r="H32"/>
  <c r="N32"/>
  <c r="H17"/>
  <c r="Q17" s="1"/>
  <c r="J194" i="66"/>
  <c r="J152" i="65"/>
  <c r="J95" i="66"/>
  <c r="L112" i="65"/>
  <c r="L111"/>
  <c r="L110"/>
  <c r="L109"/>
  <c r="L108"/>
  <c r="L107"/>
  <c r="L106"/>
  <c r="L105"/>
  <c r="L104"/>
  <c r="L194" i="66" l="1"/>
  <c r="L152" i="65"/>
  <c r="L113"/>
  <c r="L95" i="66"/>
  <c r="L114" i="65" l="1"/>
  <c r="J114"/>
  <c r="M81" l="1"/>
  <c r="J81"/>
  <c r="M49"/>
  <c r="J49"/>
  <c r="L49"/>
  <c r="M24"/>
  <c r="J24"/>
  <c r="L24"/>
  <c r="M52" i="66"/>
  <c r="M46"/>
  <c r="J46"/>
  <c r="L46"/>
  <c r="M37"/>
  <c r="J37"/>
  <c r="L37"/>
  <c r="L51"/>
  <c r="L52" s="1"/>
  <c r="J51"/>
  <c r="J52" s="1"/>
  <c r="L52" i="65"/>
  <c r="L81" s="1"/>
  <c r="N328" i="63"/>
  <c r="Q328"/>
  <c r="Q196"/>
  <c r="Q142"/>
  <c r="N184" i="64"/>
  <c r="Q184"/>
  <c r="Q103"/>
  <c r="Q74"/>
  <c r="N183"/>
  <c r="Q183" s="1"/>
  <c r="M183"/>
  <c r="N182"/>
  <c r="Q182" s="1"/>
  <c r="M182"/>
  <c r="N181"/>
  <c r="M181"/>
  <c r="Q180"/>
  <c r="M180"/>
  <c r="N179"/>
  <c r="Q179" s="1"/>
  <c r="M179"/>
  <c r="N178"/>
  <c r="Q178" s="1"/>
  <c r="M178"/>
  <c r="N177"/>
  <c r="Q177" s="1"/>
  <c r="M177"/>
  <c r="N176"/>
  <c r="M176"/>
  <c r="N175"/>
  <c r="Q175" s="1"/>
  <c r="M175"/>
  <c r="N174"/>
  <c r="Q174" s="1"/>
  <c r="M174"/>
  <c r="N173"/>
  <c r="Q173" s="1"/>
  <c r="M173"/>
  <c r="N172"/>
  <c r="Q172" s="1"/>
  <c r="M172"/>
  <c r="N171"/>
  <c r="M171"/>
  <c r="N170"/>
  <c r="Q170" s="1"/>
  <c r="M170"/>
  <c r="N169"/>
  <c r="Q169" s="1"/>
  <c r="M169"/>
  <c r="N168"/>
  <c r="Q168" s="1"/>
  <c r="M168"/>
  <c r="N167"/>
  <c r="M167"/>
  <c r="N166"/>
  <c r="M166"/>
  <c r="N165"/>
  <c r="Q165" s="1"/>
  <c r="M165"/>
  <c r="N164"/>
  <c r="Q164" s="1"/>
  <c r="M164"/>
  <c r="N163"/>
  <c r="Q163" s="1"/>
  <c r="M163"/>
  <c r="N162"/>
  <c r="M162"/>
  <c r="Q161"/>
  <c r="M161"/>
  <c r="N160"/>
  <c r="M160"/>
  <c r="N159"/>
  <c r="Q159" s="1"/>
  <c r="M159"/>
  <c r="N158"/>
  <c r="Q158" s="1"/>
  <c r="M158"/>
  <c r="N157"/>
  <c r="Q157" s="1"/>
  <c r="M157"/>
  <c r="N156"/>
  <c r="Q156" s="1"/>
  <c r="M156"/>
  <c r="N155"/>
  <c r="Q155" s="1"/>
  <c r="M155"/>
  <c r="N154"/>
  <c r="Q154" s="1"/>
  <c r="M154"/>
  <c r="N153"/>
  <c r="Q153" s="1"/>
  <c r="M153"/>
  <c r="N152"/>
  <c r="Q152" s="1"/>
  <c r="M152"/>
  <c r="N151"/>
  <c r="Q151" s="1"/>
  <c r="M151"/>
  <c r="N150"/>
  <c r="Q150" s="1"/>
  <c r="M150"/>
  <c r="N149"/>
  <c r="Q149" s="1"/>
  <c r="M149"/>
  <c r="N148"/>
  <c r="Q148" s="1"/>
  <c r="M148"/>
  <c r="N147"/>
  <c r="Q147" s="1"/>
  <c r="M147"/>
  <c r="N146"/>
  <c r="Q146" s="1"/>
  <c r="M146"/>
  <c r="N145"/>
  <c r="Q145" s="1"/>
  <c r="M145"/>
  <c r="Q144"/>
  <c r="M144"/>
  <c r="Q143"/>
  <c r="M143"/>
  <c r="N142"/>
  <c r="Q142" s="1"/>
  <c r="M142"/>
  <c r="N141"/>
  <c r="Q141" s="1"/>
  <c r="M141"/>
  <c r="N140"/>
  <c r="M140"/>
  <c r="N139"/>
  <c r="Q139" s="1"/>
  <c r="M139"/>
  <c r="N138"/>
  <c r="Q138" s="1"/>
  <c r="M138"/>
  <c r="N137"/>
  <c r="Q137" s="1"/>
  <c r="M137"/>
  <c r="Q136"/>
  <c r="M136"/>
  <c r="Q135"/>
  <c r="M135"/>
  <c r="N134"/>
  <c r="Q134" s="1"/>
  <c r="M134"/>
  <c r="N133"/>
  <c r="Q133" s="1"/>
  <c r="M133"/>
  <c r="N132"/>
  <c r="Q132" s="1"/>
  <c r="M132"/>
  <c r="N131"/>
  <c r="Q131" s="1"/>
  <c r="M131"/>
  <c r="N130"/>
  <c r="Q130" s="1"/>
  <c r="M130"/>
  <c r="N129"/>
  <c r="Q129" s="1"/>
  <c r="M129"/>
  <c r="Q128"/>
  <c r="M128"/>
  <c r="Q127"/>
  <c r="M127"/>
  <c r="Q126"/>
  <c r="M126"/>
  <c r="N125"/>
  <c r="M125"/>
  <c r="N124"/>
  <c r="M124"/>
  <c r="N123"/>
  <c r="Q123" s="1"/>
  <c r="M123"/>
  <c r="N122"/>
  <c r="Q122" s="1"/>
  <c r="M122"/>
  <c r="N121"/>
  <c r="Q121" s="1"/>
  <c r="M121"/>
  <c r="N120"/>
  <c r="Q120" s="1"/>
  <c r="M120"/>
  <c r="N119"/>
  <c r="Q119" s="1"/>
  <c r="M119"/>
  <c r="N118"/>
  <c r="Q118" s="1"/>
  <c r="M118"/>
  <c r="N117"/>
  <c r="M117"/>
  <c r="N116"/>
  <c r="Q116" s="1"/>
  <c r="M116"/>
  <c r="N115"/>
  <c r="Q115" s="1"/>
  <c r="M115"/>
  <c r="N114"/>
  <c r="Q114" s="1"/>
  <c r="M114"/>
  <c r="N113"/>
  <c r="Q113" s="1"/>
  <c r="M113"/>
  <c r="N112"/>
  <c r="Q112" s="1"/>
  <c r="M112"/>
  <c r="N111"/>
  <c r="Q111" s="1"/>
  <c r="M111"/>
  <c r="N110"/>
  <c r="M110"/>
  <c r="N109"/>
  <c r="Q109" s="1"/>
  <c r="M109"/>
  <c r="N108"/>
  <c r="Q108" s="1"/>
  <c r="M108"/>
  <c r="N107"/>
  <c r="M107"/>
  <c r="H103"/>
  <c r="N102"/>
  <c r="M102"/>
  <c r="N101"/>
  <c r="M101"/>
  <c r="N100"/>
  <c r="M100"/>
  <c r="N99"/>
  <c r="M99"/>
  <c r="N98"/>
  <c r="M98"/>
  <c r="N97"/>
  <c r="M97"/>
  <c r="N96"/>
  <c r="M96"/>
  <c r="N95"/>
  <c r="M95"/>
  <c r="N94"/>
  <c r="M94"/>
  <c r="I94"/>
  <c r="N93"/>
  <c r="M93"/>
  <c r="I93"/>
  <c r="N92"/>
  <c r="M92"/>
  <c r="N91"/>
  <c r="M91"/>
  <c r="N90"/>
  <c r="M90"/>
  <c r="N89"/>
  <c r="M89"/>
  <c r="N88"/>
  <c r="M88"/>
  <c r="N87"/>
  <c r="M87"/>
  <c r="N86"/>
  <c r="M86"/>
  <c r="N85"/>
  <c r="M85"/>
  <c r="N84"/>
  <c r="M84"/>
  <c r="N83"/>
  <c r="M83"/>
  <c r="I83"/>
  <c r="N82"/>
  <c r="M82"/>
  <c r="I82"/>
  <c r="N81"/>
  <c r="M81"/>
  <c r="I81"/>
  <c r="N80"/>
  <c r="M80"/>
  <c r="I80"/>
  <c r="N79"/>
  <c r="M79"/>
  <c r="I79"/>
  <c r="N78"/>
  <c r="M78"/>
  <c r="N77"/>
  <c r="M77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I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I9"/>
  <c r="N8"/>
  <c r="M8"/>
  <c r="N7"/>
  <c r="M7"/>
  <c r="N327" i="63"/>
  <c r="M327"/>
  <c r="N326"/>
  <c r="Q326" s="1"/>
  <c r="M326"/>
  <c r="N325"/>
  <c r="M325"/>
  <c r="Q324"/>
  <c r="M324"/>
  <c r="N323"/>
  <c r="Q323" s="1"/>
  <c r="M323"/>
  <c r="Q322"/>
  <c r="M322"/>
  <c r="Q321"/>
  <c r="M321"/>
  <c r="N320"/>
  <c r="Q320" s="1"/>
  <c r="M320"/>
  <c r="N319"/>
  <c r="Q319" s="1"/>
  <c r="M319"/>
  <c r="N318"/>
  <c r="Q318" s="1"/>
  <c r="M318"/>
  <c r="N317"/>
  <c r="Q317" s="1"/>
  <c r="M317"/>
  <c r="N316"/>
  <c r="Q316" s="1"/>
  <c r="M316"/>
  <c r="N315"/>
  <c r="Q315" s="1"/>
  <c r="M315"/>
  <c r="N314"/>
  <c r="Q314" s="1"/>
  <c r="M314"/>
  <c r="N313"/>
  <c r="Q313" s="1"/>
  <c r="M313"/>
  <c r="N312"/>
  <c r="Q312" s="1"/>
  <c r="M312"/>
  <c r="N311"/>
  <c r="Q311" s="1"/>
  <c r="M311"/>
  <c r="N310"/>
  <c r="Q310" s="1"/>
  <c r="M310"/>
  <c r="N309"/>
  <c r="Q309" s="1"/>
  <c r="M309"/>
  <c r="N308"/>
  <c r="Q308" s="1"/>
  <c r="M308"/>
  <c r="N307"/>
  <c r="M307"/>
  <c r="N306"/>
  <c r="M306"/>
  <c r="N305"/>
  <c r="Q305" s="1"/>
  <c r="M305"/>
  <c r="N304"/>
  <c r="M304"/>
  <c r="N303"/>
  <c r="M303"/>
  <c r="N302"/>
  <c r="M302"/>
  <c r="N301"/>
  <c r="M301"/>
  <c r="N300"/>
  <c r="M300"/>
  <c r="N299"/>
  <c r="Q299" s="1"/>
  <c r="M299"/>
  <c r="N298"/>
  <c r="M298"/>
  <c r="N297"/>
  <c r="M297"/>
  <c r="N296"/>
  <c r="Q296" s="1"/>
  <c r="M296"/>
  <c r="M295"/>
  <c r="N294"/>
  <c r="M294"/>
  <c r="N293"/>
  <c r="Q293" s="1"/>
  <c r="M293"/>
  <c r="N292"/>
  <c r="Q292" s="1"/>
  <c r="M292"/>
  <c r="N291"/>
  <c r="M291"/>
  <c r="N290"/>
  <c r="M290"/>
  <c r="Q289"/>
  <c r="M289"/>
  <c r="N288"/>
  <c r="Q288" s="1"/>
  <c r="M288"/>
  <c r="N287"/>
  <c r="Q287" s="1"/>
  <c r="M287"/>
  <c r="N286"/>
  <c r="Q286" s="1"/>
  <c r="M286"/>
  <c r="N285"/>
  <c r="Q285" s="1"/>
  <c r="M285"/>
  <c r="N284"/>
  <c r="Q284" s="1"/>
  <c r="M284"/>
  <c r="N283"/>
  <c r="Q283" s="1"/>
  <c r="M283"/>
  <c r="N282"/>
  <c r="Q282" s="1"/>
  <c r="M282"/>
  <c r="N281"/>
  <c r="Q281" s="1"/>
  <c r="M281"/>
  <c r="N280"/>
  <c r="Q280" s="1"/>
  <c r="M280"/>
  <c r="N279"/>
  <c r="Q279" s="1"/>
  <c r="M279"/>
  <c r="N278"/>
  <c r="Q278" s="1"/>
  <c r="M278"/>
  <c r="N277"/>
  <c r="M277"/>
  <c r="N276"/>
  <c r="Q276" s="1"/>
  <c r="M276"/>
  <c r="N275"/>
  <c r="Q275" s="1"/>
  <c r="M275"/>
  <c r="N274"/>
  <c r="Q274" s="1"/>
  <c r="M274"/>
  <c r="N273"/>
  <c r="Q273" s="1"/>
  <c r="M273"/>
  <c r="N272"/>
  <c r="Q272" s="1"/>
  <c r="M272"/>
  <c r="Q271"/>
  <c r="M271"/>
  <c r="N270"/>
  <c r="M270"/>
  <c r="Q269"/>
  <c r="M269"/>
  <c r="Q268"/>
  <c r="M268"/>
  <c r="N267"/>
  <c r="Q267" s="1"/>
  <c r="M267"/>
  <c r="N266"/>
  <c r="Q266" s="1"/>
  <c r="M266"/>
  <c r="N265"/>
  <c r="Q265" s="1"/>
  <c r="M265"/>
  <c r="N264"/>
  <c r="Q264" s="1"/>
  <c r="M264"/>
  <c r="N263"/>
  <c r="Q263" s="1"/>
  <c r="M263"/>
  <c r="N262"/>
  <c r="Q262" s="1"/>
  <c r="M262"/>
  <c r="N261"/>
  <c r="Q261" s="1"/>
  <c r="M261"/>
  <c r="N260"/>
  <c r="Q260" s="1"/>
  <c r="M260"/>
  <c r="N259"/>
  <c r="Q259" s="1"/>
  <c r="M259"/>
  <c r="N258"/>
  <c r="M258"/>
  <c r="N257"/>
  <c r="Q257" s="1"/>
  <c r="M257"/>
  <c r="N256"/>
  <c r="M256"/>
  <c r="N255"/>
  <c r="Q255" s="1"/>
  <c r="M255"/>
  <c r="N254"/>
  <c r="Q254" s="1"/>
  <c r="M254"/>
  <c r="N253"/>
  <c r="Q253" s="1"/>
  <c r="M253"/>
  <c r="N252"/>
  <c r="Q252" s="1"/>
  <c r="M252"/>
  <c r="N251"/>
  <c r="Q251" s="1"/>
  <c r="M251"/>
  <c r="Q250"/>
  <c r="M250"/>
  <c r="Q249"/>
  <c r="M249"/>
  <c r="Q248"/>
  <c r="M248"/>
  <c r="N247"/>
  <c r="Q247" s="1"/>
  <c r="M247"/>
  <c r="N246"/>
  <c r="Q246" s="1"/>
  <c r="M246"/>
  <c r="N245"/>
  <c r="Q245" s="1"/>
  <c r="M245"/>
  <c r="Q244"/>
  <c r="M244"/>
  <c r="N243"/>
  <c r="Q243" s="1"/>
  <c r="M243"/>
  <c r="N242"/>
  <c r="M242"/>
  <c r="Q241"/>
  <c r="M241"/>
  <c r="Q240"/>
  <c r="M240"/>
  <c r="Q239"/>
  <c r="M239"/>
  <c r="Q238"/>
  <c r="M238"/>
  <c r="Q237"/>
  <c r="M237"/>
  <c r="N236"/>
  <c r="M236"/>
  <c r="N235"/>
  <c r="Q235" s="1"/>
  <c r="M235"/>
  <c r="N234"/>
  <c r="M234"/>
  <c r="N233"/>
  <c r="Q233" s="1"/>
  <c r="M233"/>
  <c r="N232"/>
  <c r="Q232" s="1"/>
  <c r="M232"/>
  <c r="N231"/>
  <c r="Q231" s="1"/>
  <c r="M231"/>
  <c r="N230"/>
  <c r="Q230" s="1"/>
  <c r="M230"/>
  <c r="N229"/>
  <c r="Q229" s="1"/>
  <c r="M229"/>
  <c r="N228"/>
  <c r="Q228" s="1"/>
  <c r="M228"/>
  <c r="N227"/>
  <c r="Q227" s="1"/>
  <c r="M227"/>
  <c r="N226"/>
  <c r="Q226" s="1"/>
  <c r="M226"/>
  <c r="N225"/>
  <c r="Q225" s="1"/>
  <c r="M225"/>
  <c r="N224"/>
  <c r="Q224" s="1"/>
  <c r="M224"/>
  <c r="N223"/>
  <c r="Q223" s="1"/>
  <c r="M223"/>
  <c r="N222"/>
  <c r="Q222" s="1"/>
  <c r="M222"/>
  <c r="N221"/>
  <c r="Q221" s="1"/>
  <c r="M221"/>
  <c r="N220"/>
  <c r="Q220" s="1"/>
  <c r="M220"/>
  <c r="N219"/>
  <c r="Q219" s="1"/>
  <c r="M219"/>
  <c r="N218"/>
  <c r="Q218" s="1"/>
  <c r="M218"/>
  <c r="N217"/>
  <c r="Q217" s="1"/>
  <c r="M217"/>
  <c r="N216"/>
  <c r="Q216" s="1"/>
  <c r="M216"/>
  <c r="N215"/>
  <c r="M215"/>
  <c r="N214"/>
  <c r="Q214" s="1"/>
  <c r="M214"/>
  <c r="N213"/>
  <c r="Q213" s="1"/>
  <c r="M213"/>
  <c r="N212"/>
  <c r="M212"/>
  <c r="N211"/>
  <c r="M211"/>
  <c r="N210"/>
  <c r="M210"/>
  <c r="N209"/>
  <c r="Q209" s="1"/>
  <c r="M209"/>
  <c r="N208"/>
  <c r="Q208" s="1"/>
  <c r="M208"/>
  <c r="N207"/>
  <c r="Q207" s="1"/>
  <c r="M207"/>
  <c r="N206"/>
  <c r="Q206" s="1"/>
  <c r="M206"/>
  <c r="N205"/>
  <c r="M205"/>
  <c r="Q204"/>
  <c r="M204"/>
  <c r="Q203"/>
  <c r="M203"/>
  <c r="N202"/>
  <c r="Q202" s="1"/>
  <c r="M202"/>
  <c r="N201"/>
  <c r="M201"/>
  <c r="N200"/>
  <c r="Q200" s="1"/>
  <c r="M200"/>
  <c r="H196"/>
  <c r="N195"/>
  <c r="M195"/>
  <c r="N194"/>
  <c r="M194"/>
  <c r="N193"/>
  <c r="M193"/>
  <c r="N192"/>
  <c r="M192"/>
  <c r="N191"/>
  <c r="M191"/>
  <c r="N190"/>
  <c r="M190"/>
  <c r="N189"/>
  <c r="M189"/>
  <c r="N188"/>
  <c r="M188"/>
  <c r="N187"/>
  <c r="M187"/>
  <c r="N186"/>
  <c r="M186"/>
  <c r="N185"/>
  <c r="M185"/>
  <c r="N184"/>
  <c r="M184"/>
  <c r="N183"/>
  <c r="M183"/>
  <c r="N182"/>
  <c r="M182"/>
  <c r="N181"/>
  <c r="M181"/>
  <c r="N180"/>
  <c r="M180"/>
  <c r="N179"/>
  <c r="M179"/>
  <c r="N178"/>
  <c r="M178"/>
  <c r="N177"/>
  <c r="M177"/>
  <c r="N176"/>
  <c r="M176"/>
  <c r="N175"/>
  <c r="M175"/>
  <c r="N174"/>
  <c r="M174"/>
  <c r="N173"/>
  <c r="M173"/>
  <c r="I173"/>
  <c r="N172"/>
  <c r="M172"/>
  <c r="N171"/>
  <c r="M171"/>
  <c r="N170"/>
  <c r="M170"/>
  <c r="N169"/>
  <c r="M169"/>
  <c r="N168"/>
  <c r="M168"/>
  <c r="N167"/>
  <c r="M167"/>
  <c r="I167"/>
  <c r="N166"/>
  <c r="M166"/>
  <c r="N165"/>
  <c r="M165"/>
  <c r="N164"/>
  <c r="M164"/>
  <c r="N163"/>
  <c r="M163"/>
  <c r="N162"/>
  <c r="M162"/>
  <c r="N161"/>
  <c r="M161"/>
  <c r="N160"/>
  <c r="M160"/>
  <c r="N159"/>
  <c r="M159"/>
  <c r="N158"/>
  <c r="M158"/>
  <c r="I158"/>
  <c r="N157"/>
  <c r="M157"/>
  <c r="N156"/>
  <c r="M156"/>
  <c r="I156"/>
  <c r="N155"/>
  <c r="M155"/>
  <c r="N154"/>
  <c r="M154"/>
  <c r="N153"/>
  <c r="M153"/>
  <c r="N152"/>
  <c r="M152"/>
  <c r="I152"/>
  <c r="N151"/>
  <c r="M151"/>
  <c r="I151"/>
  <c r="N150"/>
  <c r="M150"/>
  <c r="N149"/>
  <c r="M149"/>
  <c r="N148"/>
  <c r="M148"/>
  <c r="I148"/>
  <c r="N147"/>
  <c r="M147"/>
  <c r="N146"/>
  <c r="M146"/>
  <c r="I146"/>
  <c r="N145"/>
  <c r="M145"/>
  <c r="N141"/>
  <c r="M141"/>
  <c r="N140"/>
  <c r="M140"/>
  <c r="N139"/>
  <c r="M139"/>
  <c r="N138"/>
  <c r="M138"/>
  <c r="N137"/>
  <c r="M137"/>
  <c r="N136"/>
  <c r="M136"/>
  <c r="N135"/>
  <c r="M135"/>
  <c r="N134"/>
  <c r="M134"/>
  <c r="N133"/>
  <c r="M133"/>
  <c r="N132"/>
  <c r="M132"/>
  <c r="N131"/>
  <c r="M131"/>
  <c r="N130"/>
  <c r="M130"/>
  <c r="N129"/>
  <c r="M129"/>
  <c r="N128"/>
  <c r="M128"/>
  <c r="N127"/>
  <c r="M127"/>
  <c r="N126"/>
  <c r="M126"/>
  <c r="N125"/>
  <c r="M125"/>
  <c r="N124"/>
  <c r="M124"/>
  <c r="N123"/>
  <c r="M123"/>
  <c r="N122"/>
  <c r="M122"/>
  <c r="N121"/>
  <c r="M121"/>
  <c r="N120"/>
  <c r="M120"/>
  <c r="N119"/>
  <c r="M119"/>
  <c r="N118"/>
  <c r="M118"/>
  <c r="N117"/>
  <c r="M117"/>
  <c r="N116"/>
  <c r="M116"/>
  <c r="N115"/>
  <c r="M115"/>
  <c r="N114"/>
  <c r="M114"/>
  <c r="N113"/>
  <c r="M113"/>
  <c r="N112"/>
  <c r="M112"/>
  <c r="N111"/>
  <c r="M111"/>
  <c r="N110"/>
  <c r="M110"/>
  <c r="N109"/>
  <c r="M109"/>
  <c r="N108"/>
  <c r="M108"/>
  <c r="N107"/>
  <c r="M107"/>
  <c r="N106"/>
  <c r="M106"/>
  <c r="N105"/>
  <c r="M105"/>
  <c r="N104"/>
  <c r="M104"/>
  <c r="N103"/>
  <c r="M103"/>
  <c r="N102"/>
  <c r="M102"/>
  <c r="N101"/>
  <c r="M101"/>
  <c r="N100"/>
  <c r="M100"/>
  <c r="N99"/>
  <c r="M99"/>
  <c r="N98"/>
  <c r="M98"/>
  <c r="N97"/>
  <c r="M97"/>
  <c r="N96"/>
  <c r="M96"/>
  <c r="N95"/>
  <c r="M95"/>
  <c r="N94"/>
  <c r="M94"/>
  <c r="N93"/>
  <c r="M93"/>
  <c r="N92"/>
  <c r="M92"/>
  <c r="N91"/>
  <c r="M91"/>
  <c r="N90"/>
  <c r="M90"/>
  <c r="N89"/>
  <c r="M89"/>
  <c r="N88"/>
  <c r="M88"/>
  <c r="N87"/>
  <c r="M87"/>
  <c r="N86"/>
  <c r="M86"/>
  <c r="N85"/>
  <c r="M85"/>
  <c r="N84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I33"/>
  <c r="N32"/>
  <c r="M32"/>
  <c r="N31"/>
  <c r="M31"/>
  <c r="I31"/>
  <c r="N30"/>
  <c r="M30"/>
  <c r="N29"/>
  <c r="M29"/>
  <c r="N28"/>
  <c r="M28"/>
  <c r="I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I11"/>
  <c r="N10"/>
  <c r="M10"/>
  <c r="N9"/>
  <c r="M9"/>
  <c r="N8"/>
  <c r="M8"/>
  <c r="N7"/>
  <c r="M7"/>
  <c r="H19" i="62" l="1"/>
  <c r="I19"/>
  <c r="M54" i="66"/>
  <c r="L54"/>
  <c r="M83" i="65"/>
  <c r="N196" i="63"/>
  <c r="N142"/>
  <c r="Q294"/>
  <c r="Q297"/>
  <c r="I196"/>
  <c r="Q258"/>
  <c r="Q270"/>
  <c r="Q327"/>
  <c r="N103" i="64"/>
  <c r="N74"/>
  <c r="Q166"/>
  <c r="I103"/>
  <c r="Q124"/>
  <c r="Q125"/>
  <c r="Q171"/>
  <c r="Q181"/>
  <c r="Q110"/>
  <c r="Q140"/>
  <c r="Q162"/>
  <c r="Q167"/>
  <c r="Q176"/>
  <c r="Q242" i="63"/>
  <c r="Q277"/>
  <c r="Q291"/>
  <c r="Q298"/>
  <c r="Q325"/>
  <c r="Q256"/>
  <c r="Q19" i="62" l="1"/>
  <c r="H23"/>
  <c r="R19"/>
  <c r="I23"/>
  <c r="L83" i="65"/>
  <c r="J83"/>
  <c r="J54" i="66"/>
  <c r="H142" i="63"/>
  <c r="I142"/>
  <c r="I74" i="64"/>
  <c r="H74"/>
  <c r="R23" i="62" l="1"/>
  <c r="R36" s="1"/>
  <c r="R38" s="1"/>
  <c r="I36"/>
  <c r="Q23"/>
  <c r="Q36" s="1"/>
  <c r="Q38" s="1"/>
  <c r="H36"/>
  <c r="Q186" i="64"/>
  <c r="Q330" i="63"/>
  <c r="N330" l="1"/>
  <c r="N186" i="64"/>
  <c r="J23" i="61" l="1"/>
  <c r="L23"/>
  <c r="M10"/>
  <c r="L10"/>
  <c r="M8"/>
  <c r="L8"/>
  <c r="DR21" i="57"/>
  <c r="DQ21"/>
  <c r="M49" i="60"/>
  <c r="P49"/>
  <c r="M11" i="61"/>
  <c r="P11" s="1"/>
  <c r="L11"/>
  <c r="M38" i="60"/>
  <c r="L38"/>
  <c r="M37"/>
  <c r="L37"/>
  <c r="M12"/>
  <c r="L12"/>
  <c r="M39"/>
  <c r="L39"/>
  <c r="H39"/>
  <c r="M18"/>
  <c r="L18"/>
  <c r="H18"/>
  <c r="M17"/>
  <c r="L17"/>
  <c r="M16"/>
  <c r="L16"/>
  <c r="H16"/>
  <c r="M15"/>
  <c r="L15"/>
  <c r="M14"/>
  <c r="L14"/>
  <c r="M13"/>
  <c r="L13"/>
  <c r="M7"/>
  <c r="L7"/>
  <c r="M9"/>
  <c r="L9"/>
  <c r="H9"/>
  <c r="M9" i="61"/>
  <c r="L9"/>
  <c r="M8" i="60"/>
  <c r="M7" i="61"/>
  <c r="P7" s="1"/>
  <c r="L7"/>
  <c r="M24" i="60"/>
  <c r="P24" s="1"/>
  <c r="L24"/>
  <c r="M23"/>
  <c r="P23" s="1"/>
  <c r="L23"/>
  <c r="M22"/>
  <c r="P22" s="1"/>
  <c r="L22"/>
  <c r="M21"/>
  <c r="P21" s="1"/>
  <c r="L21"/>
  <c r="M48"/>
  <c r="P48" s="1"/>
  <c r="L48"/>
  <c r="M47"/>
  <c r="P47" s="1"/>
  <c r="L47"/>
  <c r="P33"/>
  <c r="L33"/>
  <c r="P32"/>
  <c r="L32"/>
  <c r="M46"/>
  <c r="P46" s="1"/>
  <c r="L46"/>
  <c r="P35"/>
  <c r="L35"/>
  <c r="M34"/>
  <c r="P34" s="1"/>
  <c r="L34"/>
  <c r="M45"/>
  <c r="P45" s="1"/>
  <c r="L45"/>
  <c r="M29"/>
  <c r="P29" s="1"/>
  <c r="L29"/>
  <c r="M44"/>
  <c r="P44" s="1"/>
  <c r="L44"/>
  <c r="M43"/>
  <c r="P43" s="1"/>
  <c r="L43"/>
  <c r="M36"/>
  <c r="L36"/>
  <c r="P31"/>
  <c r="L31"/>
  <c r="P42"/>
  <c r="L42"/>
  <c r="M30"/>
  <c r="L30"/>
  <c r="M28"/>
  <c r="P28" s="1"/>
  <c r="L28"/>
  <c r="P27"/>
  <c r="L27"/>
  <c r="P26"/>
  <c r="L26"/>
  <c r="P25"/>
  <c r="L25"/>
  <c r="P41"/>
  <c r="L41"/>
  <c r="P40"/>
  <c r="L40"/>
  <c r="P20"/>
  <c r="L20"/>
  <c r="P19"/>
  <c r="L19"/>
  <c r="M11"/>
  <c r="P11" s="1"/>
  <c r="L11"/>
  <c r="M10"/>
  <c r="L10"/>
  <c r="M6"/>
  <c r="L6"/>
  <c r="Q157" i="24"/>
  <c r="K157"/>
  <c r="J157"/>
  <c r="I157"/>
  <c r="H157"/>
  <c r="G157"/>
  <c r="P157"/>
  <c r="L156"/>
  <c r="L157" s="1"/>
  <c r="Q140"/>
  <c r="K140"/>
  <c r="J140"/>
  <c r="I140"/>
  <c r="H140"/>
  <c r="G140"/>
  <c r="M139"/>
  <c r="M140" s="1"/>
  <c r="L139"/>
  <c r="L140" s="1"/>
  <c r="L261" i="29"/>
  <c r="P8" i="61" l="1"/>
  <c r="P12"/>
  <c r="M12"/>
  <c r="P30" i="60"/>
  <c r="P36"/>
  <c r="P10"/>
  <c r="M157" i="24"/>
  <c r="P139"/>
  <c r="P140" s="1"/>
  <c r="S27" i="35"/>
  <c r="S28"/>
  <c r="G12" i="40" l="1"/>
  <c r="DJ68" i="57"/>
  <c r="DK68"/>
  <c r="DL68"/>
  <c r="DM68"/>
  <c r="DF68"/>
  <c r="DG67"/>
  <c r="DJ67"/>
  <c r="DK67"/>
  <c r="DL67"/>
  <c r="DM67"/>
  <c r="DG65"/>
  <c r="DJ65"/>
  <c r="DK65"/>
  <c r="DL65"/>
  <c r="DM65"/>
  <c r="DG61"/>
  <c r="DJ61"/>
  <c r="DK61"/>
  <c r="DL61"/>
  <c r="DM61"/>
  <c r="DG56"/>
  <c r="DJ56"/>
  <c r="DK56"/>
  <c r="DL56"/>
  <c r="DM56"/>
  <c r="DG57"/>
  <c r="DJ57"/>
  <c r="DK57"/>
  <c r="DL57"/>
  <c r="DM57"/>
  <c r="DG53"/>
  <c r="DJ53"/>
  <c r="DK53"/>
  <c r="DL53"/>
  <c r="DM53"/>
  <c r="DF50"/>
  <c r="DJ50"/>
  <c r="DK50"/>
  <c r="DL50"/>
  <c r="DM50"/>
  <c r="DJ47"/>
  <c r="DK47"/>
  <c r="DL47"/>
  <c r="DM47"/>
  <c r="DG44"/>
  <c r="DJ44"/>
  <c r="DK44"/>
  <c r="DL44"/>
  <c r="DM44"/>
  <c r="DG41"/>
  <c r="DJ41"/>
  <c r="DK41"/>
  <c r="DL41"/>
  <c r="DM41"/>
  <c r="DG38"/>
  <c r="DJ38"/>
  <c r="DK38"/>
  <c r="DL38"/>
  <c r="DM38"/>
  <c r="DG35"/>
  <c r="DJ35"/>
  <c r="DK35"/>
  <c r="DL35"/>
  <c r="DM35"/>
  <c r="DG34"/>
  <c r="DJ34"/>
  <c r="DK34"/>
  <c r="DL34"/>
  <c r="DM34"/>
  <c r="DG31"/>
  <c r="DJ31"/>
  <c r="DK31"/>
  <c r="DL31"/>
  <c r="DM31"/>
  <c r="DG28"/>
  <c r="DJ28"/>
  <c r="DK28"/>
  <c r="DL28"/>
  <c r="DM28"/>
  <c r="DG24"/>
  <c r="DJ24"/>
  <c r="DK24"/>
  <c r="DL24"/>
  <c r="DM24"/>
  <c r="DG23"/>
  <c r="DJ23"/>
  <c r="DK23"/>
  <c r="DL23"/>
  <c r="DM23"/>
  <c r="DJ20"/>
  <c r="DK20"/>
  <c r="DL20"/>
  <c r="DM20"/>
  <c r="DG16"/>
  <c r="DJ16"/>
  <c r="DK16"/>
  <c r="DL16"/>
  <c r="DM16"/>
  <c r="DG12"/>
  <c r="DJ12"/>
  <c r="DK12"/>
  <c r="DL12"/>
  <c r="DM12"/>
  <c r="DG11"/>
  <c r="DJ11"/>
  <c r="DK11"/>
  <c r="DL11"/>
  <c r="DM11"/>
  <c r="DF11"/>
  <c r="DM7"/>
  <c r="DL7"/>
  <c r="DK7"/>
  <c r="DJ7"/>
  <c r="DF7"/>
  <c r="DJ6"/>
  <c r="DJ19"/>
  <c r="DJ22"/>
  <c r="DJ30"/>
  <c r="DJ33"/>
  <c r="DJ45"/>
  <c r="DE66"/>
  <c r="DD66"/>
  <c r="DC66"/>
  <c r="DB66"/>
  <c r="DE64"/>
  <c r="DG64" s="1"/>
  <c r="DD64"/>
  <c r="DF64" s="1"/>
  <c r="DC63"/>
  <c r="DB63"/>
  <c r="DE62"/>
  <c r="DE65" s="1"/>
  <c r="DD62"/>
  <c r="DD65" s="1"/>
  <c r="DC62"/>
  <c r="DB62"/>
  <c r="DC60"/>
  <c r="DG60" s="1"/>
  <c r="DB60"/>
  <c r="DF60" s="1"/>
  <c r="DE59"/>
  <c r="DE61" s="1"/>
  <c r="DD59"/>
  <c r="DD61" s="1"/>
  <c r="DC58"/>
  <c r="DC61" s="1"/>
  <c r="DB58"/>
  <c r="DB61" s="1"/>
  <c r="DE55"/>
  <c r="DD55"/>
  <c r="DC55"/>
  <c r="DG55" s="1"/>
  <c r="DB55"/>
  <c r="DE54"/>
  <c r="DE56" s="1"/>
  <c r="DD54"/>
  <c r="DD56" s="1"/>
  <c r="DC54"/>
  <c r="DC56" s="1"/>
  <c r="DB54"/>
  <c r="DB56" s="1"/>
  <c r="DC52"/>
  <c r="DG52" s="1"/>
  <c r="DB52"/>
  <c r="DF52" s="1"/>
  <c r="DE51"/>
  <c r="DE53" s="1"/>
  <c r="DD51"/>
  <c r="DD53" s="1"/>
  <c r="DC51"/>
  <c r="DB51"/>
  <c r="DE49"/>
  <c r="DD49"/>
  <c r="DC49"/>
  <c r="DB49"/>
  <c r="DE48"/>
  <c r="DD48"/>
  <c r="DC48"/>
  <c r="DB48"/>
  <c r="DE47"/>
  <c r="DD47"/>
  <c r="DB46"/>
  <c r="DB47" s="1"/>
  <c r="DG45"/>
  <c r="DF45"/>
  <c r="DC43"/>
  <c r="DC44" s="1"/>
  <c r="DB43"/>
  <c r="DB44" s="1"/>
  <c r="DE42"/>
  <c r="DE44" s="1"/>
  <c r="DD42"/>
  <c r="DD44" s="1"/>
  <c r="DE41"/>
  <c r="DE40"/>
  <c r="DD40"/>
  <c r="DD41" s="1"/>
  <c r="DC40"/>
  <c r="DG40" s="1"/>
  <c r="DB40"/>
  <c r="DC39"/>
  <c r="DB39"/>
  <c r="DE38"/>
  <c r="DD38"/>
  <c r="DC37"/>
  <c r="DG37" s="1"/>
  <c r="DB37"/>
  <c r="DF37" s="1"/>
  <c r="DG36"/>
  <c r="DC36"/>
  <c r="DB36"/>
  <c r="DF36" s="1"/>
  <c r="DC34"/>
  <c r="DB34"/>
  <c r="DG33"/>
  <c r="DF33"/>
  <c r="DE32"/>
  <c r="DE34" s="1"/>
  <c r="DD32"/>
  <c r="DD34" s="1"/>
  <c r="DC31"/>
  <c r="DB31"/>
  <c r="DG30"/>
  <c r="DF30"/>
  <c r="DE29"/>
  <c r="DE31" s="1"/>
  <c r="DD29"/>
  <c r="DD31" s="1"/>
  <c r="DE27"/>
  <c r="DE28" s="1"/>
  <c r="DD27"/>
  <c r="DD28" s="1"/>
  <c r="DC27"/>
  <c r="DB27"/>
  <c r="DF27" s="1"/>
  <c r="DC26"/>
  <c r="DC28" s="1"/>
  <c r="DB26"/>
  <c r="DJ26" s="1"/>
  <c r="DE25"/>
  <c r="DD25"/>
  <c r="DC25"/>
  <c r="DG25" s="1"/>
  <c r="DB25"/>
  <c r="DG22"/>
  <c r="DF22"/>
  <c r="DE21"/>
  <c r="DE23" s="1"/>
  <c r="DD21"/>
  <c r="DD23" s="1"/>
  <c r="DC21"/>
  <c r="DC23" s="1"/>
  <c r="DB21"/>
  <c r="DB23" s="1"/>
  <c r="DE20"/>
  <c r="DD20"/>
  <c r="DG19"/>
  <c r="DF19"/>
  <c r="DG18"/>
  <c r="DG20" s="1"/>
  <c r="DC18"/>
  <c r="DC20" s="1"/>
  <c r="DB18"/>
  <c r="DB20" s="1"/>
  <c r="DE17"/>
  <c r="DD17"/>
  <c r="DC17"/>
  <c r="DB17"/>
  <c r="DE16"/>
  <c r="DE24" s="1"/>
  <c r="DD16"/>
  <c r="DD24" s="1"/>
  <c r="DC15"/>
  <c r="DG15" s="1"/>
  <c r="DB15"/>
  <c r="DF15" s="1"/>
  <c r="DC14"/>
  <c r="DG14" s="1"/>
  <c r="DB14"/>
  <c r="DF14" s="1"/>
  <c r="DC13"/>
  <c r="DG13" s="1"/>
  <c r="DB13"/>
  <c r="DF13" s="1"/>
  <c r="DE10"/>
  <c r="DD10"/>
  <c r="DC10"/>
  <c r="DB10"/>
  <c r="DE9"/>
  <c r="DG9" s="1"/>
  <c r="DD9"/>
  <c r="DJ9" s="1"/>
  <c r="DE8"/>
  <c r="DD8"/>
  <c r="DC8"/>
  <c r="DB8"/>
  <c r="DB11" s="1"/>
  <c r="DE7"/>
  <c r="DD7"/>
  <c r="DG6"/>
  <c r="DF6"/>
  <c r="DC5"/>
  <c r="DG5" s="1"/>
  <c r="DB5"/>
  <c r="DF5" s="1"/>
  <c r="DC4"/>
  <c r="DB4"/>
  <c r="G66" i="58"/>
  <c r="F66"/>
  <c r="E66"/>
  <c r="I66" s="1"/>
  <c r="D66"/>
  <c r="G64"/>
  <c r="I64" s="1"/>
  <c r="F64"/>
  <c r="H64" s="1"/>
  <c r="E63"/>
  <c r="E65" s="1"/>
  <c r="E67" s="1"/>
  <c r="D63"/>
  <c r="H63" s="1"/>
  <c r="G62"/>
  <c r="G65" s="1"/>
  <c r="F62"/>
  <c r="F65" s="1"/>
  <c r="E62"/>
  <c r="I62" s="1"/>
  <c r="D62"/>
  <c r="D65" s="1"/>
  <c r="E60"/>
  <c r="I60" s="1"/>
  <c r="D60"/>
  <c r="H60" s="1"/>
  <c r="G59"/>
  <c r="G61" s="1"/>
  <c r="F59"/>
  <c r="F61" s="1"/>
  <c r="E58"/>
  <c r="E61" s="1"/>
  <c r="D58"/>
  <c r="D61" s="1"/>
  <c r="G55"/>
  <c r="F55"/>
  <c r="E55"/>
  <c r="I55" s="1"/>
  <c r="D55"/>
  <c r="H55" s="1"/>
  <c r="G54"/>
  <c r="G56" s="1"/>
  <c r="G57" s="1"/>
  <c r="F54"/>
  <c r="F56" s="1"/>
  <c r="E54"/>
  <c r="E56" s="1"/>
  <c r="D54"/>
  <c r="D56" s="1"/>
  <c r="G53"/>
  <c r="I52"/>
  <c r="E52"/>
  <c r="D52"/>
  <c r="H52" s="1"/>
  <c r="G51"/>
  <c r="F51"/>
  <c r="F53" s="1"/>
  <c r="E51"/>
  <c r="I51" s="1"/>
  <c r="I53" s="1"/>
  <c r="D51"/>
  <c r="H51" s="1"/>
  <c r="H53" s="1"/>
  <c r="G49"/>
  <c r="F49"/>
  <c r="E49"/>
  <c r="I49" s="1"/>
  <c r="D49"/>
  <c r="H49" s="1"/>
  <c r="G48"/>
  <c r="F48"/>
  <c r="E48"/>
  <c r="I48" s="1"/>
  <c r="D48"/>
  <c r="H48" s="1"/>
  <c r="G47"/>
  <c r="F47"/>
  <c r="D46"/>
  <c r="D47" s="1"/>
  <c r="I45"/>
  <c r="H45"/>
  <c r="E43"/>
  <c r="E44" s="1"/>
  <c r="D43"/>
  <c r="D44" s="1"/>
  <c r="G42"/>
  <c r="G44" s="1"/>
  <c r="F42"/>
  <c r="F44" s="1"/>
  <c r="G41"/>
  <c r="G40"/>
  <c r="F40"/>
  <c r="F41" s="1"/>
  <c r="E40"/>
  <c r="I40" s="1"/>
  <c r="D40"/>
  <c r="H40" s="1"/>
  <c r="E39"/>
  <c r="E41" s="1"/>
  <c r="D39"/>
  <c r="D41" s="1"/>
  <c r="G38"/>
  <c r="F38"/>
  <c r="I37"/>
  <c r="E37"/>
  <c r="D37"/>
  <c r="H37" s="1"/>
  <c r="I36"/>
  <c r="I38" s="1"/>
  <c r="E36"/>
  <c r="E38" s="1"/>
  <c r="D36"/>
  <c r="H36" s="1"/>
  <c r="H38" s="1"/>
  <c r="E34"/>
  <c r="D34"/>
  <c r="I33"/>
  <c r="H33"/>
  <c r="G32"/>
  <c r="G34" s="1"/>
  <c r="F32"/>
  <c r="F34" s="1"/>
  <c r="E31"/>
  <c r="D31"/>
  <c r="I30"/>
  <c r="H30"/>
  <c r="G29"/>
  <c r="G31" s="1"/>
  <c r="F29"/>
  <c r="F31" s="1"/>
  <c r="G27"/>
  <c r="G28" s="1"/>
  <c r="F27"/>
  <c r="F28" s="1"/>
  <c r="E27"/>
  <c r="I27" s="1"/>
  <c r="D27"/>
  <c r="H27" s="1"/>
  <c r="E26"/>
  <c r="E28" s="1"/>
  <c r="D26"/>
  <c r="D28" s="1"/>
  <c r="G25"/>
  <c r="G35" s="1"/>
  <c r="F25"/>
  <c r="F35" s="1"/>
  <c r="E25"/>
  <c r="E35" s="1"/>
  <c r="D25"/>
  <c r="D35" s="1"/>
  <c r="I22"/>
  <c r="H22"/>
  <c r="G21"/>
  <c r="G23" s="1"/>
  <c r="F21"/>
  <c r="F23" s="1"/>
  <c r="E21"/>
  <c r="E23" s="1"/>
  <c r="D21"/>
  <c r="D23" s="1"/>
  <c r="G20"/>
  <c r="F20"/>
  <c r="I19"/>
  <c r="H19"/>
  <c r="E18"/>
  <c r="E20" s="1"/>
  <c r="D18"/>
  <c r="D20" s="1"/>
  <c r="G17"/>
  <c r="F17"/>
  <c r="E17"/>
  <c r="I17" s="1"/>
  <c r="D17"/>
  <c r="H17" s="1"/>
  <c r="G16"/>
  <c r="G24" s="1"/>
  <c r="F16"/>
  <c r="F24" s="1"/>
  <c r="E15"/>
  <c r="I15" s="1"/>
  <c r="D15"/>
  <c r="H15" s="1"/>
  <c r="E14"/>
  <c r="I14" s="1"/>
  <c r="D14"/>
  <c r="H14" s="1"/>
  <c r="E13"/>
  <c r="I13" s="1"/>
  <c r="D13"/>
  <c r="H13" s="1"/>
  <c r="G10"/>
  <c r="F10"/>
  <c r="E10"/>
  <c r="I10" s="1"/>
  <c r="D10"/>
  <c r="H10" s="1"/>
  <c r="G9"/>
  <c r="I9" s="1"/>
  <c r="F9"/>
  <c r="H9" s="1"/>
  <c r="G8"/>
  <c r="G11" s="1"/>
  <c r="F8"/>
  <c r="F11" s="1"/>
  <c r="E8"/>
  <c r="E11" s="1"/>
  <c r="D8"/>
  <c r="D11" s="1"/>
  <c r="G7"/>
  <c r="G12" s="1"/>
  <c r="F7"/>
  <c r="F12" s="1"/>
  <c r="I6"/>
  <c r="H6"/>
  <c r="E5"/>
  <c r="I5" s="1"/>
  <c r="D5"/>
  <c r="H5" s="1"/>
  <c r="E4"/>
  <c r="E7" s="1"/>
  <c r="E12" s="1"/>
  <c r="D4"/>
  <c r="D7" s="1"/>
  <c r="D12" s="1"/>
  <c r="CY66" i="57"/>
  <c r="CX66"/>
  <c r="CU66"/>
  <c r="CT66"/>
  <c r="CQ66"/>
  <c r="CP66"/>
  <c r="CM66"/>
  <c r="CS66" s="1"/>
  <c r="CL66"/>
  <c r="CR66" s="1"/>
  <c r="CE66"/>
  <c r="CD66"/>
  <c r="CJ66" s="1"/>
  <c r="BQ66"/>
  <c r="BP66"/>
  <c r="BO66"/>
  <c r="BN66"/>
  <c r="BI66"/>
  <c r="BH66"/>
  <c r="BG66"/>
  <c r="BF66"/>
  <c r="BC66"/>
  <c r="BB66"/>
  <c r="AS66"/>
  <c r="AR66"/>
  <c r="AQ66"/>
  <c r="AP66"/>
  <c r="AO66"/>
  <c r="AN66"/>
  <c r="AG66"/>
  <c r="AF66"/>
  <c r="AE66"/>
  <c r="AK66" s="1"/>
  <c r="AD66"/>
  <c r="AJ66" s="1"/>
  <c r="Y66"/>
  <c r="X66"/>
  <c r="W66"/>
  <c r="V66"/>
  <c r="K66"/>
  <c r="J66"/>
  <c r="CW65"/>
  <c r="CV65"/>
  <c r="CO65"/>
  <c r="CN65"/>
  <c r="CI65"/>
  <c r="CH65"/>
  <c r="CG65"/>
  <c r="CF65"/>
  <c r="BY65"/>
  <c r="BX65"/>
  <c r="BS65"/>
  <c r="BR65"/>
  <c r="BQ65"/>
  <c r="BP65"/>
  <c r="BA65"/>
  <c r="AZ65"/>
  <c r="AY65"/>
  <c r="AX65"/>
  <c r="AW65"/>
  <c r="AV65"/>
  <c r="AQ65"/>
  <c r="AP65"/>
  <c r="AI65"/>
  <c r="AH65"/>
  <c r="AG65"/>
  <c r="AF65"/>
  <c r="Y65"/>
  <c r="X65"/>
  <c r="Q65"/>
  <c r="P65"/>
  <c r="O65"/>
  <c r="N65"/>
  <c r="E65"/>
  <c r="D65"/>
  <c r="CU64"/>
  <c r="DA64" s="1"/>
  <c r="CT64"/>
  <c r="CZ64" s="1"/>
  <c r="CQ64"/>
  <c r="CQ65" s="1"/>
  <c r="CP64"/>
  <c r="CP65" s="1"/>
  <c r="CM64"/>
  <c r="CL64"/>
  <c r="CK64"/>
  <c r="CJ64"/>
  <c r="CC64"/>
  <c r="CB64"/>
  <c r="BU64"/>
  <c r="BT64"/>
  <c r="BM64"/>
  <c r="BL64"/>
  <c r="DI64" s="1"/>
  <c r="BC64"/>
  <c r="BB64"/>
  <c r="AS64"/>
  <c r="AR64"/>
  <c r="AO64"/>
  <c r="AN64"/>
  <c r="AK64"/>
  <c r="AJ64"/>
  <c r="W64"/>
  <c r="AC64" s="1"/>
  <c r="AM64" s="1"/>
  <c r="V64"/>
  <c r="AB64" s="1"/>
  <c r="AL64" s="1"/>
  <c r="S64"/>
  <c r="R64"/>
  <c r="K64"/>
  <c r="U64" s="1"/>
  <c r="J64"/>
  <c r="T64" s="1"/>
  <c r="CY63"/>
  <c r="CX63"/>
  <c r="CU63"/>
  <c r="DA63" s="1"/>
  <c r="CT63"/>
  <c r="CZ63" s="1"/>
  <c r="CS63"/>
  <c r="CR63"/>
  <c r="CK63"/>
  <c r="CJ63"/>
  <c r="CE63"/>
  <c r="CD63"/>
  <c r="BU63"/>
  <c r="BT63"/>
  <c r="BI63"/>
  <c r="BH63"/>
  <c r="BG63"/>
  <c r="BM63" s="1"/>
  <c r="BF63"/>
  <c r="BL63" s="1"/>
  <c r="BC63"/>
  <c r="BB63"/>
  <c r="AS63"/>
  <c r="AR63"/>
  <c r="AO63"/>
  <c r="AN63"/>
  <c r="AK63"/>
  <c r="AJ63"/>
  <c r="AA63"/>
  <c r="AC63" s="1"/>
  <c r="Z63"/>
  <c r="AB63" s="1"/>
  <c r="S63"/>
  <c r="R63"/>
  <c r="I63"/>
  <c r="I65" s="1"/>
  <c r="H63"/>
  <c r="H65" s="1"/>
  <c r="G63"/>
  <c r="G65" s="1"/>
  <c r="F63"/>
  <c r="F65" s="1"/>
  <c r="CY62"/>
  <c r="CY65" s="1"/>
  <c r="CX62"/>
  <c r="CX65" s="1"/>
  <c r="CU62"/>
  <c r="CU65" s="1"/>
  <c r="CT62"/>
  <c r="CT65" s="1"/>
  <c r="CM62"/>
  <c r="CM65" s="1"/>
  <c r="CS65" s="1"/>
  <c r="CL62"/>
  <c r="CL65" s="1"/>
  <c r="CE62"/>
  <c r="CE65" s="1"/>
  <c r="CK65" s="1"/>
  <c r="CD62"/>
  <c r="CD65" s="1"/>
  <c r="BO62"/>
  <c r="BO65" s="1"/>
  <c r="BU65" s="1"/>
  <c r="BN62"/>
  <c r="BN65" s="1"/>
  <c r="BT65" s="1"/>
  <c r="BK62"/>
  <c r="BK65" s="1"/>
  <c r="BJ62"/>
  <c r="BJ65" s="1"/>
  <c r="BI62"/>
  <c r="BI65" s="1"/>
  <c r="BH62"/>
  <c r="BH65" s="1"/>
  <c r="BG62"/>
  <c r="BG65" s="1"/>
  <c r="BM65" s="1"/>
  <c r="BF62"/>
  <c r="BF65" s="1"/>
  <c r="BC62"/>
  <c r="BB62"/>
  <c r="AS62"/>
  <c r="AS65" s="1"/>
  <c r="AR62"/>
  <c r="AR65" s="1"/>
  <c r="AO62"/>
  <c r="AO65" s="1"/>
  <c r="AN62"/>
  <c r="AN65" s="1"/>
  <c r="AE62"/>
  <c r="AE65" s="1"/>
  <c r="AK65" s="1"/>
  <c r="AD62"/>
  <c r="AD65" s="1"/>
  <c r="AA62"/>
  <c r="AA65" s="1"/>
  <c r="Z62"/>
  <c r="Z65" s="1"/>
  <c r="W62"/>
  <c r="W65" s="1"/>
  <c r="V62"/>
  <c r="V65" s="1"/>
  <c r="K62"/>
  <c r="J62"/>
  <c r="CW61"/>
  <c r="CV61"/>
  <c r="CO61"/>
  <c r="CN61"/>
  <c r="BS61"/>
  <c r="BR61"/>
  <c r="BA61"/>
  <c r="AZ61"/>
  <c r="AY61"/>
  <c r="AX61"/>
  <c r="AW61"/>
  <c r="BC61" s="1"/>
  <c r="AV61"/>
  <c r="BB61" s="1"/>
  <c r="AI61"/>
  <c r="AH61"/>
  <c r="AE61"/>
  <c r="AD61"/>
  <c r="Q61"/>
  <c r="P61"/>
  <c r="M61"/>
  <c r="L61"/>
  <c r="I61"/>
  <c r="H61"/>
  <c r="G61"/>
  <c r="F61"/>
  <c r="CY60"/>
  <c r="CX60"/>
  <c r="CU60"/>
  <c r="DA60" s="1"/>
  <c r="CT60"/>
  <c r="CZ60" s="1"/>
  <c r="CM60"/>
  <c r="CS60" s="1"/>
  <c r="CL60"/>
  <c r="CR60" s="1"/>
  <c r="CI60"/>
  <c r="CH60"/>
  <c r="CE60"/>
  <c r="CD60"/>
  <c r="BO60"/>
  <c r="BU60" s="1"/>
  <c r="BN60"/>
  <c r="BT60" s="1"/>
  <c r="BK60"/>
  <c r="BK61" s="1"/>
  <c r="BJ60"/>
  <c r="BJ61" s="1"/>
  <c r="BI60"/>
  <c r="BH60"/>
  <c r="BG60"/>
  <c r="BG61" s="1"/>
  <c r="BF60"/>
  <c r="BF61" s="1"/>
  <c r="BC60"/>
  <c r="BB60"/>
  <c r="AS60"/>
  <c r="AR60"/>
  <c r="AQ60"/>
  <c r="AP60"/>
  <c r="AO60"/>
  <c r="AN60"/>
  <c r="AK60"/>
  <c r="AJ60"/>
  <c r="W60"/>
  <c r="AC60" s="1"/>
  <c r="AM60" s="1"/>
  <c r="V60"/>
  <c r="AB60" s="1"/>
  <c r="AL60" s="1"/>
  <c r="S60"/>
  <c r="R60"/>
  <c r="E60"/>
  <c r="E61" s="1"/>
  <c r="K61" s="1"/>
  <c r="D60"/>
  <c r="D61" s="1"/>
  <c r="J61" s="1"/>
  <c r="CY59"/>
  <c r="DA59" s="1"/>
  <c r="CX59"/>
  <c r="CZ59" s="1"/>
  <c r="CM59"/>
  <c r="CS59" s="1"/>
  <c r="CL59"/>
  <c r="CR59" s="1"/>
  <c r="DM59" s="1"/>
  <c r="CK59"/>
  <c r="CJ59"/>
  <c r="BQ59"/>
  <c r="BQ61" s="1"/>
  <c r="BP59"/>
  <c r="BP61" s="1"/>
  <c r="BM59"/>
  <c r="BL59"/>
  <c r="BC59"/>
  <c r="BB59"/>
  <c r="AS59"/>
  <c r="AR59"/>
  <c r="AQ59"/>
  <c r="AU59" s="1"/>
  <c r="BE59" s="1"/>
  <c r="AP59"/>
  <c r="AT59" s="1"/>
  <c r="BD59" s="1"/>
  <c r="AG59"/>
  <c r="AG61" s="1"/>
  <c r="AK61" s="1"/>
  <c r="AF59"/>
  <c r="AF61" s="1"/>
  <c r="AJ61" s="1"/>
  <c r="Y59"/>
  <c r="AC59" s="1"/>
  <c r="X59"/>
  <c r="AB59" s="1"/>
  <c r="S59"/>
  <c r="R59"/>
  <c r="K59"/>
  <c r="U59" s="1"/>
  <c r="J59"/>
  <c r="T59" s="1"/>
  <c r="CY58"/>
  <c r="CY61" s="1"/>
  <c r="CX58"/>
  <c r="CX61" s="1"/>
  <c r="CU58"/>
  <c r="CU61" s="1"/>
  <c r="CT58"/>
  <c r="CT61" s="1"/>
  <c r="CQ58"/>
  <c r="CQ61" s="1"/>
  <c r="CP58"/>
  <c r="CP61" s="1"/>
  <c r="CM58"/>
  <c r="CS58" s="1"/>
  <c r="CL58"/>
  <c r="CR58" s="1"/>
  <c r="CI58"/>
  <c r="CI61" s="1"/>
  <c r="CH58"/>
  <c r="CH61" s="1"/>
  <c r="CG58"/>
  <c r="CG61" s="1"/>
  <c r="CF58"/>
  <c r="CF61" s="1"/>
  <c r="BO58"/>
  <c r="BO61" s="1"/>
  <c r="BU61" s="1"/>
  <c r="BN58"/>
  <c r="BN61" s="1"/>
  <c r="BT61" s="1"/>
  <c r="BI58"/>
  <c r="BI61" s="1"/>
  <c r="BH58"/>
  <c r="BH61" s="1"/>
  <c r="BC58"/>
  <c r="BB58"/>
  <c r="AS58"/>
  <c r="AS61" s="1"/>
  <c r="AR58"/>
  <c r="AR61" s="1"/>
  <c r="AO58"/>
  <c r="AO61" s="1"/>
  <c r="AN58"/>
  <c r="AN61" s="1"/>
  <c r="AK58"/>
  <c r="AJ58"/>
  <c r="AA58"/>
  <c r="AA61" s="1"/>
  <c r="Z58"/>
  <c r="Z61" s="1"/>
  <c r="Y58"/>
  <c r="Y61" s="1"/>
  <c r="X58"/>
  <c r="X61" s="1"/>
  <c r="W58"/>
  <c r="V58"/>
  <c r="V61" s="1"/>
  <c r="K58"/>
  <c r="J58"/>
  <c r="CW56"/>
  <c r="CV56"/>
  <c r="CU56"/>
  <c r="CT56"/>
  <c r="CO56"/>
  <c r="CN56"/>
  <c r="CG56"/>
  <c r="CF56"/>
  <c r="BS56"/>
  <c r="BR56"/>
  <c r="BK56"/>
  <c r="BJ56"/>
  <c r="BI56"/>
  <c r="BH56"/>
  <c r="BA56"/>
  <c r="AZ56"/>
  <c r="AY56"/>
  <c r="BC56" s="1"/>
  <c r="AX56"/>
  <c r="BB56" s="1"/>
  <c r="AW56"/>
  <c r="AV56"/>
  <c r="AQ56"/>
  <c r="AP56"/>
  <c r="AG56"/>
  <c r="AF56"/>
  <c r="AE56"/>
  <c r="AD56"/>
  <c r="O56"/>
  <c r="N56"/>
  <c r="G56"/>
  <c r="F56"/>
  <c r="E56"/>
  <c r="D56"/>
  <c r="CY55"/>
  <c r="DA55" s="1"/>
  <c r="CX55"/>
  <c r="CZ55" s="1"/>
  <c r="CQ55"/>
  <c r="CP55"/>
  <c r="CM55"/>
  <c r="CM56" s="1"/>
  <c r="CL55"/>
  <c r="CL56" s="1"/>
  <c r="CI55"/>
  <c r="CI56" s="1"/>
  <c r="CH55"/>
  <c r="CH56" s="1"/>
  <c r="BQ55"/>
  <c r="BQ56" s="1"/>
  <c r="BP55"/>
  <c r="BP56" s="1"/>
  <c r="BO55"/>
  <c r="BO56" s="1"/>
  <c r="BN55"/>
  <c r="BN56" s="1"/>
  <c r="BM55"/>
  <c r="BL55"/>
  <c r="BC55"/>
  <c r="BB55"/>
  <c r="AS55"/>
  <c r="AU55" s="1"/>
  <c r="AR55"/>
  <c r="AT55" s="1"/>
  <c r="AK55"/>
  <c r="AJ55"/>
  <c r="AA55"/>
  <c r="Z55"/>
  <c r="Y55"/>
  <c r="Y56" s="1"/>
  <c r="X55"/>
  <c r="X56" s="1"/>
  <c r="W55"/>
  <c r="W56" s="1"/>
  <c r="V55"/>
  <c r="V56" s="1"/>
  <c r="S55"/>
  <c r="R55"/>
  <c r="K55"/>
  <c r="J55"/>
  <c r="CY54"/>
  <c r="CY56" s="1"/>
  <c r="CX54"/>
  <c r="CX56" s="1"/>
  <c r="CQ54"/>
  <c r="CQ56" s="1"/>
  <c r="CP54"/>
  <c r="CP56" s="1"/>
  <c r="CE54"/>
  <c r="CE56" s="1"/>
  <c r="CD54"/>
  <c r="CD56" s="1"/>
  <c r="BU54"/>
  <c r="BT54"/>
  <c r="BM54"/>
  <c r="BL54"/>
  <c r="BG54"/>
  <c r="BG56" s="1"/>
  <c r="BF54"/>
  <c r="BF56" s="1"/>
  <c r="BC54"/>
  <c r="BB54"/>
  <c r="AS54"/>
  <c r="AS56" s="1"/>
  <c r="AR54"/>
  <c r="AR56" s="1"/>
  <c r="AO54"/>
  <c r="AU54" s="1"/>
  <c r="BE54" s="1"/>
  <c r="AN54"/>
  <c r="AT54" s="1"/>
  <c r="BD54" s="1"/>
  <c r="AI54"/>
  <c r="AI56" s="1"/>
  <c r="AH54"/>
  <c r="AH56" s="1"/>
  <c r="AA54"/>
  <c r="Z54"/>
  <c r="I54"/>
  <c r="K54" s="1"/>
  <c r="H54"/>
  <c r="J54" s="1"/>
  <c r="CW53"/>
  <c r="CV53"/>
  <c r="CO53"/>
  <c r="CN53"/>
  <c r="CG53"/>
  <c r="CF53"/>
  <c r="BA53"/>
  <c r="AZ53"/>
  <c r="AY53"/>
  <c r="AX53"/>
  <c r="AW53"/>
  <c r="AV53"/>
  <c r="AI53"/>
  <c r="AH53"/>
  <c r="AG53"/>
  <c r="AF53"/>
  <c r="AA53"/>
  <c r="Z53"/>
  <c r="Y53"/>
  <c r="X53"/>
  <c r="W53"/>
  <c r="AC53" s="1"/>
  <c r="V53"/>
  <c r="AB53" s="1"/>
  <c r="Q53"/>
  <c r="P53"/>
  <c r="I53"/>
  <c r="H53"/>
  <c r="CU52"/>
  <c r="DA52" s="1"/>
  <c r="CT52"/>
  <c r="CZ52" s="1"/>
  <c r="CS52"/>
  <c r="CR52"/>
  <c r="CI52"/>
  <c r="CI53" s="1"/>
  <c r="CH52"/>
  <c r="CH53" s="1"/>
  <c r="CE52"/>
  <c r="CD52"/>
  <c r="BQ52"/>
  <c r="BQ53" s="1"/>
  <c r="BP52"/>
  <c r="BP53" s="1"/>
  <c r="BO52"/>
  <c r="BO53" s="1"/>
  <c r="BN52"/>
  <c r="BN53" s="1"/>
  <c r="BK52"/>
  <c r="BK53" s="1"/>
  <c r="BJ52"/>
  <c r="BJ53" s="1"/>
  <c r="BI52"/>
  <c r="BH52"/>
  <c r="BG52"/>
  <c r="BF52"/>
  <c r="BC52"/>
  <c r="BB52"/>
  <c r="AS52"/>
  <c r="AR52"/>
  <c r="AQ52"/>
  <c r="AP52"/>
  <c r="AK52"/>
  <c r="AJ52"/>
  <c r="AC52"/>
  <c r="AM52" s="1"/>
  <c r="AB52"/>
  <c r="G52"/>
  <c r="G53" s="1"/>
  <c r="F52"/>
  <c r="F53" s="1"/>
  <c r="E52"/>
  <c r="D52"/>
  <c r="CY51"/>
  <c r="CY53" s="1"/>
  <c r="CX51"/>
  <c r="CX53" s="1"/>
  <c r="CU51"/>
  <c r="CT51"/>
  <c r="CQ51"/>
  <c r="CQ53" s="1"/>
  <c r="CP51"/>
  <c r="CP53" s="1"/>
  <c r="CM51"/>
  <c r="CM53" s="1"/>
  <c r="CL51"/>
  <c r="CL53" s="1"/>
  <c r="CE51"/>
  <c r="CK51" s="1"/>
  <c r="CD51"/>
  <c r="CJ51" s="1"/>
  <c r="BS51"/>
  <c r="BU51" s="1"/>
  <c r="BR51"/>
  <c r="BT51" s="1"/>
  <c r="BI51"/>
  <c r="BI53" s="1"/>
  <c r="BH51"/>
  <c r="BH53" s="1"/>
  <c r="BG51"/>
  <c r="BM51" s="1"/>
  <c r="BF51"/>
  <c r="BL51" s="1"/>
  <c r="BC51"/>
  <c r="BB51"/>
  <c r="AS51"/>
  <c r="AS53" s="1"/>
  <c r="AR51"/>
  <c r="AR53" s="1"/>
  <c r="AQ51"/>
  <c r="AQ53" s="1"/>
  <c r="AP51"/>
  <c r="AP53" s="1"/>
  <c r="AO51"/>
  <c r="AO53" s="1"/>
  <c r="AU53" s="1"/>
  <c r="AN51"/>
  <c r="AN53" s="1"/>
  <c r="AT53" s="1"/>
  <c r="AE51"/>
  <c r="AK51" s="1"/>
  <c r="AD51"/>
  <c r="AJ51" s="1"/>
  <c r="AC51"/>
  <c r="AB51"/>
  <c r="AL51" s="1"/>
  <c r="E51"/>
  <c r="E53" s="1"/>
  <c r="K53" s="1"/>
  <c r="D51"/>
  <c r="D53" s="1"/>
  <c r="J53" s="1"/>
  <c r="CY49"/>
  <c r="CX49"/>
  <c r="CQ49"/>
  <c r="CP49"/>
  <c r="CO49"/>
  <c r="CN49"/>
  <c r="CI49"/>
  <c r="CK49" s="1"/>
  <c r="CH49"/>
  <c r="CJ49" s="1"/>
  <c r="BO49"/>
  <c r="BU49" s="1"/>
  <c r="BN49"/>
  <c r="BK49"/>
  <c r="BJ49"/>
  <c r="BC49"/>
  <c r="BB49"/>
  <c r="AQ49"/>
  <c r="AP49"/>
  <c r="AO49"/>
  <c r="AN49"/>
  <c r="AG49"/>
  <c r="AK49" s="1"/>
  <c r="AF49"/>
  <c r="AJ49" s="1"/>
  <c r="AA49"/>
  <c r="Z49"/>
  <c r="Y49"/>
  <c r="X49"/>
  <c r="W49"/>
  <c r="V49"/>
  <c r="S49"/>
  <c r="R49"/>
  <c r="J49"/>
  <c r="T49" s="1"/>
  <c r="I49"/>
  <c r="K49" s="1"/>
  <c r="U49" s="1"/>
  <c r="H49"/>
  <c r="CY48"/>
  <c r="CX48"/>
  <c r="CW48"/>
  <c r="CV48"/>
  <c r="CU48"/>
  <c r="CT48"/>
  <c r="CQ48"/>
  <c r="CP48"/>
  <c r="CM48"/>
  <c r="CL48"/>
  <c r="CE48"/>
  <c r="CD48"/>
  <c r="BQ48"/>
  <c r="BU48" s="1"/>
  <c r="BP48"/>
  <c r="BT48" s="1"/>
  <c r="BM48"/>
  <c r="BL48"/>
  <c r="BC48"/>
  <c r="BB48"/>
  <c r="AS48"/>
  <c r="AR48"/>
  <c r="AQ48"/>
  <c r="AP48"/>
  <c r="AO48"/>
  <c r="AU48" s="1"/>
  <c r="BE48" s="1"/>
  <c r="AN48"/>
  <c r="AK48"/>
  <c r="AJ48"/>
  <c r="AA48"/>
  <c r="Z48"/>
  <c r="Y48"/>
  <c r="X48"/>
  <c r="W48"/>
  <c r="AC48" s="1"/>
  <c r="AM48" s="1"/>
  <c r="V48"/>
  <c r="S48"/>
  <c r="R48"/>
  <c r="G48"/>
  <c r="K48" s="1"/>
  <c r="U48" s="1"/>
  <c r="F48"/>
  <c r="CW47"/>
  <c r="CV47"/>
  <c r="CO47"/>
  <c r="CN47"/>
  <c r="CM47"/>
  <c r="CL47"/>
  <c r="BY47"/>
  <c r="BX47"/>
  <c r="BS47"/>
  <c r="BR47"/>
  <c r="BQ47"/>
  <c r="BP47"/>
  <c r="BO47"/>
  <c r="BN47"/>
  <c r="BI47"/>
  <c r="BH47"/>
  <c r="BG47"/>
  <c r="BF47"/>
  <c r="BA47"/>
  <c r="AZ47"/>
  <c r="AY47"/>
  <c r="AX47"/>
  <c r="AW47"/>
  <c r="AV47"/>
  <c r="AI47"/>
  <c r="AH47"/>
  <c r="AG47"/>
  <c r="AF47"/>
  <c r="AE47"/>
  <c r="AD47"/>
  <c r="Y47"/>
  <c r="X47"/>
  <c r="W47"/>
  <c r="V47"/>
  <c r="Q47"/>
  <c r="P47"/>
  <c r="O47"/>
  <c r="N47"/>
  <c r="E47"/>
  <c r="D47"/>
  <c r="CY46"/>
  <c r="CX46"/>
  <c r="CU46"/>
  <c r="CU47" s="1"/>
  <c r="CT46"/>
  <c r="CT47" s="1"/>
  <c r="CQ46"/>
  <c r="CS46" s="1"/>
  <c r="CP46"/>
  <c r="CP47" s="1"/>
  <c r="CI46"/>
  <c r="CH46"/>
  <c r="CG46"/>
  <c r="CG47" s="1"/>
  <c r="CF46"/>
  <c r="CF47" s="1"/>
  <c r="BU46"/>
  <c r="BT46"/>
  <c r="BK46"/>
  <c r="BM46" s="1"/>
  <c r="BJ46"/>
  <c r="BL46" s="1"/>
  <c r="BC46"/>
  <c r="BB46"/>
  <c r="AS46"/>
  <c r="AR46"/>
  <c r="AQ46"/>
  <c r="AQ47" s="1"/>
  <c r="AP46"/>
  <c r="AP47" s="1"/>
  <c r="AO46"/>
  <c r="AN46"/>
  <c r="AK46"/>
  <c r="AJ46"/>
  <c r="AA46"/>
  <c r="AA47" s="1"/>
  <c r="Z46"/>
  <c r="Z47" s="1"/>
  <c r="G46"/>
  <c r="K46" s="1"/>
  <c r="F46"/>
  <c r="F47" s="1"/>
  <c r="CY45"/>
  <c r="DA45" s="1"/>
  <c r="CX45"/>
  <c r="CX47" s="1"/>
  <c r="CS45"/>
  <c r="CR45"/>
  <c r="CI45"/>
  <c r="CH45"/>
  <c r="CH47" s="1"/>
  <c r="CE45"/>
  <c r="CE47" s="1"/>
  <c r="CD45"/>
  <c r="CD47" s="1"/>
  <c r="BU45"/>
  <c r="BT45"/>
  <c r="BK45"/>
  <c r="BK47" s="1"/>
  <c r="BJ45"/>
  <c r="BJ47" s="1"/>
  <c r="BC45"/>
  <c r="BB45"/>
  <c r="AS45"/>
  <c r="AS47" s="1"/>
  <c r="AR45"/>
  <c r="AR47" s="1"/>
  <c r="AO45"/>
  <c r="AO47" s="1"/>
  <c r="AN45"/>
  <c r="AK45"/>
  <c r="AJ45"/>
  <c r="AC45"/>
  <c r="AM45" s="1"/>
  <c r="AB45"/>
  <c r="I45"/>
  <c r="I47" s="1"/>
  <c r="H45"/>
  <c r="H47" s="1"/>
  <c r="CQ44"/>
  <c r="CP44"/>
  <c r="CM44"/>
  <c r="CL44"/>
  <c r="CI44"/>
  <c r="CH44"/>
  <c r="BA44"/>
  <c r="AZ44"/>
  <c r="AY44"/>
  <c r="AX44"/>
  <c r="BB44" s="1"/>
  <c r="AW44"/>
  <c r="AV44"/>
  <c r="AI44"/>
  <c r="AH44"/>
  <c r="AG44"/>
  <c r="AF44"/>
  <c r="Y44"/>
  <c r="X44"/>
  <c r="Q44"/>
  <c r="P44"/>
  <c r="O44"/>
  <c r="S44" s="1"/>
  <c r="N44"/>
  <c r="M44"/>
  <c r="L44"/>
  <c r="I44"/>
  <c r="H44"/>
  <c r="CY43"/>
  <c r="CX43"/>
  <c r="CW43"/>
  <c r="CV43"/>
  <c r="CU43"/>
  <c r="CU44" s="1"/>
  <c r="CT43"/>
  <c r="CT44" s="1"/>
  <c r="CS43"/>
  <c r="CR43"/>
  <c r="CG43"/>
  <c r="CG44" s="1"/>
  <c r="CF43"/>
  <c r="CF44" s="1"/>
  <c r="CE43"/>
  <c r="CD43"/>
  <c r="CD44" s="1"/>
  <c r="BQ43"/>
  <c r="BU43" s="1"/>
  <c r="BP43"/>
  <c r="BT43" s="1"/>
  <c r="BK43"/>
  <c r="BK44" s="1"/>
  <c r="BJ43"/>
  <c r="BJ44" s="1"/>
  <c r="BI43"/>
  <c r="BI44" s="1"/>
  <c r="BH43"/>
  <c r="BG43"/>
  <c r="BG44" s="1"/>
  <c r="BF43"/>
  <c r="BF44" s="1"/>
  <c r="BC43"/>
  <c r="BB43"/>
  <c r="AS43"/>
  <c r="AR43"/>
  <c r="AQ43"/>
  <c r="AQ44" s="1"/>
  <c r="AP43"/>
  <c r="AP44" s="1"/>
  <c r="AO43"/>
  <c r="AN43"/>
  <c r="AK43"/>
  <c r="AJ43"/>
  <c r="AA43"/>
  <c r="AA44" s="1"/>
  <c r="Z43"/>
  <c r="Z44" s="1"/>
  <c r="S43"/>
  <c r="R43"/>
  <c r="G43"/>
  <c r="G44" s="1"/>
  <c r="F43"/>
  <c r="F44" s="1"/>
  <c r="E43"/>
  <c r="E44" s="1"/>
  <c r="D43"/>
  <c r="CY42"/>
  <c r="CY44" s="1"/>
  <c r="CX42"/>
  <c r="CX44" s="1"/>
  <c r="CW42"/>
  <c r="CW44" s="1"/>
  <c r="CV42"/>
  <c r="CV44" s="1"/>
  <c r="CR42"/>
  <c r="CO42"/>
  <c r="CO44" s="1"/>
  <c r="CN42"/>
  <c r="CN44" s="1"/>
  <c r="CK42"/>
  <c r="CJ42"/>
  <c r="BS42"/>
  <c r="BS44" s="1"/>
  <c r="BR42"/>
  <c r="BR44" s="1"/>
  <c r="BQ42"/>
  <c r="BQ44" s="1"/>
  <c r="BP42"/>
  <c r="BP44" s="1"/>
  <c r="BO42"/>
  <c r="BN42"/>
  <c r="BN44" s="1"/>
  <c r="BT44" s="1"/>
  <c r="BM42"/>
  <c r="BL42"/>
  <c r="BC42"/>
  <c r="BB42"/>
  <c r="AS42"/>
  <c r="AS44" s="1"/>
  <c r="AR42"/>
  <c r="AR44" s="1"/>
  <c r="AO42"/>
  <c r="AO44" s="1"/>
  <c r="AN42"/>
  <c r="AE42"/>
  <c r="AE44" s="1"/>
  <c r="AK44" s="1"/>
  <c r="AD42"/>
  <c r="AD44" s="1"/>
  <c r="AJ44" s="1"/>
  <c r="W42"/>
  <c r="AC42" s="1"/>
  <c r="V42"/>
  <c r="V44" s="1"/>
  <c r="S42"/>
  <c r="R42"/>
  <c r="K42"/>
  <c r="J42"/>
  <c r="T42" s="1"/>
  <c r="CW41"/>
  <c r="CV41"/>
  <c r="CU41"/>
  <c r="CT41"/>
  <c r="CM41"/>
  <c r="CL41"/>
  <c r="BY41"/>
  <c r="BX41"/>
  <c r="BO41"/>
  <c r="BN41"/>
  <c r="BA41"/>
  <c r="AZ41"/>
  <c r="AY41"/>
  <c r="BC41" s="1"/>
  <c r="AX41"/>
  <c r="AW41"/>
  <c r="AV41"/>
  <c r="BB41" s="1"/>
  <c r="AI41"/>
  <c r="AH41"/>
  <c r="AG41"/>
  <c r="AF41"/>
  <c r="AJ41" s="1"/>
  <c r="AE41"/>
  <c r="AK41" s="1"/>
  <c r="AD41"/>
  <c r="AA41"/>
  <c r="Z41"/>
  <c r="W41"/>
  <c r="V41"/>
  <c r="Q41"/>
  <c r="P41"/>
  <c r="O41"/>
  <c r="N41"/>
  <c r="I41"/>
  <c r="H41"/>
  <c r="E41"/>
  <c r="D41"/>
  <c r="CY40"/>
  <c r="DA40" s="1"/>
  <c r="CX40"/>
  <c r="CZ40" s="1"/>
  <c r="CO40"/>
  <c r="CO41" s="1"/>
  <c r="CN40"/>
  <c r="CR40" s="1"/>
  <c r="CI40"/>
  <c r="CI41" s="1"/>
  <c r="CH40"/>
  <c r="CH41" s="1"/>
  <c r="CG40"/>
  <c r="CG41" s="1"/>
  <c r="CF40"/>
  <c r="CF41" s="1"/>
  <c r="CE40"/>
  <c r="CD40"/>
  <c r="BS40"/>
  <c r="BS41" s="1"/>
  <c r="BR40"/>
  <c r="BR41" s="1"/>
  <c r="BQ40"/>
  <c r="BQ41" s="1"/>
  <c r="BP40"/>
  <c r="BP41" s="1"/>
  <c r="BM40"/>
  <c r="BL40"/>
  <c r="BC40"/>
  <c r="BB40"/>
  <c r="AS40"/>
  <c r="AR40"/>
  <c r="AQ40"/>
  <c r="AQ41" s="1"/>
  <c r="AP40"/>
  <c r="AP41" s="1"/>
  <c r="AO40"/>
  <c r="AO41" s="1"/>
  <c r="AN40"/>
  <c r="AN41" s="1"/>
  <c r="AK40"/>
  <c r="AJ40"/>
  <c r="Y40"/>
  <c r="Y41" s="1"/>
  <c r="X40"/>
  <c r="X41" s="1"/>
  <c r="AB41" s="1"/>
  <c r="AL41" s="1"/>
  <c r="G40"/>
  <c r="K40" s="1"/>
  <c r="F40"/>
  <c r="J40" s="1"/>
  <c r="CY39"/>
  <c r="CY41" s="1"/>
  <c r="CX39"/>
  <c r="CX41" s="1"/>
  <c r="CQ39"/>
  <c r="CQ41" s="1"/>
  <c r="CP39"/>
  <c r="CP41" s="1"/>
  <c r="CE39"/>
  <c r="CE41" s="1"/>
  <c r="CD39"/>
  <c r="CD41" s="1"/>
  <c r="CJ41" s="1"/>
  <c r="BU39"/>
  <c r="BT39"/>
  <c r="BK39"/>
  <c r="BK41" s="1"/>
  <c r="BJ39"/>
  <c r="BJ41" s="1"/>
  <c r="BI39"/>
  <c r="BI41" s="1"/>
  <c r="BH39"/>
  <c r="BH41" s="1"/>
  <c r="BG39"/>
  <c r="BF39"/>
  <c r="BF41" s="1"/>
  <c r="BC39"/>
  <c r="BB39"/>
  <c r="AS39"/>
  <c r="AS41" s="1"/>
  <c r="AR39"/>
  <c r="AR41" s="1"/>
  <c r="AK39"/>
  <c r="AJ39"/>
  <c r="AC39"/>
  <c r="AM39" s="1"/>
  <c r="AB39"/>
  <c r="AL39" s="1"/>
  <c r="S39"/>
  <c r="R39"/>
  <c r="G39"/>
  <c r="G41" s="1"/>
  <c r="K41" s="1"/>
  <c r="F39"/>
  <c r="F41" s="1"/>
  <c r="CO38"/>
  <c r="CN38"/>
  <c r="CG38"/>
  <c r="CF38"/>
  <c r="BY38"/>
  <c r="BX38"/>
  <c r="BQ38"/>
  <c r="BP38"/>
  <c r="BI38"/>
  <c r="BH38"/>
  <c r="BA38"/>
  <c r="AZ38"/>
  <c r="AY38"/>
  <c r="AX38"/>
  <c r="AW38"/>
  <c r="BC38" s="1"/>
  <c r="AV38"/>
  <c r="BB38" s="1"/>
  <c r="Y38"/>
  <c r="X38"/>
  <c r="O38"/>
  <c r="N38"/>
  <c r="M38"/>
  <c r="L38"/>
  <c r="G38"/>
  <c r="F38"/>
  <c r="CY37"/>
  <c r="DA37" s="1"/>
  <c r="CX37"/>
  <c r="CZ37" s="1"/>
  <c r="CQ37"/>
  <c r="CQ38" s="1"/>
  <c r="CP37"/>
  <c r="CP38" s="1"/>
  <c r="CM37"/>
  <c r="CL37"/>
  <c r="CK37"/>
  <c r="CE37"/>
  <c r="CD37"/>
  <c r="CJ37" s="1"/>
  <c r="BO37"/>
  <c r="BO38" s="1"/>
  <c r="BN37"/>
  <c r="BN38" s="1"/>
  <c r="BK37"/>
  <c r="BK38" s="1"/>
  <c r="BJ37"/>
  <c r="BJ38" s="1"/>
  <c r="BG37"/>
  <c r="BG38" s="1"/>
  <c r="BF37"/>
  <c r="BF38" s="1"/>
  <c r="BC37"/>
  <c r="BB37"/>
  <c r="AS37"/>
  <c r="AR37"/>
  <c r="AO37"/>
  <c r="AU37" s="1"/>
  <c r="BE37" s="1"/>
  <c r="AN37"/>
  <c r="AI37"/>
  <c r="AH37"/>
  <c r="AE37"/>
  <c r="AE38" s="1"/>
  <c r="AD37"/>
  <c r="AA37"/>
  <c r="AA38" s="1"/>
  <c r="Z37"/>
  <c r="Z38" s="1"/>
  <c r="W37"/>
  <c r="W38" s="1"/>
  <c r="V37"/>
  <c r="V38" s="1"/>
  <c r="I37"/>
  <c r="H37"/>
  <c r="E37"/>
  <c r="D37"/>
  <c r="J37" s="1"/>
  <c r="CY36"/>
  <c r="CY38" s="1"/>
  <c r="CX36"/>
  <c r="CX38" s="1"/>
  <c r="CW36"/>
  <c r="CW38" s="1"/>
  <c r="CV36"/>
  <c r="CV38" s="1"/>
  <c r="CU36"/>
  <c r="CU38" s="1"/>
  <c r="CT36"/>
  <c r="CM36"/>
  <c r="CM38" s="1"/>
  <c r="CS38" s="1"/>
  <c r="CL36"/>
  <c r="CL38" s="1"/>
  <c r="CR38" s="1"/>
  <c r="CI36"/>
  <c r="CI38" s="1"/>
  <c r="CH36"/>
  <c r="CH38" s="1"/>
  <c r="CE36"/>
  <c r="CE38" s="1"/>
  <c r="CD36"/>
  <c r="CJ36" s="1"/>
  <c r="BS36"/>
  <c r="BS38" s="1"/>
  <c r="BR36"/>
  <c r="BR38" s="1"/>
  <c r="BM36"/>
  <c r="BL36"/>
  <c r="BC36"/>
  <c r="BB36"/>
  <c r="AS36"/>
  <c r="AS38" s="1"/>
  <c r="AR36"/>
  <c r="AR38" s="1"/>
  <c r="AQ36"/>
  <c r="AQ38" s="1"/>
  <c r="AP36"/>
  <c r="AP38" s="1"/>
  <c r="AO36"/>
  <c r="AN36"/>
  <c r="AN38" s="1"/>
  <c r="AI36"/>
  <c r="AI38" s="1"/>
  <c r="AH36"/>
  <c r="AH38" s="1"/>
  <c r="AG36"/>
  <c r="AG38" s="1"/>
  <c r="AF36"/>
  <c r="AF38" s="1"/>
  <c r="AC36"/>
  <c r="AB36"/>
  <c r="I36"/>
  <c r="I38" s="1"/>
  <c r="H36"/>
  <c r="H38" s="1"/>
  <c r="E36"/>
  <c r="D36"/>
  <c r="D38" s="1"/>
  <c r="CW34"/>
  <c r="CV34"/>
  <c r="CO34"/>
  <c r="CN34"/>
  <c r="CI34"/>
  <c r="CH34"/>
  <c r="CG34"/>
  <c r="CF34"/>
  <c r="CE34"/>
  <c r="CD34"/>
  <c r="BS34"/>
  <c r="BR34"/>
  <c r="BQ34"/>
  <c r="BP34"/>
  <c r="BK34"/>
  <c r="BJ34"/>
  <c r="BI34"/>
  <c r="BH34"/>
  <c r="BG34"/>
  <c r="BM34" s="1"/>
  <c r="BF34"/>
  <c r="BL34" s="1"/>
  <c r="BA34"/>
  <c r="AZ34"/>
  <c r="AY34"/>
  <c r="AX34"/>
  <c r="AW34"/>
  <c r="AV34"/>
  <c r="AS34"/>
  <c r="AR34"/>
  <c r="AI34"/>
  <c r="AH34"/>
  <c r="AG34"/>
  <c r="AF34"/>
  <c r="AA34"/>
  <c r="Z34"/>
  <c r="Q34"/>
  <c r="P34"/>
  <c r="O34"/>
  <c r="N34"/>
  <c r="M34"/>
  <c r="S34" s="1"/>
  <c r="L34"/>
  <c r="R34" s="1"/>
  <c r="I34"/>
  <c r="H34"/>
  <c r="G34"/>
  <c r="F34"/>
  <c r="E34"/>
  <c r="D34"/>
  <c r="CU33"/>
  <c r="DA33" s="1"/>
  <c r="CT33"/>
  <c r="CZ33" s="1"/>
  <c r="CS33"/>
  <c r="CR33"/>
  <c r="CK33"/>
  <c r="CJ33"/>
  <c r="CC33"/>
  <c r="DN33" s="1"/>
  <c r="CB33"/>
  <c r="BU33"/>
  <c r="BT33"/>
  <c r="BM33"/>
  <c r="BL33"/>
  <c r="DI33" s="1"/>
  <c r="BC33"/>
  <c r="BB33"/>
  <c r="AO33"/>
  <c r="AU33" s="1"/>
  <c r="AN33"/>
  <c r="AT33" s="1"/>
  <c r="AK33"/>
  <c r="AJ33"/>
  <c r="AC33"/>
  <c r="AB33"/>
  <c r="S33"/>
  <c r="R33"/>
  <c r="K33"/>
  <c r="J33"/>
  <c r="CY32"/>
  <c r="CY34" s="1"/>
  <c r="CX32"/>
  <c r="CX34" s="1"/>
  <c r="CU32"/>
  <c r="CT32"/>
  <c r="CT34" s="1"/>
  <c r="CQ32"/>
  <c r="CQ34" s="1"/>
  <c r="CP32"/>
  <c r="CP34" s="1"/>
  <c r="CM32"/>
  <c r="CM34" s="1"/>
  <c r="CL32"/>
  <c r="CL34" s="1"/>
  <c r="CK32"/>
  <c r="CJ32"/>
  <c r="BO32"/>
  <c r="BO34" s="1"/>
  <c r="BU34" s="1"/>
  <c r="BN32"/>
  <c r="BN34" s="1"/>
  <c r="BT34" s="1"/>
  <c r="BM32"/>
  <c r="BL32"/>
  <c r="BC32"/>
  <c r="BB32"/>
  <c r="AQ32"/>
  <c r="AQ34" s="1"/>
  <c r="AP32"/>
  <c r="AP34" s="1"/>
  <c r="AO32"/>
  <c r="AO34" s="1"/>
  <c r="AN32"/>
  <c r="AN34" s="1"/>
  <c r="AE32"/>
  <c r="AE34" s="1"/>
  <c r="AK34" s="1"/>
  <c r="AD32"/>
  <c r="AD34" s="1"/>
  <c r="AJ34" s="1"/>
  <c r="Y32"/>
  <c r="Y34" s="1"/>
  <c r="X32"/>
  <c r="X34" s="1"/>
  <c r="W32"/>
  <c r="V32"/>
  <c r="V34" s="1"/>
  <c r="S32"/>
  <c r="R32"/>
  <c r="K32"/>
  <c r="J32"/>
  <c r="CW31"/>
  <c r="CV31"/>
  <c r="CO31"/>
  <c r="CN31"/>
  <c r="CI31"/>
  <c r="CH31"/>
  <c r="CG31"/>
  <c r="CF31"/>
  <c r="CE31"/>
  <c r="CD31"/>
  <c r="BS31"/>
  <c r="BR31"/>
  <c r="BQ31"/>
  <c r="BP31"/>
  <c r="BK31"/>
  <c r="BJ31"/>
  <c r="BI31"/>
  <c r="BH31"/>
  <c r="BG31"/>
  <c r="BF31"/>
  <c r="BA31"/>
  <c r="AZ31"/>
  <c r="AY31"/>
  <c r="AX31"/>
  <c r="AW31"/>
  <c r="BC31" s="1"/>
  <c r="AV31"/>
  <c r="BB31" s="1"/>
  <c r="Y31"/>
  <c r="X31"/>
  <c r="O31"/>
  <c r="N31"/>
  <c r="M31"/>
  <c r="L31"/>
  <c r="I31"/>
  <c r="H31"/>
  <c r="G31"/>
  <c r="F31"/>
  <c r="E31"/>
  <c r="K31" s="1"/>
  <c r="D31"/>
  <c r="J31" s="1"/>
  <c r="CY30"/>
  <c r="DA30" s="1"/>
  <c r="CX30"/>
  <c r="CZ30" s="1"/>
  <c r="CQ30"/>
  <c r="CQ31" s="1"/>
  <c r="CP30"/>
  <c r="CP31" s="1"/>
  <c r="CK30"/>
  <c r="CJ30"/>
  <c r="BU30"/>
  <c r="BT30"/>
  <c r="BM30"/>
  <c r="BL30"/>
  <c r="BC30"/>
  <c r="BB30"/>
  <c r="AS30"/>
  <c r="AR30"/>
  <c r="AQ30"/>
  <c r="AP30"/>
  <c r="AK30"/>
  <c r="AJ30"/>
  <c r="AC30"/>
  <c r="AB30"/>
  <c r="K30"/>
  <c r="J30"/>
  <c r="CY29"/>
  <c r="CY31" s="1"/>
  <c r="CX29"/>
  <c r="CX31" s="1"/>
  <c r="CU29"/>
  <c r="CT29"/>
  <c r="CT31" s="1"/>
  <c r="CM29"/>
  <c r="CM31" s="1"/>
  <c r="CL29"/>
  <c r="CL31" s="1"/>
  <c r="CK29"/>
  <c r="CJ29"/>
  <c r="BO29"/>
  <c r="BO31" s="1"/>
  <c r="BU31" s="1"/>
  <c r="BN29"/>
  <c r="BN31" s="1"/>
  <c r="BT31" s="1"/>
  <c r="BM29"/>
  <c r="BL29"/>
  <c r="BC29"/>
  <c r="BB29"/>
  <c r="AS29"/>
  <c r="AS31" s="1"/>
  <c r="AR29"/>
  <c r="AR31" s="1"/>
  <c r="AQ29"/>
  <c r="AQ31" s="1"/>
  <c r="AP29"/>
  <c r="AP31" s="1"/>
  <c r="AO29"/>
  <c r="AO31" s="1"/>
  <c r="AN29"/>
  <c r="AI29"/>
  <c r="AI31" s="1"/>
  <c r="AH29"/>
  <c r="AH31" s="1"/>
  <c r="AG29"/>
  <c r="AG31" s="1"/>
  <c r="AF29"/>
  <c r="AF31" s="1"/>
  <c r="AE29"/>
  <c r="AE31" s="1"/>
  <c r="AD29"/>
  <c r="AD31" s="1"/>
  <c r="AA29"/>
  <c r="AA31" s="1"/>
  <c r="Z29"/>
  <c r="Z31" s="1"/>
  <c r="W29"/>
  <c r="V29"/>
  <c r="V31" s="1"/>
  <c r="K29"/>
  <c r="J29"/>
  <c r="CW28"/>
  <c r="CW35" s="1"/>
  <c r="CV28"/>
  <c r="CV35" s="1"/>
  <c r="CQ28"/>
  <c r="CQ35" s="1"/>
  <c r="CP28"/>
  <c r="CP35" s="1"/>
  <c r="CO28"/>
  <c r="CO35" s="1"/>
  <c r="CN28"/>
  <c r="CN35" s="1"/>
  <c r="CI28"/>
  <c r="CI35" s="1"/>
  <c r="CH28"/>
  <c r="CH35" s="1"/>
  <c r="CG28"/>
  <c r="CG35" s="1"/>
  <c r="CF28"/>
  <c r="CF35" s="1"/>
  <c r="CA28"/>
  <c r="BZ28"/>
  <c r="BY28"/>
  <c r="BX28"/>
  <c r="BS28"/>
  <c r="BS35" s="1"/>
  <c r="BR28"/>
  <c r="BR35" s="1"/>
  <c r="BQ28"/>
  <c r="BQ35" s="1"/>
  <c r="BP28"/>
  <c r="BP35" s="1"/>
  <c r="BK28"/>
  <c r="BK35" s="1"/>
  <c r="BJ28"/>
  <c r="BJ35" s="1"/>
  <c r="BI28"/>
  <c r="BH28"/>
  <c r="BA28"/>
  <c r="BA35" s="1"/>
  <c r="AZ28"/>
  <c r="AZ35" s="1"/>
  <c r="AY28"/>
  <c r="AY35" s="1"/>
  <c r="AX28"/>
  <c r="AX35" s="1"/>
  <c r="AW28"/>
  <c r="AW35" s="1"/>
  <c r="AV28"/>
  <c r="AV35" s="1"/>
  <c r="AI28"/>
  <c r="AI35" s="1"/>
  <c r="AH28"/>
  <c r="AH35" s="1"/>
  <c r="AG28"/>
  <c r="AG35" s="1"/>
  <c r="AF28"/>
  <c r="AF35" s="1"/>
  <c r="AA28"/>
  <c r="Z28"/>
  <c r="Y28"/>
  <c r="Y35" s="1"/>
  <c r="X28"/>
  <c r="X35" s="1"/>
  <c r="Q28"/>
  <c r="P28"/>
  <c r="O28"/>
  <c r="O35" s="1"/>
  <c r="N28"/>
  <c r="N35" s="1"/>
  <c r="I28"/>
  <c r="I35" s="1"/>
  <c r="H28"/>
  <c r="H35" s="1"/>
  <c r="G28"/>
  <c r="G35" s="1"/>
  <c r="F28"/>
  <c r="F35" s="1"/>
  <c r="CU27"/>
  <c r="DA27" s="1"/>
  <c r="CT27"/>
  <c r="CZ27" s="1"/>
  <c r="CM27"/>
  <c r="CS27" s="1"/>
  <c r="CL27"/>
  <c r="CR27" s="1"/>
  <c r="DM27" s="1"/>
  <c r="CK27"/>
  <c r="CJ27"/>
  <c r="BO27"/>
  <c r="BO28" s="1"/>
  <c r="BU28" s="1"/>
  <c r="BN27"/>
  <c r="BT27" s="1"/>
  <c r="BM27"/>
  <c r="BL27"/>
  <c r="BC27"/>
  <c r="BB27"/>
  <c r="AQ27"/>
  <c r="AQ28" s="1"/>
  <c r="AP27"/>
  <c r="AP28" s="1"/>
  <c r="AO27"/>
  <c r="AU27" s="1"/>
  <c r="BE27" s="1"/>
  <c r="AN27"/>
  <c r="AK27"/>
  <c r="AJ27"/>
  <c r="W27"/>
  <c r="W28" s="1"/>
  <c r="AC28" s="1"/>
  <c r="V27"/>
  <c r="AB27" s="1"/>
  <c r="AL27" s="1"/>
  <c r="S27"/>
  <c r="R27"/>
  <c r="K27"/>
  <c r="U27" s="1"/>
  <c r="J27"/>
  <c r="T27" s="1"/>
  <c r="CY26"/>
  <c r="CY28" s="1"/>
  <c r="CX26"/>
  <c r="CX28" s="1"/>
  <c r="CU26"/>
  <c r="CU28" s="1"/>
  <c r="CT26"/>
  <c r="CT28" s="1"/>
  <c r="CM26"/>
  <c r="CM28" s="1"/>
  <c r="CS28" s="1"/>
  <c r="CL26"/>
  <c r="CR26" s="1"/>
  <c r="CE26"/>
  <c r="CE28" s="1"/>
  <c r="CK28" s="1"/>
  <c r="CD26"/>
  <c r="CJ26" s="1"/>
  <c r="BU26"/>
  <c r="BT26"/>
  <c r="BG26"/>
  <c r="BG28" s="1"/>
  <c r="BM28" s="1"/>
  <c r="BF26"/>
  <c r="BF28" s="1"/>
  <c r="BL28" s="1"/>
  <c r="BC26"/>
  <c r="BB26"/>
  <c r="AS26"/>
  <c r="AS28" s="1"/>
  <c r="AR26"/>
  <c r="AR28" s="1"/>
  <c r="AO26"/>
  <c r="AN26"/>
  <c r="AN28" s="1"/>
  <c r="AE26"/>
  <c r="AE28" s="1"/>
  <c r="AK28" s="1"/>
  <c r="AD26"/>
  <c r="AD28" s="1"/>
  <c r="AJ28" s="1"/>
  <c r="AC26"/>
  <c r="AB26"/>
  <c r="E26"/>
  <c r="E28" s="1"/>
  <c r="D26"/>
  <c r="D28" s="1"/>
  <c r="CY25"/>
  <c r="CY35" s="1"/>
  <c r="CX25"/>
  <c r="CX35" s="1"/>
  <c r="CU25"/>
  <c r="CT25"/>
  <c r="CM25"/>
  <c r="CM35" s="1"/>
  <c r="CS35" s="1"/>
  <c r="CL25"/>
  <c r="CR25" s="1"/>
  <c r="CE25"/>
  <c r="CE35" s="1"/>
  <c r="CD25"/>
  <c r="CJ25" s="1"/>
  <c r="BO25"/>
  <c r="BO35" s="1"/>
  <c r="BN25"/>
  <c r="BT25" s="1"/>
  <c r="BI25"/>
  <c r="BI35" s="1"/>
  <c r="BH25"/>
  <c r="BH35" s="1"/>
  <c r="BG25"/>
  <c r="BG35" s="1"/>
  <c r="BF25"/>
  <c r="BF35" s="1"/>
  <c r="BC25"/>
  <c r="BB25"/>
  <c r="AS25"/>
  <c r="AR25"/>
  <c r="AQ25"/>
  <c r="AQ35" s="1"/>
  <c r="AP25"/>
  <c r="AP35" s="1"/>
  <c r="AO25"/>
  <c r="AN25"/>
  <c r="AE25"/>
  <c r="AK25" s="1"/>
  <c r="AD25"/>
  <c r="AJ25" s="1"/>
  <c r="W25"/>
  <c r="AC25" s="1"/>
  <c r="V25"/>
  <c r="AB25" s="1"/>
  <c r="AL25" s="1"/>
  <c r="K25"/>
  <c r="J25"/>
  <c r="CG23"/>
  <c r="CF23"/>
  <c r="CE23"/>
  <c r="CD23"/>
  <c r="BY23"/>
  <c r="BX23"/>
  <c r="BW23"/>
  <c r="BV23"/>
  <c r="BS23"/>
  <c r="BR23"/>
  <c r="BQ23"/>
  <c r="BP23"/>
  <c r="BO23"/>
  <c r="BN23"/>
  <c r="BI23"/>
  <c r="BH23"/>
  <c r="BG23"/>
  <c r="BF23"/>
  <c r="BA23"/>
  <c r="AZ23"/>
  <c r="AY23"/>
  <c r="AX23"/>
  <c r="AW23"/>
  <c r="AV23"/>
  <c r="AQ23"/>
  <c r="AP23"/>
  <c r="AI23"/>
  <c r="AH23"/>
  <c r="AG23"/>
  <c r="AF23"/>
  <c r="Y23"/>
  <c r="X23"/>
  <c r="Q23"/>
  <c r="P23"/>
  <c r="O23"/>
  <c r="S23" s="1"/>
  <c r="N23"/>
  <c r="R23" s="1"/>
  <c r="M23"/>
  <c r="L23"/>
  <c r="G23"/>
  <c r="F23"/>
  <c r="E23"/>
  <c r="D23"/>
  <c r="CY22"/>
  <c r="CY23" s="1"/>
  <c r="CX22"/>
  <c r="CX23" s="1"/>
  <c r="CW22"/>
  <c r="CW23" s="1"/>
  <c r="CV22"/>
  <c r="CQ22"/>
  <c r="CQ23" s="1"/>
  <c r="CP22"/>
  <c r="CP23" s="1"/>
  <c r="CO22"/>
  <c r="CO23" s="1"/>
  <c r="CN22"/>
  <c r="CN23" s="1"/>
  <c r="CK22"/>
  <c r="CJ22"/>
  <c r="BU22"/>
  <c r="BT22"/>
  <c r="BM22"/>
  <c r="BL22"/>
  <c r="BC22"/>
  <c r="BB22"/>
  <c r="AU22"/>
  <c r="AT22"/>
  <c r="AE22"/>
  <c r="AK22" s="1"/>
  <c r="AM22" s="1"/>
  <c r="AD22"/>
  <c r="AD23" s="1"/>
  <c r="AJ23" s="1"/>
  <c r="AC22"/>
  <c r="AB22"/>
  <c r="S22"/>
  <c r="R22"/>
  <c r="K22"/>
  <c r="J22"/>
  <c r="CU21"/>
  <c r="DA21" s="1"/>
  <c r="CT21"/>
  <c r="CT23" s="1"/>
  <c r="CM21"/>
  <c r="CS21" s="1"/>
  <c r="CL21"/>
  <c r="CL23" s="1"/>
  <c r="CR23" s="1"/>
  <c r="CI21"/>
  <c r="CK21" s="1"/>
  <c r="CH21"/>
  <c r="CH23" s="1"/>
  <c r="BU21"/>
  <c r="BT21"/>
  <c r="BK21"/>
  <c r="BK23" s="1"/>
  <c r="BJ21"/>
  <c r="BJ23" s="1"/>
  <c r="BC21"/>
  <c r="BB21"/>
  <c r="AS21"/>
  <c r="AS23" s="1"/>
  <c r="AR21"/>
  <c r="AR23" s="1"/>
  <c r="AO21"/>
  <c r="AO23" s="1"/>
  <c r="AU23" s="1"/>
  <c r="AN21"/>
  <c r="AT21" s="1"/>
  <c r="BD21" s="1"/>
  <c r="AK21"/>
  <c r="AJ21"/>
  <c r="AA21"/>
  <c r="AA23" s="1"/>
  <c r="Z21"/>
  <c r="Z23" s="1"/>
  <c r="W21"/>
  <c r="V21"/>
  <c r="S21"/>
  <c r="R21"/>
  <c r="I21"/>
  <c r="I23" s="1"/>
  <c r="H21"/>
  <c r="H23" s="1"/>
  <c r="CW20"/>
  <c r="CV20"/>
  <c r="CO20"/>
  <c r="CN20"/>
  <c r="CM20"/>
  <c r="CL20"/>
  <c r="CI20"/>
  <c r="CH20"/>
  <c r="CG20"/>
  <c r="CF20"/>
  <c r="CA20"/>
  <c r="BZ20"/>
  <c r="BY20"/>
  <c r="CC20" s="1"/>
  <c r="BX20"/>
  <c r="CB20" s="1"/>
  <c r="BW20"/>
  <c r="BV20"/>
  <c r="BS20"/>
  <c r="BR20"/>
  <c r="BQ20"/>
  <c r="BP20"/>
  <c r="BO20"/>
  <c r="BN20"/>
  <c r="BG20"/>
  <c r="BF20"/>
  <c r="BA20"/>
  <c r="AZ20"/>
  <c r="AY20"/>
  <c r="AX20"/>
  <c r="AW20"/>
  <c r="BC20" s="1"/>
  <c r="AV20"/>
  <c r="BB20" s="1"/>
  <c r="AO20"/>
  <c r="AN20"/>
  <c r="AI20"/>
  <c r="AH20"/>
  <c r="AG20"/>
  <c r="AF20"/>
  <c r="AE20"/>
  <c r="AD20"/>
  <c r="Y20"/>
  <c r="X20"/>
  <c r="W20"/>
  <c r="V20"/>
  <c r="Q20"/>
  <c r="P20"/>
  <c r="O20"/>
  <c r="N20"/>
  <c r="M20"/>
  <c r="L20"/>
  <c r="I20"/>
  <c r="H20"/>
  <c r="CY19"/>
  <c r="CY20" s="1"/>
  <c r="CX19"/>
  <c r="CX20" s="1"/>
  <c r="CU19"/>
  <c r="CU20" s="1"/>
  <c r="DA20" s="1"/>
  <c r="CT19"/>
  <c r="CT20" s="1"/>
  <c r="CQ19"/>
  <c r="CQ20" s="1"/>
  <c r="CP19"/>
  <c r="CP20" s="1"/>
  <c r="CK19"/>
  <c r="CJ19"/>
  <c r="CC19"/>
  <c r="DN19" s="1"/>
  <c r="CB19"/>
  <c r="BU19"/>
  <c r="BT19"/>
  <c r="BM19"/>
  <c r="BL19"/>
  <c r="DI19" s="1"/>
  <c r="BC19"/>
  <c r="BB19"/>
  <c r="AS19"/>
  <c r="AR19"/>
  <c r="AQ19"/>
  <c r="AP19"/>
  <c r="AK19"/>
  <c r="AJ19"/>
  <c r="AC19"/>
  <c r="AM19" s="1"/>
  <c r="AB19"/>
  <c r="AL19" s="1"/>
  <c r="S19"/>
  <c r="R19"/>
  <c r="K19"/>
  <c r="U19" s="1"/>
  <c r="J19"/>
  <c r="T19" s="1"/>
  <c r="DA18"/>
  <c r="CZ18"/>
  <c r="CS18"/>
  <c r="CR18"/>
  <c r="CE18"/>
  <c r="CE20" s="1"/>
  <c r="CK20" s="1"/>
  <c r="CD18"/>
  <c r="CD20" s="1"/>
  <c r="CJ20" s="1"/>
  <c r="CC18"/>
  <c r="CB18"/>
  <c r="BU18"/>
  <c r="BT18"/>
  <c r="BK18"/>
  <c r="BK20" s="1"/>
  <c r="BJ18"/>
  <c r="BJ20" s="1"/>
  <c r="BI18"/>
  <c r="BH18"/>
  <c r="BC18"/>
  <c r="BB18"/>
  <c r="AS18"/>
  <c r="AS20" s="1"/>
  <c r="AR18"/>
  <c r="AR20" s="1"/>
  <c r="AQ18"/>
  <c r="AQ20" s="1"/>
  <c r="AP18"/>
  <c r="AK18"/>
  <c r="AJ18"/>
  <c r="AA18"/>
  <c r="AA20" s="1"/>
  <c r="Z18"/>
  <c r="Z20" s="1"/>
  <c r="S18"/>
  <c r="R18"/>
  <c r="G18"/>
  <c r="G20" s="1"/>
  <c r="F18"/>
  <c r="F20" s="1"/>
  <c r="E18"/>
  <c r="D18"/>
  <c r="CY17"/>
  <c r="DA17" s="1"/>
  <c r="CX17"/>
  <c r="CZ17" s="1"/>
  <c r="CQ17"/>
  <c r="CP17"/>
  <c r="CM17"/>
  <c r="CS17" s="1"/>
  <c r="CL17"/>
  <c r="CR17" s="1"/>
  <c r="DM17" s="1"/>
  <c r="CE17"/>
  <c r="CK17" s="1"/>
  <c r="CD17"/>
  <c r="CJ17" s="1"/>
  <c r="BS17"/>
  <c r="BR17"/>
  <c r="BO17"/>
  <c r="BN17"/>
  <c r="BK17"/>
  <c r="BJ17"/>
  <c r="BI17"/>
  <c r="BH17"/>
  <c r="BC17"/>
  <c r="BB17"/>
  <c r="AS17"/>
  <c r="AR17"/>
  <c r="AQ17"/>
  <c r="AP17"/>
  <c r="AO17"/>
  <c r="AN17"/>
  <c r="AK17"/>
  <c r="AJ17"/>
  <c r="AA17"/>
  <c r="Z17"/>
  <c r="Y17"/>
  <c r="X17"/>
  <c r="W17"/>
  <c r="V17"/>
  <c r="S17"/>
  <c r="R17"/>
  <c r="K17"/>
  <c r="J17"/>
  <c r="CO16"/>
  <c r="CO24" s="1"/>
  <c r="CN16"/>
  <c r="CG16"/>
  <c r="CG24" s="1"/>
  <c r="CF16"/>
  <c r="CF24" s="1"/>
  <c r="BY16"/>
  <c r="BY24" s="1"/>
  <c r="BX16"/>
  <c r="BX24" s="1"/>
  <c r="BO16"/>
  <c r="BO24" s="1"/>
  <c r="BN16"/>
  <c r="BN24" s="1"/>
  <c r="BA16"/>
  <c r="BA24" s="1"/>
  <c r="AZ16"/>
  <c r="AZ24" s="1"/>
  <c r="AY16"/>
  <c r="AY24" s="1"/>
  <c r="AX16"/>
  <c r="AW16"/>
  <c r="AW24" s="1"/>
  <c r="BC24" s="1"/>
  <c r="AV16"/>
  <c r="AV24" s="1"/>
  <c r="AI16"/>
  <c r="AI24" s="1"/>
  <c r="AH16"/>
  <c r="AH24" s="1"/>
  <c r="AG16"/>
  <c r="AG24" s="1"/>
  <c r="AF16"/>
  <c r="AF24" s="1"/>
  <c r="AE16"/>
  <c r="AD16"/>
  <c r="AD24" s="1"/>
  <c r="Y16"/>
  <c r="Y24" s="1"/>
  <c r="X16"/>
  <c r="X24" s="1"/>
  <c r="Q16"/>
  <c r="Q24" s="1"/>
  <c r="P16"/>
  <c r="P24" s="1"/>
  <c r="M16"/>
  <c r="M24" s="1"/>
  <c r="L16"/>
  <c r="L24" s="1"/>
  <c r="I16"/>
  <c r="H16"/>
  <c r="H24" s="1"/>
  <c r="CU15"/>
  <c r="DA15" s="1"/>
  <c r="CT15"/>
  <c r="CZ15" s="1"/>
  <c r="CQ15"/>
  <c r="CQ16" s="1"/>
  <c r="CP15"/>
  <c r="CP16" s="1"/>
  <c r="CP24" s="1"/>
  <c r="CE15"/>
  <c r="CK15" s="1"/>
  <c r="CD15"/>
  <c r="CJ15" s="1"/>
  <c r="BU15"/>
  <c r="BT15"/>
  <c r="BK15"/>
  <c r="BM15" s="1"/>
  <c r="BJ15"/>
  <c r="BL15" s="1"/>
  <c r="BC15"/>
  <c r="BB15"/>
  <c r="AS15"/>
  <c r="AR15"/>
  <c r="AQ15"/>
  <c r="AP15"/>
  <c r="AO15"/>
  <c r="AN15"/>
  <c r="AK15"/>
  <c r="AJ15"/>
  <c r="AC15"/>
  <c r="AB15"/>
  <c r="S15"/>
  <c r="R15"/>
  <c r="G15"/>
  <c r="K15" s="1"/>
  <c r="U15" s="1"/>
  <c r="F15"/>
  <c r="J15" s="1"/>
  <c r="T15" s="1"/>
  <c r="CY14"/>
  <c r="CX14"/>
  <c r="CU14"/>
  <c r="CT14"/>
  <c r="CS14"/>
  <c r="CR14"/>
  <c r="CI14"/>
  <c r="CI16" s="1"/>
  <c r="CH14"/>
  <c r="CH16" s="1"/>
  <c r="CH24" s="1"/>
  <c r="CE14"/>
  <c r="CD14"/>
  <c r="BU14"/>
  <c r="BT14"/>
  <c r="BK14"/>
  <c r="BJ14"/>
  <c r="BG14"/>
  <c r="BF14"/>
  <c r="BC14"/>
  <c r="BB14"/>
  <c r="AS14"/>
  <c r="AR14"/>
  <c r="AQ14"/>
  <c r="AP14"/>
  <c r="AO14"/>
  <c r="AN14"/>
  <c r="AK14"/>
  <c r="AJ14"/>
  <c r="AC14"/>
  <c r="AM14" s="1"/>
  <c r="AB14"/>
  <c r="AL14" s="1"/>
  <c r="G14"/>
  <c r="K14" s="1"/>
  <c r="F14"/>
  <c r="J14" s="1"/>
  <c r="CY13"/>
  <c r="CX13"/>
  <c r="CX16" s="1"/>
  <c r="CW13"/>
  <c r="CW16" s="1"/>
  <c r="CV13"/>
  <c r="CU13"/>
  <c r="CU16" s="1"/>
  <c r="CT13"/>
  <c r="CT16" s="1"/>
  <c r="CM13"/>
  <c r="CM16" s="1"/>
  <c r="CL13"/>
  <c r="CL16" s="1"/>
  <c r="CE13"/>
  <c r="CE16" s="1"/>
  <c r="CD13"/>
  <c r="CD16" s="1"/>
  <c r="BS13"/>
  <c r="BS16" s="1"/>
  <c r="BS24" s="1"/>
  <c r="BR13"/>
  <c r="BR16" s="1"/>
  <c r="BR24" s="1"/>
  <c r="BQ13"/>
  <c r="BQ16" s="1"/>
  <c r="BQ24" s="1"/>
  <c r="BP13"/>
  <c r="BK13"/>
  <c r="BK16" s="1"/>
  <c r="BK24" s="1"/>
  <c r="BJ13"/>
  <c r="BJ16" s="1"/>
  <c r="BI13"/>
  <c r="BI16" s="1"/>
  <c r="BH13"/>
  <c r="BH16" s="1"/>
  <c r="BG13"/>
  <c r="BM13" s="1"/>
  <c r="BF13"/>
  <c r="BF16" s="1"/>
  <c r="BC13"/>
  <c r="BB13"/>
  <c r="AS13"/>
  <c r="AS16" s="1"/>
  <c r="AS24" s="1"/>
  <c r="AR13"/>
  <c r="AR16" s="1"/>
  <c r="AQ13"/>
  <c r="AP13"/>
  <c r="AP16" s="1"/>
  <c r="AO13"/>
  <c r="AO16" s="1"/>
  <c r="AN13"/>
  <c r="AN16" s="1"/>
  <c r="AK13"/>
  <c r="AJ13"/>
  <c r="AA13"/>
  <c r="AA16" s="1"/>
  <c r="AA24" s="1"/>
  <c r="Z13"/>
  <c r="Z16" s="1"/>
  <c r="Z24" s="1"/>
  <c r="W13"/>
  <c r="V13"/>
  <c r="V16" s="1"/>
  <c r="S13"/>
  <c r="R13"/>
  <c r="G13"/>
  <c r="G16" s="1"/>
  <c r="G24" s="1"/>
  <c r="F13"/>
  <c r="F16" s="1"/>
  <c r="E13"/>
  <c r="E16" s="1"/>
  <c r="D13"/>
  <c r="CO11"/>
  <c r="CN11"/>
  <c r="CI11"/>
  <c r="CH11"/>
  <c r="BY11"/>
  <c r="BX11"/>
  <c r="BQ11"/>
  <c r="BP11"/>
  <c r="BO11"/>
  <c r="BN11"/>
  <c r="BI11"/>
  <c r="BH11"/>
  <c r="BA11"/>
  <c r="AZ11"/>
  <c r="AY11"/>
  <c r="AX11"/>
  <c r="AW11"/>
  <c r="AV11"/>
  <c r="AI11"/>
  <c r="AH11"/>
  <c r="AG11"/>
  <c r="AF11"/>
  <c r="W11"/>
  <c r="V11"/>
  <c r="Q11"/>
  <c r="P11"/>
  <c r="M11"/>
  <c r="L11"/>
  <c r="I11"/>
  <c r="H11"/>
  <c r="CY10"/>
  <c r="CX10"/>
  <c r="CW10"/>
  <c r="CW11" s="1"/>
  <c r="CV10"/>
  <c r="CV11" s="1"/>
  <c r="CU10"/>
  <c r="DA10" s="1"/>
  <c r="CT10"/>
  <c r="CM10"/>
  <c r="CM11" s="1"/>
  <c r="CL10"/>
  <c r="CL11" s="1"/>
  <c r="CG10"/>
  <c r="CK10" s="1"/>
  <c r="CF10"/>
  <c r="CF11" s="1"/>
  <c r="BU10"/>
  <c r="BT10"/>
  <c r="BM10"/>
  <c r="BL10"/>
  <c r="BC10"/>
  <c r="BB10"/>
  <c r="AS10"/>
  <c r="AR10"/>
  <c r="AQ10"/>
  <c r="AP10"/>
  <c r="AO10"/>
  <c r="AN10"/>
  <c r="AE10"/>
  <c r="AK10" s="1"/>
  <c r="AD10"/>
  <c r="AJ10" s="1"/>
  <c r="AC10"/>
  <c r="AB10"/>
  <c r="G10"/>
  <c r="G11" s="1"/>
  <c r="F10"/>
  <c r="F11" s="1"/>
  <c r="CY9"/>
  <c r="CY11" s="1"/>
  <c r="CX9"/>
  <c r="CX11" s="1"/>
  <c r="CU9"/>
  <c r="CT9"/>
  <c r="CQ9"/>
  <c r="CS9" s="1"/>
  <c r="CP9"/>
  <c r="CR9" s="1"/>
  <c r="CK9"/>
  <c r="CJ9"/>
  <c r="BU9"/>
  <c r="BT9"/>
  <c r="BM9"/>
  <c r="BL9"/>
  <c r="BC9"/>
  <c r="BB9"/>
  <c r="AS9"/>
  <c r="AR9"/>
  <c r="AQ9"/>
  <c r="AQ11" s="1"/>
  <c r="AP9"/>
  <c r="AO9"/>
  <c r="AN9"/>
  <c r="AE9"/>
  <c r="AE11" s="1"/>
  <c r="AK11" s="1"/>
  <c r="AD9"/>
  <c r="AD11" s="1"/>
  <c r="AJ11" s="1"/>
  <c r="Y9"/>
  <c r="AC9" s="1"/>
  <c r="X9"/>
  <c r="X11" s="1"/>
  <c r="S9"/>
  <c r="R9"/>
  <c r="K9"/>
  <c r="J9"/>
  <c r="CU8"/>
  <c r="CU11" s="1"/>
  <c r="DA11" s="1"/>
  <c r="CT8"/>
  <c r="CT11" s="1"/>
  <c r="CZ11" s="1"/>
  <c r="CQ8"/>
  <c r="CQ11" s="1"/>
  <c r="CP8"/>
  <c r="CP11" s="1"/>
  <c r="CE8"/>
  <c r="CE11" s="1"/>
  <c r="CD8"/>
  <c r="CD11" s="1"/>
  <c r="BS8"/>
  <c r="BS11" s="1"/>
  <c r="BR8"/>
  <c r="BR11" s="1"/>
  <c r="BK8"/>
  <c r="BK11" s="1"/>
  <c r="BJ8"/>
  <c r="BJ11" s="1"/>
  <c r="BG8"/>
  <c r="BG11" s="1"/>
  <c r="BF8"/>
  <c r="BL8" s="1"/>
  <c r="BC8"/>
  <c r="BB8"/>
  <c r="AS8"/>
  <c r="AS11" s="1"/>
  <c r="AR8"/>
  <c r="AR11" s="1"/>
  <c r="AO8"/>
  <c r="AN8"/>
  <c r="AN11" s="1"/>
  <c r="AK8"/>
  <c r="AJ8"/>
  <c r="AA8"/>
  <c r="AA11" s="1"/>
  <c r="Z8"/>
  <c r="AB8" s="1"/>
  <c r="S8"/>
  <c r="R8"/>
  <c r="E8"/>
  <c r="E11" s="1"/>
  <c r="K11" s="1"/>
  <c r="D8"/>
  <c r="D11" s="1"/>
  <c r="J11" s="1"/>
  <c r="CW7"/>
  <c r="CW12" s="1"/>
  <c r="CV7"/>
  <c r="CV12" s="1"/>
  <c r="CO7"/>
  <c r="CO12" s="1"/>
  <c r="CN7"/>
  <c r="CN12" s="1"/>
  <c r="CM7"/>
  <c r="CM12" s="1"/>
  <c r="CL7"/>
  <c r="CL12" s="1"/>
  <c r="BY7"/>
  <c r="BY12" s="1"/>
  <c r="BX7"/>
  <c r="BX12" s="1"/>
  <c r="BW7"/>
  <c r="BV7"/>
  <c r="BS7"/>
  <c r="BS12" s="1"/>
  <c r="BR7"/>
  <c r="BR12" s="1"/>
  <c r="BQ7"/>
  <c r="BQ12" s="1"/>
  <c r="BP7"/>
  <c r="BP12" s="1"/>
  <c r="BO7"/>
  <c r="BO12" s="1"/>
  <c r="BN7"/>
  <c r="BN12" s="1"/>
  <c r="BA7"/>
  <c r="BA12" s="1"/>
  <c r="AZ7"/>
  <c r="AZ12" s="1"/>
  <c r="AY7"/>
  <c r="AY12" s="1"/>
  <c r="AX7"/>
  <c r="AX12" s="1"/>
  <c r="AW7"/>
  <c r="AW12" s="1"/>
  <c r="AV7"/>
  <c r="AV12" s="1"/>
  <c r="AQ7"/>
  <c r="AQ12" s="1"/>
  <c r="AP7"/>
  <c r="AI7"/>
  <c r="AI12" s="1"/>
  <c r="AH7"/>
  <c r="AH12" s="1"/>
  <c r="AG7"/>
  <c r="AG12" s="1"/>
  <c r="AF7"/>
  <c r="AF12" s="1"/>
  <c r="AE7"/>
  <c r="AD7"/>
  <c r="Y7"/>
  <c r="X7"/>
  <c r="X12" s="1"/>
  <c r="W7"/>
  <c r="W12" s="1"/>
  <c r="V7"/>
  <c r="V12" s="1"/>
  <c r="Q7"/>
  <c r="Q12" s="1"/>
  <c r="P7"/>
  <c r="P12" s="1"/>
  <c r="O7"/>
  <c r="N7"/>
  <c r="M7"/>
  <c r="M12" s="1"/>
  <c r="L7"/>
  <c r="L12" s="1"/>
  <c r="DA6"/>
  <c r="CZ6"/>
  <c r="CS6"/>
  <c r="CR6"/>
  <c r="CE6"/>
  <c r="CK6" s="1"/>
  <c r="CD6"/>
  <c r="CJ6" s="1"/>
  <c r="DM6" s="1"/>
  <c r="CC6"/>
  <c r="DN6" s="1"/>
  <c r="CB6"/>
  <c r="BU6"/>
  <c r="BT6"/>
  <c r="BG6"/>
  <c r="BM6" s="1"/>
  <c r="BF6"/>
  <c r="BL6" s="1"/>
  <c r="BC6"/>
  <c r="BB6"/>
  <c r="AU6"/>
  <c r="BE6" s="1"/>
  <c r="AT6"/>
  <c r="AK6"/>
  <c r="AJ6"/>
  <c r="AC6"/>
  <c r="AM6" s="1"/>
  <c r="AB6"/>
  <c r="AL6" s="1"/>
  <c r="S6"/>
  <c r="R6"/>
  <c r="K6"/>
  <c r="U6" s="1"/>
  <c r="J6"/>
  <c r="T6" s="1"/>
  <c r="CY5"/>
  <c r="CX5"/>
  <c r="CU5"/>
  <c r="CU7" s="1"/>
  <c r="CT5"/>
  <c r="CZ5" s="1"/>
  <c r="CQ5"/>
  <c r="CQ7" s="1"/>
  <c r="CP5"/>
  <c r="CP7" s="1"/>
  <c r="CP12" s="1"/>
  <c r="CG5"/>
  <c r="CF5"/>
  <c r="CE5"/>
  <c r="CE7" s="1"/>
  <c r="CD5"/>
  <c r="CD7" s="1"/>
  <c r="BU5"/>
  <c r="BT5"/>
  <c r="BK5"/>
  <c r="BJ5"/>
  <c r="BI5"/>
  <c r="BM5" s="1"/>
  <c r="BH5"/>
  <c r="BL5" s="1"/>
  <c r="BC5"/>
  <c r="BB5"/>
  <c r="AS5"/>
  <c r="AR5"/>
  <c r="AO5"/>
  <c r="AN5"/>
  <c r="AK5"/>
  <c r="AJ5"/>
  <c r="AA5"/>
  <c r="AC5" s="1"/>
  <c r="AM5" s="1"/>
  <c r="Z5"/>
  <c r="AB5" s="1"/>
  <c r="AL5" s="1"/>
  <c r="S5"/>
  <c r="R5"/>
  <c r="I5"/>
  <c r="I7" s="1"/>
  <c r="I12" s="1"/>
  <c r="H5"/>
  <c r="H7" s="1"/>
  <c r="H12" s="1"/>
  <c r="E5"/>
  <c r="D5"/>
  <c r="D7" s="1"/>
  <c r="CY4"/>
  <c r="CY7" s="1"/>
  <c r="CY12" s="1"/>
  <c r="CX4"/>
  <c r="CZ4" s="1"/>
  <c r="CS4"/>
  <c r="CR4"/>
  <c r="CI4"/>
  <c r="CI7" s="1"/>
  <c r="CI12" s="1"/>
  <c r="CH4"/>
  <c r="CH7" s="1"/>
  <c r="CH12" s="1"/>
  <c r="CG4"/>
  <c r="CF4"/>
  <c r="CF7" s="1"/>
  <c r="CF12" s="1"/>
  <c r="BU4"/>
  <c r="BT4"/>
  <c r="BK4"/>
  <c r="BK7" s="1"/>
  <c r="BJ4"/>
  <c r="BJ7" s="1"/>
  <c r="BI4"/>
  <c r="BI7" s="1"/>
  <c r="BI12" s="1"/>
  <c r="BH4"/>
  <c r="BH7" s="1"/>
  <c r="BH12" s="1"/>
  <c r="BG4"/>
  <c r="BG7" s="1"/>
  <c r="BF4"/>
  <c r="BF7" s="1"/>
  <c r="BC4"/>
  <c r="BB4"/>
  <c r="AS4"/>
  <c r="AS7" s="1"/>
  <c r="AS12" s="1"/>
  <c r="AR4"/>
  <c r="AR7" s="1"/>
  <c r="AR12" s="1"/>
  <c r="AO4"/>
  <c r="AN4"/>
  <c r="AN7" s="1"/>
  <c r="AK4"/>
  <c r="AJ4"/>
  <c r="AA4"/>
  <c r="AA7" s="1"/>
  <c r="AA12" s="1"/>
  <c r="Z4"/>
  <c r="AB4" s="1"/>
  <c r="AL4" s="1"/>
  <c r="S4"/>
  <c r="R4"/>
  <c r="G4"/>
  <c r="G7" s="1"/>
  <c r="G12" s="1"/>
  <c r="F4"/>
  <c r="J4" s="1"/>
  <c r="T4" s="1"/>
  <c r="AA56" l="1"/>
  <c r="W61"/>
  <c r="AC38"/>
  <c r="Z56"/>
  <c r="DN64"/>
  <c r="AB46"/>
  <c r="AL46" s="1"/>
  <c r="AC65"/>
  <c r="AM65" s="1"/>
  <c r="AB65"/>
  <c r="BD6"/>
  <c r="DH6" s="1"/>
  <c r="DI6"/>
  <c r="BT12"/>
  <c r="AL8"/>
  <c r="T9"/>
  <c r="BC35"/>
  <c r="AM30"/>
  <c r="BM31"/>
  <c r="CK31"/>
  <c r="U32"/>
  <c r="U33"/>
  <c r="AM33"/>
  <c r="BE33"/>
  <c r="K34"/>
  <c r="U34" s="1"/>
  <c r="BC34"/>
  <c r="CK34"/>
  <c r="BC44"/>
  <c r="AM51"/>
  <c r="AA57"/>
  <c r="Y57"/>
  <c r="CO57"/>
  <c r="CW57"/>
  <c r="H67"/>
  <c r="AL63"/>
  <c r="CR64"/>
  <c r="DM64" s="1"/>
  <c r="AH67"/>
  <c r="AV67"/>
  <c r="AZ67"/>
  <c r="BR67"/>
  <c r="CN67"/>
  <c r="DC11"/>
  <c r="DF17"/>
  <c r="DC38"/>
  <c r="DJ48"/>
  <c r="DJ49"/>
  <c r="DF62"/>
  <c r="DF66"/>
  <c r="DJ66"/>
  <c r="DJ46"/>
  <c r="AM10"/>
  <c r="BC11"/>
  <c r="BB35"/>
  <c r="AL30"/>
  <c r="BL31"/>
  <c r="CJ31"/>
  <c r="T32"/>
  <c r="T33"/>
  <c r="AL33"/>
  <c r="BD33"/>
  <c r="J34"/>
  <c r="T34" s="1"/>
  <c r="BB34"/>
  <c r="CJ34"/>
  <c r="CZ36"/>
  <c r="AB38"/>
  <c r="U42"/>
  <c r="BL43"/>
  <c r="R44"/>
  <c r="BU47"/>
  <c r="Z57"/>
  <c r="X57"/>
  <c r="CN57"/>
  <c r="CV57"/>
  <c r="G67"/>
  <c r="Q67"/>
  <c r="AY67"/>
  <c r="CW67"/>
  <c r="DJ54"/>
  <c r="AL10"/>
  <c r="BB11"/>
  <c r="BT13"/>
  <c r="CZ13"/>
  <c r="CK14"/>
  <c r="AM15"/>
  <c r="AU15"/>
  <c r="BE15" s="1"/>
  <c r="U17"/>
  <c r="BM17"/>
  <c r="BU17"/>
  <c r="K18"/>
  <c r="U18" s="1"/>
  <c r="BM18"/>
  <c r="S20"/>
  <c r="AK20"/>
  <c r="BU20"/>
  <c r="U22"/>
  <c r="BE22"/>
  <c r="BC23"/>
  <c r="BE23" s="1"/>
  <c r="BU23"/>
  <c r="CK38"/>
  <c r="K37"/>
  <c r="AJ47"/>
  <c r="BT47"/>
  <c r="BE53"/>
  <c r="AU52"/>
  <c r="BE52" s="1"/>
  <c r="BC53"/>
  <c r="AI57"/>
  <c r="U55"/>
  <c r="BE55"/>
  <c r="AG57"/>
  <c r="AW57"/>
  <c r="BA57"/>
  <c r="CG57"/>
  <c r="F67"/>
  <c r="DM63"/>
  <c r="P67"/>
  <c r="AX67"/>
  <c r="CV67"/>
  <c r="DJ58"/>
  <c r="DJ42"/>
  <c r="BU12"/>
  <c r="U9"/>
  <c r="AT14"/>
  <c r="BD14" s="1"/>
  <c r="CJ14"/>
  <c r="AL15"/>
  <c r="DH15" s="1"/>
  <c r="AT15"/>
  <c r="BD15" s="1"/>
  <c r="AJ24"/>
  <c r="BB16"/>
  <c r="T17"/>
  <c r="J18"/>
  <c r="T18" s="1"/>
  <c r="BL18"/>
  <c r="DI18" s="1"/>
  <c r="DI20" s="1"/>
  <c r="R20"/>
  <c r="AJ20"/>
  <c r="BT20"/>
  <c r="T22"/>
  <c r="BD22"/>
  <c r="BB23"/>
  <c r="BT23"/>
  <c r="AT27"/>
  <c r="BD27" s="1"/>
  <c r="DH27" s="1"/>
  <c r="DM33"/>
  <c r="AL45"/>
  <c r="AL52"/>
  <c r="AT52"/>
  <c r="BD52" s="1"/>
  <c r="BB53"/>
  <c r="BD53" s="1"/>
  <c r="AH57"/>
  <c r="T55"/>
  <c r="BD55"/>
  <c r="AF57"/>
  <c r="AV57"/>
  <c r="AZ57"/>
  <c r="CF57"/>
  <c r="CR62"/>
  <c r="I67"/>
  <c r="AM63"/>
  <c r="CS64"/>
  <c r="AI67"/>
  <c r="AW67"/>
  <c r="BA67"/>
  <c r="BS67"/>
  <c r="CO67"/>
  <c r="DF9"/>
  <c r="DJ25"/>
  <c r="DF40"/>
  <c r="DG48"/>
  <c r="DG49"/>
  <c r="DG51"/>
  <c r="DJ62"/>
  <c r="AL26"/>
  <c r="AJ26"/>
  <c r="CR34"/>
  <c r="CZ34"/>
  <c r="AB48"/>
  <c r="AL48" s="1"/>
  <c r="AT48"/>
  <c r="BD48" s="1"/>
  <c r="DC7"/>
  <c r="DC12" s="1"/>
  <c r="DE12"/>
  <c r="DE11"/>
  <c r="DF10"/>
  <c r="DF16"/>
  <c r="DG17"/>
  <c r="DE35"/>
  <c r="DG27"/>
  <c r="DF38"/>
  <c r="DB41"/>
  <c r="DE57"/>
  <c r="DG62"/>
  <c r="DC65"/>
  <c r="DC67" s="1"/>
  <c r="DG66"/>
  <c r="DJ64"/>
  <c r="DJ60"/>
  <c r="DJ52"/>
  <c r="DJ40"/>
  <c r="DJ36"/>
  <c r="DJ32"/>
  <c r="DJ8"/>
  <c r="AT45"/>
  <c r="BD45" s="1"/>
  <c r="BL45"/>
  <c r="DB7"/>
  <c r="DD11"/>
  <c r="DB65"/>
  <c r="DJ4"/>
  <c r="DJ37"/>
  <c r="DJ29"/>
  <c r="DJ21"/>
  <c r="DJ17"/>
  <c r="DJ13"/>
  <c r="DJ5"/>
  <c r="CR13"/>
  <c r="CK60"/>
  <c r="DC35"/>
  <c r="DJ18"/>
  <c r="DJ14"/>
  <c r="DJ10"/>
  <c r="AK26"/>
  <c r="AM26" s="1"/>
  <c r="AC29"/>
  <c r="AC32"/>
  <c r="CS34"/>
  <c r="DA32"/>
  <c r="DA38"/>
  <c r="DA39"/>
  <c r="CJ60"/>
  <c r="DM60" s="1"/>
  <c r="DG4"/>
  <c r="DG7" s="1"/>
  <c r="DG10"/>
  <c r="DC16"/>
  <c r="DC24" s="1"/>
  <c r="DB28"/>
  <c r="DC41"/>
  <c r="DF48"/>
  <c r="DF49"/>
  <c r="DF51"/>
  <c r="DF53" s="1"/>
  <c r="DF55"/>
  <c r="DJ63"/>
  <c r="DJ59"/>
  <c r="DJ55"/>
  <c r="DJ51"/>
  <c r="DJ43"/>
  <c r="DJ39"/>
  <c r="DJ27"/>
  <c r="DJ15"/>
  <c r="AM25"/>
  <c r="DE67"/>
  <c r="DD67"/>
  <c r="DE50"/>
  <c r="DD35"/>
  <c r="DD50"/>
  <c r="DD57"/>
  <c r="DB67"/>
  <c r="AU5"/>
  <c r="BE5" s="1"/>
  <c r="BT8"/>
  <c r="CJ8"/>
  <c r="CR8"/>
  <c r="CZ8"/>
  <c r="AT9"/>
  <c r="BD9" s="1"/>
  <c r="CZ9"/>
  <c r="DM9" s="1"/>
  <c r="CZ10"/>
  <c r="J13"/>
  <c r="T13" s="1"/>
  <c r="AR24"/>
  <c r="BJ24"/>
  <c r="CY16"/>
  <c r="CY24" s="1"/>
  <c r="AU14"/>
  <c r="BE14" s="1"/>
  <c r="BM14"/>
  <c r="DA14"/>
  <c r="CS15"/>
  <c r="AC17"/>
  <c r="AM17" s="1"/>
  <c r="AU17"/>
  <c r="BE17" s="1"/>
  <c r="CR20"/>
  <c r="BL21"/>
  <c r="CZ22"/>
  <c r="CJ23"/>
  <c r="J26"/>
  <c r="AT28"/>
  <c r="BL26"/>
  <c r="AT29"/>
  <c r="BD29" s="1"/>
  <c r="BT29"/>
  <c r="CZ31"/>
  <c r="AT30"/>
  <c r="BD30" s="1"/>
  <c r="AJ32"/>
  <c r="AJ37"/>
  <c r="AT37"/>
  <c r="BD37" s="1"/>
  <c r="CS37"/>
  <c r="AC41"/>
  <c r="AM41" s="1"/>
  <c r="AK42"/>
  <c r="AM42" s="1"/>
  <c r="K44"/>
  <c r="U44" s="1"/>
  <c r="AC43"/>
  <c r="AM43" s="1"/>
  <c r="CK43"/>
  <c r="DA43"/>
  <c r="W44"/>
  <c r="AC44" s="1"/>
  <c r="AM44" s="1"/>
  <c r="CJ47"/>
  <c r="J47"/>
  <c r="AB47"/>
  <c r="AL47" s="1"/>
  <c r="CJ54"/>
  <c r="CR54"/>
  <c r="CZ54"/>
  <c r="CJ55"/>
  <c r="BJ57"/>
  <c r="AB61"/>
  <c r="AL61" s="1"/>
  <c r="AJ59"/>
  <c r="AL59" s="1"/>
  <c r="DH59" s="1"/>
  <c r="BJ67"/>
  <c r="AT63"/>
  <c r="BD63" s="1"/>
  <c r="DG8"/>
  <c r="DG21"/>
  <c r="DG26"/>
  <c r="DG29"/>
  <c r="DG32"/>
  <c r="DG39"/>
  <c r="DG42"/>
  <c r="DG43"/>
  <c r="DC53"/>
  <c r="DC57" s="1"/>
  <c r="DG58"/>
  <c r="DG59"/>
  <c r="DG63"/>
  <c r="AT5"/>
  <c r="BD5" s="1"/>
  <c r="CR5"/>
  <c r="AU10"/>
  <c r="BE10" s="1"/>
  <c r="AC13"/>
  <c r="AM13" s="1"/>
  <c r="AQ16"/>
  <c r="AQ24" s="1"/>
  <c r="CJ13"/>
  <c r="BL14"/>
  <c r="CZ14"/>
  <c r="DM14" s="1"/>
  <c r="CR15"/>
  <c r="DM15" s="1"/>
  <c r="AB17"/>
  <c r="AL17" s="1"/>
  <c r="AT17"/>
  <c r="BD17" s="1"/>
  <c r="D20"/>
  <c r="J20" s="1"/>
  <c r="AC20"/>
  <c r="AM20" s="1"/>
  <c r="K21"/>
  <c r="U21" s="1"/>
  <c r="AC21"/>
  <c r="AM21" s="1"/>
  <c r="K36"/>
  <c r="AU36"/>
  <c r="BE36" s="1"/>
  <c r="BU36"/>
  <c r="CS36"/>
  <c r="CR37"/>
  <c r="DM37" s="1"/>
  <c r="K39"/>
  <c r="U39" s="1"/>
  <c r="BM39"/>
  <c r="CK39"/>
  <c r="CJ40"/>
  <c r="DM40" s="1"/>
  <c r="CS40"/>
  <c r="J43"/>
  <c r="T43" s="1"/>
  <c r="AB43"/>
  <c r="AL43" s="1"/>
  <c r="CZ43"/>
  <c r="BM45"/>
  <c r="AC46"/>
  <c r="AM46" s="1"/>
  <c r="CI47"/>
  <c r="CK47" s="1"/>
  <c r="CS49"/>
  <c r="K51"/>
  <c r="DA51"/>
  <c r="K52"/>
  <c r="BM52"/>
  <c r="CK52"/>
  <c r="AU60"/>
  <c r="BE60" s="1"/>
  <c r="AU64"/>
  <c r="BE64" s="1"/>
  <c r="BM66"/>
  <c r="DF8"/>
  <c r="DB16"/>
  <c r="DF21"/>
  <c r="DF23" s="1"/>
  <c r="DF25"/>
  <c r="DF26"/>
  <c r="DF28" s="1"/>
  <c r="DF29"/>
  <c r="DF31" s="1"/>
  <c r="DF32"/>
  <c r="DF34" s="1"/>
  <c r="DB38"/>
  <c r="DF39"/>
  <c r="DF41" s="1"/>
  <c r="DF42"/>
  <c r="DF43"/>
  <c r="DF46"/>
  <c r="DF47" s="1"/>
  <c r="DB53"/>
  <c r="DF58"/>
  <c r="DF59"/>
  <c r="DF63"/>
  <c r="DF65" s="1"/>
  <c r="CK4"/>
  <c r="K5"/>
  <c r="U5" s="1"/>
  <c r="AT10"/>
  <c r="BD10" s="1"/>
  <c r="AU19"/>
  <c r="BE19" s="1"/>
  <c r="CS19"/>
  <c r="J21"/>
  <c r="T21" s="1"/>
  <c r="AB21"/>
  <c r="AL21" s="1"/>
  <c r="V23"/>
  <c r="V24" s="1"/>
  <c r="AB24" s="1"/>
  <c r="AL24" s="1"/>
  <c r="BT36"/>
  <c r="CR36"/>
  <c r="DM36" s="1"/>
  <c r="CK41"/>
  <c r="CS39"/>
  <c r="BU42"/>
  <c r="CS42"/>
  <c r="CE44"/>
  <c r="CK44" s="1"/>
  <c r="CR49"/>
  <c r="J51"/>
  <c r="CZ51"/>
  <c r="J52"/>
  <c r="BL52"/>
  <c r="CJ52"/>
  <c r="DM52" s="1"/>
  <c r="AT60"/>
  <c r="BD60" s="1"/>
  <c r="AT64"/>
  <c r="BD64" s="1"/>
  <c r="DH64" s="1"/>
  <c r="BL66"/>
  <c r="DG54"/>
  <c r="AU4"/>
  <c r="BE4" s="1"/>
  <c r="AU8"/>
  <c r="BE8" s="1"/>
  <c r="BU8"/>
  <c r="CK8"/>
  <c r="CS8"/>
  <c r="DA8"/>
  <c r="DA9"/>
  <c r="BL17"/>
  <c r="BT17"/>
  <c r="AT18"/>
  <c r="BD18" s="1"/>
  <c r="AT19"/>
  <c r="BD19" s="1"/>
  <c r="DH19" s="1"/>
  <c r="CR19"/>
  <c r="BH20"/>
  <c r="BH24" s="1"/>
  <c r="BM21"/>
  <c r="BL23"/>
  <c r="BU25"/>
  <c r="K26"/>
  <c r="AU26"/>
  <c r="BE26" s="1"/>
  <c r="BM26"/>
  <c r="AU31"/>
  <c r="BE31" s="1"/>
  <c r="BU29"/>
  <c r="DA29"/>
  <c r="AU30"/>
  <c r="BE30" s="1"/>
  <c r="AK32"/>
  <c r="AM32" s="1"/>
  <c r="AT41"/>
  <c r="BD41" s="1"/>
  <c r="CZ41"/>
  <c r="AT42"/>
  <c r="BD42" s="1"/>
  <c r="CR44"/>
  <c r="CG50"/>
  <c r="AC47"/>
  <c r="AB49"/>
  <c r="AL49" s="1"/>
  <c r="CK54"/>
  <c r="CS54"/>
  <c r="DA54"/>
  <c r="CK55"/>
  <c r="BK57"/>
  <c r="AC61"/>
  <c r="AM61" s="1"/>
  <c r="AK59"/>
  <c r="AM59" s="1"/>
  <c r="BK67"/>
  <c r="CJ62"/>
  <c r="CZ65"/>
  <c r="AU63"/>
  <c r="BE63" s="1"/>
  <c r="CG67"/>
  <c r="Y67"/>
  <c r="AG67"/>
  <c r="BI67"/>
  <c r="BQ67"/>
  <c r="CP67"/>
  <c r="DF4"/>
  <c r="DF12" s="1"/>
  <c r="DF18"/>
  <c r="DF20" s="1"/>
  <c r="DF54"/>
  <c r="H16" i="58"/>
  <c r="E57"/>
  <c r="G67"/>
  <c r="F67"/>
  <c r="G50"/>
  <c r="I16"/>
  <c r="F50"/>
  <c r="F57"/>
  <c r="D67"/>
  <c r="I8"/>
  <c r="I11" s="1"/>
  <c r="E16"/>
  <c r="E24" s="1"/>
  <c r="I21"/>
  <c r="I23" s="1"/>
  <c r="I25"/>
  <c r="I26"/>
  <c r="I28" s="1"/>
  <c r="I29"/>
  <c r="I31" s="1"/>
  <c r="I32"/>
  <c r="I34" s="1"/>
  <c r="I39"/>
  <c r="I41" s="1"/>
  <c r="I42"/>
  <c r="I43"/>
  <c r="E53"/>
  <c r="I58"/>
  <c r="I59"/>
  <c r="I63"/>
  <c r="I65" s="1"/>
  <c r="H8"/>
  <c r="H11" s="1"/>
  <c r="D16"/>
  <c r="D24" s="1"/>
  <c r="H21"/>
  <c r="H23" s="1"/>
  <c r="H25"/>
  <c r="H26"/>
  <c r="H28" s="1"/>
  <c r="H29"/>
  <c r="H31" s="1"/>
  <c r="H32"/>
  <c r="H34" s="1"/>
  <c r="D38"/>
  <c r="H39"/>
  <c r="H41" s="1"/>
  <c r="H42"/>
  <c r="H44" s="1"/>
  <c r="H43"/>
  <c r="H46"/>
  <c r="H47" s="1"/>
  <c r="H50" s="1"/>
  <c r="D50"/>
  <c r="D53"/>
  <c r="D57" s="1"/>
  <c r="H58"/>
  <c r="H61" s="1"/>
  <c r="H59"/>
  <c r="H62"/>
  <c r="H65" s="1"/>
  <c r="H66"/>
  <c r="H67" s="1"/>
  <c r="I4"/>
  <c r="I7" s="1"/>
  <c r="I12" s="1"/>
  <c r="I18"/>
  <c r="I20" s="1"/>
  <c r="I54"/>
  <c r="I56" s="1"/>
  <c r="I57" s="1"/>
  <c r="H4"/>
  <c r="H7" s="1"/>
  <c r="H12" s="1"/>
  <c r="H18"/>
  <c r="H20" s="1"/>
  <c r="H54"/>
  <c r="H56" s="1"/>
  <c r="H57" s="1"/>
  <c r="BL7" i="57"/>
  <c r="CE12"/>
  <c r="AB16"/>
  <c r="CE24"/>
  <c r="CK16"/>
  <c r="BJ12"/>
  <c r="CQ12"/>
  <c r="AD12"/>
  <c r="AJ12" s="1"/>
  <c r="BB12"/>
  <c r="CR12"/>
  <c r="CJ11"/>
  <c r="CR11"/>
  <c r="BT11"/>
  <c r="F24"/>
  <c r="CW24"/>
  <c r="CQ24"/>
  <c r="I24"/>
  <c r="BU24"/>
  <c r="AB20"/>
  <c r="AL20" s="1"/>
  <c r="J23"/>
  <c r="T23" s="1"/>
  <c r="AB23"/>
  <c r="AL23" s="1"/>
  <c r="BM23"/>
  <c r="D12"/>
  <c r="CD12"/>
  <c r="CJ12" s="1"/>
  <c r="CJ7"/>
  <c r="CU12"/>
  <c r="DA12" s="1"/>
  <c r="DA7"/>
  <c r="K16"/>
  <c r="AO24"/>
  <c r="AU24" s="1"/>
  <c r="BE24" s="1"/>
  <c r="CD24"/>
  <c r="CJ24" s="1"/>
  <c r="CJ16"/>
  <c r="CS16"/>
  <c r="CS20"/>
  <c r="AN12"/>
  <c r="AT7"/>
  <c r="AT16"/>
  <c r="BD16" s="1"/>
  <c r="BF24"/>
  <c r="BL16"/>
  <c r="CL24"/>
  <c r="CR16"/>
  <c r="DA16"/>
  <c r="BG12"/>
  <c r="BM7"/>
  <c r="CT24"/>
  <c r="BK12"/>
  <c r="AE12"/>
  <c r="AK12" s="1"/>
  <c r="BC12"/>
  <c r="CS12"/>
  <c r="BM11"/>
  <c r="CS11"/>
  <c r="BU11"/>
  <c r="CX24"/>
  <c r="CN24"/>
  <c r="CZ20"/>
  <c r="AU20"/>
  <c r="BE20" s="1"/>
  <c r="K23"/>
  <c r="U23" s="1"/>
  <c r="D35"/>
  <c r="J35" s="1"/>
  <c r="J28"/>
  <c r="AT4"/>
  <c r="BD4" s="1"/>
  <c r="DH4" s="1"/>
  <c r="DH7" s="1"/>
  <c r="BL4"/>
  <c r="CJ4"/>
  <c r="DM4" s="1"/>
  <c r="J5"/>
  <c r="T5" s="1"/>
  <c r="DH5" s="1"/>
  <c r="CJ5"/>
  <c r="F7"/>
  <c r="F12" s="1"/>
  <c r="R7"/>
  <c r="Z7"/>
  <c r="AB7" s="1"/>
  <c r="AL7" s="1"/>
  <c r="BB7"/>
  <c r="CT7"/>
  <c r="CX7"/>
  <c r="CX12" s="1"/>
  <c r="AT8"/>
  <c r="BD8" s="1"/>
  <c r="AB9"/>
  <c r="AJ9"/>
  <c r="J10"/>
  <c r="CJ10"/>
  <c r="CR10"/>
  <c r="Z11"/>
  <c r="AB11" s="1"/>
  <c r="AL11" s="1"/>
  <c r="AP11"/>
  <c r="AP12" s="1"/>
  <c r="BF11"/>
  <c r="BL11" s="1"/>
  <c r="AB13"/>
  <c r="AL13" s="1"/>
  <c r="AT13"/>
  <c r="BD13" s="1"/>
  <c r="BL13"/>
  <c r="D16"/>
  <c r="AJ16"/>
  <c r="BP16"/>
  <c r="BP24" s="1"/>
  <c r="BT24" s="1"/>
  <c r="CV16"/>
  <c r="AB18"/>
  <c r="AL18" s="1"/>
  <c r="DH18" s="1"/>
  <c r="DH20" s="1"/>
  <c r="CJ18"/>
  <c r="DM18" s="1"/>
  <c r="CZ19"/>
  <c r="AP20"/>
  <c r="AP24" s="1"/>
  <c r="CJ21"/>
  <c r="CR21"/>
  <c r="CZ21"/>
  <c r="AJ22"/>
  <c r="AL22" s="1"/>
  <c r="DH22" s="1"/>
  <c r="CR22"/>
  <c r="AN23"/>
  <c r="AT23" s="1"/>
  <c r="BD23" s="1"/>
  <c r="CV23"/>
  <c r="CZ23" s="1"/>
  <c r="AX24"/>
  <c r="BB24" s="1"/>
  <c r="AD35"/>
  <c r="AJ35" s="1"/>
  <c r="AR35"/>
  <c r="BL35"/>
  <c r="CT35"/>
  <c r="CZ35" s="1"/>
  <c r="CZ28"/>
  <c r="Z35"/>
  <c r="AB31"/>
  <c r="AJ31"/>
  <c r="CR31"/>
  <c r="AB34"/>
  <c r="AL34" s="1"/>
  <c r="AT34"/>
  <c r="BD34" s="1"/>
  <c r="J38"/>
  <c r="AT38"/>
  <c r="BD38" s="1"/>
  <c r="BL38"/>
  <c r="BT38"/>
  <c r="BL41"/>
  <c r="AU41"/>
  <c r="BE41" s="1"/>
  <c r="CS41"/>
  <c r="AU44"/>
  <c r="BE44" s="1"/>
  <c r="CS44"/>
  <c r="CZ47"/>
  <c r="BL47"/>
  <c r="K4"/>
  <c r="U4" s="1"/>
  <c r="AC4"/>
  <c r="AM4" s="1"/>
  <c r="DA4"/>
  <c r="DA5"/>
  <c r="E7"/>
  <c r="AC7"/>
  <c r="AK7"/>
  <c r="AO7"/>
  <c r="BU7"/>
  <c r="CG7"/>
  <c r="CS7"/>
  <c r="K8"/>
  <c r="U8" s="1"/>
  <c r="AC8"/>
  <c r="AM8" s="1"/>
  <c r="BM8"/>
  <c r="AU9"/>
  <c r="BE9" s="1"/>
  <c r="Y11"/>
  <c r="AC11" s="1"/>
  <c r="AM11" s="1"/>
  <c r="AO11"/>
  <c r="AU11" s="1"/>
  <c r="BE11" s="1"/>
  <c r="CG11"/>
  <c r="CK11" s="1"/>
  <c r="K13"/>
  <c r="U13" s="1"/>
  <c r="BU13"/>
  <c r="CK13"/>
  <c r="CS13"/>
  <c r="DA13"/>
  <c r="W16"/>
  <c r="BC16"/>
  <c r="BG16"/>
  <c r="AU18"/>
  <c r="BE18" s="1"/>
  <c r="E20"/>
  <c r="K20" s="1"/>
  <c r="U20" s="1"/>
  <c r="BI20"/>
  <c r="BM20" s="1"/>
  <c r="AU21"/>
  <c r="BE21" s="1"/>
  <c r="DA22"/>
  <c r="W23"/>
  <c r="AC23" s="1"/>
  <c r="AE23"/>
  <c r="AK23" s="1"/>
  <c r="CI23"/>
  <c r="CI24" s="1"/>
  <c r="CM23"/>
  <c r="CS23" s="1"/>
  <c r="CU23"/>
  <c r="DA23" s="1"/>
  <c r="AK38"/>
  <c r="AM38" s="1"/>
  <c r="BU41"/>
  <c r="CZ44"/>
  <c r="DA44"/>
  <c r="AJ7"/>
  <c r="BT7"/>
  <c r="CR7"/>
  <c r="J8"/>
  <c r="T8" s="1"/>
  <c r="DH8" s="1"/>
  <c r="DA41"/>
  <c r="CF50"/>
  <c r="K28"/>
  <c r="E35"/>
  <c r="K35" s="1"/>
  <c r="BM4"/>
  <c r="CK5"/>
  <c r="CS5"/>
  <c r="S7"/>
  <c r="BC7"/>
  <c r="AK9"/>
  <c r="AM9" s="1"/>
  <c r="K10"/>
  <c r="CS10"/>
  <c r="AU13"/>
  <c r="BE13" s="1"/>
  <c r="AK16"/>
  <c r="BU16"/>
  <c r="AC18"/>
  <c r="AM18" s="1"/>
  <c r="DN18" s="1"/>
  <c r="DN20" s="1"/>
  <c r="CK18"/>
  <c r="DA19"/>
  <c r="CS22"/>
  <c r="AE35"/>
  <c r="AK35" s="1"/>
  <c r="AS35"/>
  <c r="BM35"/>
  <c r="BU35"/>
  <c r="CK35"/>
  <c r="DA28"/>
  <c r="AM28"/>
  <c r="AA35"/>
  <c r="AK31"/>
  <c r="CS31"/>
  <c r="AU34"/>
  <c r="BE34" s="1"/>
  <c r="BM38"/>
  <c r="BU38"/>
  <c r="BT41"/>
  <c r="J41"/>
  <c r="AB44"/>
  <c r="AL44" s="1"/>
  <c r="CJ44"/>
  <c r="BM44"/>
  <c r="AU47"/>
  <c r="CR47"/>
  <c r="CJ56"/>
  <c r="V57"/>
  <c r="AB57" s="1"/>
  <c r="AB56"/>
  <c r="CL57"/>
  <c r="CR56"/>
  <c r="CR65"/>
  <c r="BL25"/>
  <c r="CZ25"/>
  <c r="DM25" s="1"/>
  <c r="AT26"/>
  <c r="BD26" s="1"/>
  <c r="CZ26"/>
  <c r="DM26" s="1"/>
  <c r="V28"/>
  <c r="AB28" s="1"/>
  <c r="AL28" s="1"/>
  <c r="BB28"/>
  <c r="BD28" s="1"/>
  <c r="BN28"/>
  <c r="BT28" s="1"/>
  <c r="CD28"/>
  <c r="CJ28" s="1"/>
  <c r="CL28"/>
  <c r="CR28" s="1"/>
  <c r="AB29"/>
  <c r="AJ29"/>
  <c r="CZ29"/>
  <c r="AN31"/>
  <c r="AT31" s="1"/>
  <c r="BD31" s="1"/>
  <c r="AB32"/>
  <c r="AL32" s="1"/>
  <c r="DH32" s="1"/>
  <c r="DH34" s="1"/>
  <c r="AT32"/>
  <c r="BD32" s="1"/>
  <c r="CZ32"/>
  <c r="CD35"/>
  <c r="CJ35" s="1"/>
  <c r="J36"/>
  <c r="AT36"/>
  <c r="BD36" s="1"/>
  <c r="AB37"/>
  <c r="AL37" s="1"/>
  <c r="BL37"/>
  <c r="BT37"/>
  <c r="AD38"/>
  <c r="AJ38" s="1"/>
  <c r="AL38" s="1"/>
  <c r="CD38"/>
  <c r="CJ38" s="1"/>
  <c r="CT38"/>
  <c r="CZ38" s="1"/>
  <c r="AT39"/>
  <c r="BD39" s="1"/>
  <c r="BL39"/>
  <c r="AB40"/>
  <c r="AL40" s="1"/>
  <c r="AT40"/>
  <c r="BD40" s="1"/>
  <c r="BT40"/>
  <c r="CN41"/>
  <c r="CR41" s="1"/>
  <c r="BT42"/>
  <c r="CZ42"/>
  <c r="DM42" s="1"/>
  <c r="CJ43"/>
  <c r="D44"/>
  <c r="J44" s="1"/>
  <c r="T44" s="1"/>
  <c r="AN44"/>
  <c r="AT44" s="1"/>
  <c r="BD44" s="1"/>
  <c r="BH44"/>
  <c r="BH50" s="1"/>
  <c r="J45"/>
  <c r="CZ45"/>
  <c r="J46"/>
  <c r="CJ46"/>
  <c r="CR46"/>
  <c r="D50"/>
  <c r="AN47"/>
  <c r="AT47" s="1"/>
  <c r="AV50"/>
  <c r="AV68" s="1"/>
  <c r="AZ50"/>
  <c r="AZ68" s="1"/>
  <c r="CE50"/>
  <c r="CW50"/>
  <c r="I50"/>
  <c r="Y50"/>
  <c r="AG50"/>
  <c r="AG68" s="1"/>
  <c r="BK50"/>
  <c r="BK68" s="1"/>
  <c r="CH50"/>
  <c r="CX50"/>
  <c r="CR53"/>
  <c r="CP57"/>
  <c r="CX57"/>
  <c r="BP57"/>
  <c r="CH57"/>
  <c r="AP57"/>
  <c r="BH57"/>
  <c r="CZ61"/>
  <c r="BL61"/>
  <c r="Z67"/>
  <c r="AT65"/>
  <c r="DA65"/>
  <c r="D67"/>
  <c r="CH67"/>
  <c r="V67"/>
  <c r="AN67"/>
  <c r="AR67"/>
  <c r="BN67"/>
  <c r="CQ67"/>
  <c r="CY67"/>
  <c r="BM56"/>
  <c r="BO57"/>
  <c r="BU56"/>
  <c r="BC67"/>
  <c r="AU25"/>
  <c r="BE25" s="1"/>
  <c r="CK25"/>
  <c r="CS25"/>
  <c r="CK26"/>
  <c r="CS26"/>
  <c r="AC27"/>
  <c r="AM27" s="1"/>
  <c r="BU27"/>
  <c r="AO28"/>
  <c r="AU28" s="1"/>
  <c r="AU29"/>
  <c r="BE29" s="1"/>
  <c r="CS29"/>
  <c r="CS30"/>
  <c r="W31"/>
  <c r="AC31" s="1"/>
  <c r="CU31"/>
  <c r="DA31" s="1"/>
  <c r="BU32"/>
  <c r="CS32"/>
  <c r="W34"/>
  <c r="AC34" s="1"/>
  <c r="AM34" s="1"/>
  <c r="CU34"/>
  <c r="DA34" s="1"/>
  <c r="AK36"/>
  <c r="AM36" s="1"/>
  <c r="CK36"/>
  <c r="DA36"/>
  <c r="AK37"/>
  <c r="E38"/>
  <c r="K38" s="1"/>
  <c r="AO38"/>
  <c r="AU38" s="1"/>
  <c r="BE38" s="1"/>
  <c r="CK40"/>
  <c r="BG41"/>
  <c r="BM41" s="1"/>
  <c r="AU42"/>
  <c r="BE42" s="1"/>
  <c r="K43"/>
  <c r="U43" s="1"/>
  <c r="AU43"/>
  <c r="BE43" s="1"/>
  <c r="BM43"/>
  <c r="BO44"/>
  <c r="BU44" s="1"/>
  <c r="AU45"/>
  <c r="BE45" s="1"/>
  <c r="CK45"/>
  <c r="AU46"/>
  <c r="BE46" s="1"/>
  <c r="DA46"/>
  <c r="G47"/>
  <c r="K47" s="1"/>
  <c r="O50"/>
  <c r="AE50"/>
  <c r="AI50"/>
  <c r="AY50"/>
  <c r="BC47"/>
  <c r="BS50"/>
  <c r="CQ47"/>
  <c r="CS47" s="1"/>
  <c r="CY47"/>
  <c r="DA47" s="1"/>
  <c r="CD50"/>
  <c r="CJ50" s="1"/>
  <c r="CV50"/>
  <c r="H50"/>
  <c r="AF50"/>
  <c r="AN50"/>
  <c r="BJ50"/>
  <c r="AS57"/>
  <c r="E57"/>
  <c r="AI68"/>
  <c r="BA68"/>
  <c r="F50"/>
  <c r="J48"/>
  <c r="T48" s="1"/>
  <c r="DH48" s="1"/>
  <c r="BL56"/>
  <c r="BN57"/>
  <c r="BT56"/>
  <c r="AD67"/>
  <c r="AJ65"/>
  <c r="AL65" s="1"/>
  <c r="BF67"/>
  <c r="BL65"/>
  <c r="BB67"/>
  <c r="AT25"/>
  <c r="BD25" s="1"/>
  <c r="CR29"/>
  <c r="DM29" s="1"/>
  <c r="CR30"/>
  <c r="DM30" s="1"/>
  <c r="BT32"/>
  <c r="CR32"/>
  <c r="DM32" s="1"/>
  <c r="AJ36"/>
  <c r="AL36" s="1"/>
  <c r="J39"/>
  <c r="T39" s="1"/>
  <c r="CJ39"/>
  <c r="CR39"/>
  <c r="CZ39"/>
  <c r="AB42"/>
  <c r="AL42" s="1"/>
  <c r="DH42" s="1"/>
  <c r="AJ42"/>
  <c r="AT43"/>
  <c r="BD43" s="1"/>
  <c r="CJ45"/>
  <c r="AT46"/>
  <c r="BD46" s="1"/>
  <c r="CZ46"/>
  <c r="N50"/>
  <c r="AD50"/>
  <c r="AH50"/>
  <c r="AH68" s="1"/>
  <c r="AX50"/>
  <c r="BB47"/>
  <c r="BF50"/>
  <c r="BR50"/>
  <c r="CM50"/>
  <c r="CU50"/>
  <c r="W50"/>
  <c r="AA50"/>
  <c r="AQ50"/>
  <c r="BO50"/>
  <c r="CP50"/>
  <c r="CP68" s="1"/>
  <c r="AR57"/>
  <c r="D57"/>
  <c r="BJ68"/>
  <c r="CF67"/>
  <c r="CF68" s="1"/>
  <c r="X67"/>
  <c r="AF67"/>
  <c r="AF68" s="1"/>
  <c r="BH67"/>
  <c r="BP67"/>
  <c r="CU67"/>
  <c r="CK56"/>
  <c r="W57"/>
  <c r="AC57" s="1"/>
  <c r="AC56"/>
  <c r="CM57"/>
  <c r="CS56"/>
  <c r="CJ65"/>
  <c r="BM25"/>
  <c r="DA25"/>
  <c r="DA26"/>
  <c r="BC28"/>
  <c r="AK29"/>
  <c r="AM29" s="1"/>
  <c r="AU32"/>
  <c r="BE32" s="1"/>
  <c r="AC37"/>
  <c r="BM37"/>
  <c r="BU37"/>
  <c r="AU39"/>
  <c r="BE39" s="1"/>
  <c r="AC40"/>
  <c r="AM40" s="1"/>
  <c r="AU40"/>
  <c r="BE40" s="1"/>
  <c r="BU40"/>
  <c r="DA42"/>
  <c r="K45"/>
  <c r="CK46"/>
  <c r="AK47"/>
  <c r="AW50"/>
  <c r="BC50" s="1"/>
  <c r="BA50"/>
  <c r="BI50"/>
  <c r="BM47"/>
  <c r="CL50"/>
  <c r="CT50"/>
  <c r="V50"/>
  <c r="Z50"/>
  <c r="AP50"/>
  <c r="BN50"/>
  <c r="CI50"/>
  <c r="CY50"/>
  <c r="CS53"/>
  <c r="CQ57"/>
  <c r="CY57"/>
  <c r="BQ57"/>
  <c r="CI57"/>
  <c r="G57"/>
  <c r="AQ57"/>
  <c r="BI57"/>
  <c r="DA61"/>
  <c r="BM61"/>
  <c r="AA67"/>
  <c r="AU65"/>
  <c r="CX67"/>
  <c r="CX68" s="1"/>
  <c r="E67"/>
  <c r="AY68"/>
  <c r="CI67"/>
  <c r="CW68"/>
  <c r="W67"/>
  <c r="AO67"/>
  <c r="AS67"/>
  <c r="BO67"/>
  <c r="CT67"/>
  <c r="CK48"/>
  <c r="BM49"/>
  <c r="BQ50"/>
  <c r="CO50"/>
  <c r="CO68" s="1"/>
  <c r="AU51"/>
  <c r="BE51" s="1"/>
  <c r="CS51"/>
  <c r="BU52"/>
  <c r="AE53"/>
  <c r="AK53" s="1"/>
  <c r="AM53" s="1"/>
  <c r="BG53"/>
  <c r="BM53" s="1"/>
  <c r="BS53"/>
  <c r="BS57" s="1"/>
  <c r="CE53"/>
  <c r="CK53" s="1"/>
  <c r="CU53"/>
  <c r="DA53" s="1"/>
  <c r="AC55"/>
  <c r="AM55" s="1"/>
  <c r="BU55"/>
  <c r="I56"/>
  <c r="I57" s="1"/>
  <c r="AK56"/>
  <c r="AO56"/>
  <c r="DA56"/>
  <c r="AY57"/>
  <c r="BC57" s="1"/>
  <c r="AU58"/>
  <c r="BE58" s="1"/>
  <c r="BM58"/>
  <c r="BU58"/>
  <c r="CK58"/>
  <c r="DA58"/>
  <c r="BU59"/>
  <c r="K60"/>
  <c r="U60" s="1"/>
  <c r="BM60"/>
  <c r="AQ61"/>
  <c r="AU61" s="1"/>
  <c r="BE61" s="1"/>
  <c r="CE61"/>
  <c r="CK61" s="1"/>
  <c r="CM61"/>
  <c r="CS61" s="1"/>
  <c r="AC62"/>
  <c r="AK62"/>
  <c r="AU62"/>
  <c r="BE62" s="1"/>
  <c r="BM62"/>
  <c r="BU62"/>
  <c r="CK62"/>
  <c r="CS62"/>
  <c r="K63"/>
  <c r="U63" s="1"/>
  <c r="AC66"/>
  <c r="AM66" s="1"/>
  <c r="AU66"/>
  <c r="BE66" s="1"/>
  <c r="BU66"/>
  <c r="CK66"/>
  <c r="DA66"/>
  <c r="AE67"/>
  <c r="BG67"/>
  <c r="CM67"/>
  <c r="CJ48"/>
  <c r="BL49"/>
  <c r="BT49"/>
  <c r="X50"/>
  <c r="BP50"/>
  <c r="CN50"/>
  <c r="CN68" s="1"/>
  <c r="AT51"/>
  <c r="BD51" s="1"/>
  <c r="CR51"/>
  <c r="DM51" s="1"/>
  <c r="BT52"/>
  <c r="AD53"/>
  <c r="AJ53" s="1"/>
  <c r="AL53" s="1"/>
  <c r="BF53"/>
  <c r="BL53" s="1"/>
  <c r="BR53"/>
  <c r="BT53" s="1"/>
  <c r="CD53"/>
  <c r="CJ53" s="1"/>
  <c r="CT53"/>
  <c r="CZ53" s="1"/>
  <c r="AB55"/>
  <c r="AL55" s="1"/>
  <c r="DH55" s="1"/>
  <c r="BT55"/>
  <c r="H56"/>
  <c r="H57" s="1"/>
  <c r="H68" s="1"/>
  <c r="AJ56"/>
  <c r="AN56"/>
  <c r="CZ56"/>
  <c r="F57"/>
  <c r="F68" s="1"/>
  <c r="AX57"/>
  <c r="AX68" s="1"/>
  <c r="AT58"/>
  <c r="BD58" s="1"/>
  <c r="BL58"/>
  <c r="BT58"/>
  <c r="CJ58"/>
  <c r="CZ58"/>
  <c r="DM58" s="1"/>
  <c r="BT59"/>
  <c r="J60"/>
  <c r="T60" s="1"/>
  <c r="DH60" s="1"/>
  <c r="BL60"/>
  <c r="AP61"/>
  <c r="AP67" s="1"/>
  <c r="CD61"/>
  <c r="CJ61" s="1"/>
  <c r="CL61"/>
  <c r="CR61" s="1"/>
  <c r="AB62"/>
  <c r="AJ62"/>
  <c r="AT62"/>
  <c r="BD62" s="1"/>
  <c r="BL62"/>
  <c r="BT62"/>
  <c r="J63"/>
  <c r="T63" s="1"/>
  <c r="DH63" s="1"/>
  <c r="AB66"/>
  <c r="AL66" s="1"/>
  <c r="AT66"/>
  <c r="BD66" s="1"/>
  <c r="BT66"/>
  <c r="CZ66"/>
  <c r="DM66" s="1"/>
  <c r="CS48"/>
  <c r="DA48"/>
  <c r="AC49"/>
  <c r="AM49" s="1"/>
  <c r="DA49"/>
  <c r="AC54"/>
  <c r="AK54"/>
  <c r="CS55"/>
  <c r="K56"/>
  <c r="AC58"/>
  <c r="AM58" s="1"/>
  <c r="DA62"/>
  <c r="K65"/>
  <c r="BC65"/>
  <c r="CR48"/>
  <c r="CZ48"/>
  <c r="CZ49"/>
  <c r="AB54"/>
  <c r="AJ54"/>
  <c r="CR55"/>
  <c r="DM55" s="1"/>
  <c r="AB58"/>
  <c r="AL58" s="1"/>
  <c r="CZ62"/>
  <c r="DM62" s="1"/>
  <c r="J65"/>
  <c r="BB65"/>
  <c r="AA68" l="1"/>
  <c r="AM47"/>
  <c r="AC50"/>
  <c r="AM54"/>
  <c r="I68"/>
  <c r="BS68"/>
  <c r="DH39"/>
  <c r="DM22"/>
  <c r="DM10"/>
  <c r="BL20"/>
  <c r="AL16"/>
  <c r="T20"/>
  <c r="DB12"/>
  <c r="AM7"/>
  <c r="DB35"/>
  <c r="DH33"/>
  <c r="E50"/>
  <c r="DF24"/>
  <c r="DF35"/>
  <c r="DB24"/>
  <c r="DM48"/>
  <c r="AP68"/>
  <c r="CQ50"/>
  <c r="CS50" s="1"/>
  <c r="DM46"/>
  <c r="CR57"/>
  <c r="DF56"/>
  <c r="DF57" s="1"/>
  <c r="DF44"/>
  <c r="DM5"/>
  <c r="DM8"/>
  <c r="DD12"/>
  <c r="DD68" s="1"/>
  <c r="AL62"/>
  <c r="AM62"/>
  <c r="BU50"/>
  <c r="DA50"/>
  <c r="DM45"/>
  <c r="AM23"/>
  <c r="AL31"/>
  <c r="DM19"/>
  <c r="DH21"/>
  <c r="DH23" s="1"/>
  <c r="DM43"/>
  <c r="DH17"/>
  <c r="DM54"/>
  <c r="DB50"/>
  <c r="AM56"/>
  <c r="BL24"/>
  <c r="DB57"/>
  <c r="DM39"/>
  <c r="DM21"/>
  <c r="DM49"/>
  <c r="DM13"/>
  <c r="AL54"/>
  <c r="BQ68"/>
  <c r="BP68"/>
  <c r="BG50"/>
  <c r="AD57"/>
  <c r="AJ57" s="1"/>
  <c r="AL57" s="1"/>
  <c r="AO35"/>
  <c r="AU35" s="1"/>
  <c r="BE35" s="1"/>
  <c r="AL9"/>
  <c r="DH9" s="1"/>
  <c r="BM12"/>
  <c r="AU16"/>
  <c r="BE16" s="1"/>
  <c r="DF61"/>
  <c r="DF67" s="1"/>
  <c r="DH13"/>
  <c r="BN35"/>
  <c r="BT35" s="1"/>
  <c r="CR24"/>
  <c r="J7"/>
  <c r="DH43"/>
  <c r="DH44" s="1"/>
  <c r="AN35"/>
  <c r="AT35" s="1"/>
  <c r="BD35" s="1"/>
  <c r="AJ50"/>
  <c r="CL35"/>
  <c r="CR35" s="1"/>
  <c r="CU24"/>
  <c r="DA24" s="1"/>
  <c r="DE68"/>
  <c r="I67" i="58"/>
  <c r="I44"/>
  <c r="H24"/>
  <c r="H68"/>
  <c r="I61"/>
  <c r="F68"/>
  <c r="H35"/>
  <c r="I35"/>
  <c r="D68"/>
  <c r="I24"/>
  <c r="G68"/>
  <c r="AN57" i="57"/>
  <c r="AT57" s="1"/>
  <c r="AT56"/>
  <c r="BD56" s="1"/>
  <c r="CS67"/>
  <c r="BO68"/>
  <c r="BU67"/>
  <c r="AT67"/>
  <c r="BD67" s="1"/>
  <c r="AO12"/>
  <c r="AU12" s="1"/>
  <c r="BE12" s="1"/>
  <c r="AU7"/>
  <c r="BE7" s="1"/>
  <c r="CT12"/>
  <c r="CZ12" s="1"/>
  <c r="CZ7"/>
  <c r="BE65"/>
  <c r="AE57"/>
  <c r="AK57" s="1"/>
  <c r="AM57" s="1"/>
  <c r="BT50"/>
  <c r="CZ50"/>
  <c r="AM37"/>
  <c r="CS57"/>
  <c r="CE57"/>
  <c r="CK57" s="1"/>
  <c r="BH68"/>
  <c r="BB57"/>
  <c r="CU57"/>
  <c r="DA57" s="1"/>
  <c r="G50"/>
  <c r="G68" s="1"/>
  <c r="AM31"/>
  <c r="BE28"/>
  <c r="CY68"/>
  <c r="CH68"/>
  <c r="BR57"/>
  <c r="BR68" s="1"/>
  <c r="J56"/>
  <c r="BD47"/>
  <c r="AL29"/>
  <c r="CL67"/>
  <c r="BL44"/>
  <c r="BI24"/>
  <c r="BI68" s="1"/>
  <c r="AT11"/>
  <c r="BD11" s="1"/>
  <c r="BD7"/>
  <c r="Y12"/>
  <c r="AC12" s="1"/>
  <c r="AM12" s="1"/>
  <c r="CM24"/>
  <c r="CS24" s="1"/>
  <c r="J12"/>
  <c r="AE24"/>
  <c r="AK24" s="1"/>
  <c r="CK24"/>
  <c r="BF12"/>
  <c r="BL12" s="1"/>
  <c r="AO57"/>
  <c r="AU57" s="1"/>
  <c r="BE57" s="1"/>
  <c r="AU56"/>
  <c r="BE56" s="1"/>
  <c r="AC67"/>
  <c r="AJ67"/>
  <c r="J67"/>
  <c r="BG24"/>
  <c r="BM16"/>
  <c r="E12"/>
  <c r="K12" s="1"/>
  <c r="K7"/>
  <c r="U7" s="1"/>
  <c r="AB50"/>
  <c r="X68"/>
  <c r="CT57"/>
  <c r="CZ57" s="1"/>
  <c r="BF57"/>
  <c r="BL57" s="1"/>
  <c r="CE67"/>
  <c r="AQ67"/>
  <c r="AQ68" s="1"/>
  <c r="AW68"/>
  <c r="BC68" s="1"/>
  <c r="BG57"/>
  <c r="BM57" s="1"/>
  <c r="BD65"/>
  <c r="BB50"/>
  <c r="AL56"/>
  <c r="CU35"/>
  <c r="DA35" s="1"/>
  <c r="W35"/>
  <c r="AC35" s="1"/>
  <c r="AM35" s="1"/>
  <c r="V35"/>
  <c r="AB35" s="1"/>
  <c r="AL35" s="1"/>
  <c r="AN24"/>
  <c r="AT24" s="1"/>
  <c r="BD24" s="1"/>
  <c r="T7"/>
  <c r="AK67"/>
  <c r="BT67"/>
  <c r="CI68"/>
  <c r="CD67"/>
  <c r="AT61"/>
  <c r="BD61" s="1"/>
  <c r="BL50"/>
  <c r="K57"/>
  <c r="BU53"/>
  <c r="CK50"/>
  <c r="J50"/>
  <c r="CD57"/>
  <c r="CJ57" s="1"/>
  <c r="BT16"/>
  <c r="Z12"/>
  <c r="AB12" s="1"/>
  <c r="AL12" s="1"/>
  <c r="CK23"/>
  <c r="E24"/>
  <c r="K24" s="1"/>
  <c r="BM67"/>
  <c r="CZ67"/>
  <c r="K67"/>
  <c r="DA67"/>
  <c r="BL67"/>
  <c r="AB67"/>
  <c r="AL67" s="1"/>
  <c r="W24"/>
  <c r="AC24" s="1"/>
  <c r="AC16"/>
  <c r="AM16" s="1"/>
  <c r="D24"/>
  <c r="J24" s="1"/>
  <c r="J16"/>
  <c r="CR50"/>
  <c r="J57"/>
  <c r="BB68"/>
  <c r="BM50"/>
  <c r="AK50"/>
  <c r="AM50" s="1"/>
  <c r="BU57"/>
  <c r="AO50"/>
  <c r="BE47"/>
  <c r="CG12"/>
  <c r="CG68" s="1"/>
  <c r="CV24"/>
  <c r="CV68" s="1"/>
  <c r="CZ16"/>
  <c r="AT12"/>
  <c r="BD12" s="1"/>
  <c r="AT20"/>
  <c r="BD20" s="1"/>
  <c r="CK7"/>
  <c r="CQ68" l="1"/>
  <c r="AE68"/>
  <c r="AK68" s="1"/>
  <c r="AL50"/>
  <c r="AD68"/>
  <c r="AJ68" s="1"/>
  <c r="AM24"/>
  <c r="CU68"/>
  <c r="DA68" s="1"/>
  <c r="K50"/>
  <c r="W68"/>
  <c r="V68"/>
  <c r="BN68"/>
  <c r="BU68"/>
  <c r="DB68"/>
  <c r="AU67"/>
  <c r="BE67" s="1"/>
  <c r="CT68"/>
  <c r="BT68"/>
  <c r="CD68"/>
  <c r="CJ68" s="1"/>
  <c r="CJ67"/>
  <c r="BT57"/>
  <c r="BF68"/>
  <c r="BL68" s="1"/>
  <c r="E68"/>
  <c r="K68" s="1"/>
  <c r="BG68"/>
  <c r="BM68" s="1"/>
  <c r="CZ24"/>
  <c r="AO68"/>
  <c r="Z68"/>
  <c r="CE68"/>
  <c r="CK68" s="1"/>
  <c r="CK67"/>
  <c r="D68"/>
  <c r="J68" s="1"/>
  <c r="CM68"/>
  <c r="CS68" s="1"/>
  <c r="CZ68"/>
  <c r="AM67"/>
  <c r="Y68"/>
  <c r="CL68"/>
  <c r="CR68" s="1"/>
  <c r="CR67"/>
  <c r="CK12"/>
  <c r="BM24"/>
  <c r="AN68"/>
  <c r="BD57"/>
  <c r="AC68" l="1"/>
  <c r="AM68" s="1"/>
  <c r="AB68"/>
  <c r="AL68" s="1"/>
  <c r="F67" i="56" l="1"/>
  <c r="I66"/>
  <c r="H66"/>
  <c r="E66"/>
  <c r="K66" s="1"/>
  <c r="D66"/>
  <c r="G65"/>
  <c r="G67" s="1"/>
  <c r="F65"/>
  <c r="K64"/>
  <c r="E64"/>
  <c r="D64"/>
  <c r="J64" s="1"/>
  <c r="I63"/>
  <c r="H63"/>
  <c r="H65" s="1"/>
  <c r="E63"/>
  <c r="K63" s="1"/>
  <c r="D63"/>
  <c r="J63" s="1"/>
  <c r="I62"/>
  <c r="I65" s="1"/>
  <c r="H62"/>
  <c r="E62"/>
  <c r="E65" s="1"/>
  <c r="D62"/>
  <c r="D65" s="1"/>
  <c r="J65" s="1"/>
  <c r="G61"/>
  <c r="F61"/>
  <c r="I60"/>
  <c r="H60"/>
  <c r="H61" s="1"/>
  <c r="E60"/>
  <c r="K60" s="1"/>
  <c r="D60"/>
  <c r="J60" s="1"/>
  <c r="J59"/>
  <c r="I59"/>
  <c r="K59" s="1"/>
  <c r="H59"/>
  <c r="I58"/>
  <c r="I61" s="1"/>
  <c r="H58"/>
  <c r="E58"/>
  <c r="E61" s="1"/>
  <c r="K61" s="1"/>
  <c r="D58"/>
  <c r="D61" s="1"/>
  <c r="G56"/>
  <c r="G57" s="1"/>
  <c r="F56"/>
  <c r="F57" s="1"/>
  <c r="E56"/>
  <c r="D56"/>
  <c r="K55"/>
  <c r="I55"/>
  <c r="H55"/>
  <c r="J55" s="1"/>
  <c r="K54"/>
  <c r="I54"/>
  <c r="I56" s="1"/>
  <c r="H54"/>
  <c r="J54" s="1"/>
  <c r="G53"/>
  <c r="F53"/>
  <c r="K52"/>
  <c r="E52"/>
  <c r="D52"/>
  <c r="J52" s="1"/>
  <c r="I51"/>
  <c r="I53" s="1"/>
  <c r="H51"/>
  <c r="H53" s="1"/>
  <c r="E51"/>
  <c r="K51" s="1"/>
  <c r="D51"/>
  <c r="J51" s="1"/>
  <c r="J49"/>
  <c r="I49"/>
  <c r="H49"/>
  <c r="I48"/>
  <c r="H48"/>
  <c r="G48"/>
  <c r="F48"/>
  <c r="E48"/>
  <c r="D48"/>
  <c r="G47"/>
  <c r="F47"/>
  <c r="E47"/>
  <c r="K47" s="1"/>
  <c r="I46"/>
  <c r="I47" s="1"/>
  <c r="H46"/>
  <c r="E46"/>
  <c r="K46" s="1"/>
  <c r="D46"/>
  <c r="D47" s="1"/>
  <c r="J47" s="1"/>
  <c r="K45"/>
  <c r="I45"/>
  <c r="H45"/>
  <c r="H47" s="1"/>
  <c r="I43"/>
  <c r="H43"/>
  <c r="G43"/>
  <c r="K43" s="1"/>
  <c r="F43"/>
  <c r="E43"/>
  <c r="E44" s="1"/>
  <c r="D43"/>
  <c r="J43" s="1"/>
  <c r="I42"/>
  <c r="I44" s="1"/>
  <c r="H42"/>
  <c r="H44" s="1"/>
  <c r="G42"/>
  <c r="G44" s="1"/>
  <c r="F42"/>
  <c r="F44" s="1"/>
  <c r="G41"/>
  <c r="F41"/>
  <c r="E41"/>
  <c r="K41" s="1"/>
  <c r="D41"/>
  <c r="J40"/>
  <c r="I40"/>
  <c r="K40" s="1"/>
  <c r="H40"/>
  <c r="J39"/>
  <c r="I39"/>
  <c r="I41" s="1"/>
  <c r="H39"/>
  <c r="H41" s="1"/>
  <c r="J37"/>
  <c r="I37"/>
  <c r="K37" s="1"/>
  <c r="H37"/>
  <c r="I36"/>
  <c r="I38" s="1"/>
  <c r="H36"/>
  <c r="H38" s="1"/>
  <c r="G36"/>
  <c r="G38" s="1"/>
  <c r="F36"/>
  <c r="F38" s="1"/>
  <c r="E36"/>
  <c r="E38" s="1"/>
  <c r="D36"/>
  <c r="D38" s="1"/>
  <c r="J38" s="1"/>
  <c r="G34"/>
  <c r="F34"/>
  <c r="J33"/>
  <c r="E33"/>
  <c r="E34" s="1"/>
  <c r="K34" s="1"/>
  <c r="D33"/>
  <c r="I32"/>
  <c r="I34" s="1"/>
  <c r="H32"/>
  <c r="H34" s="1"/>
  <c r="E32"/>
  <c r="K32" s="1"/>
  <c r="D32"/>
  <c r="D34" s="1"/>
  <c r="J34" s="1"/>
  <c r="G31"/>
  <c r="F31"/>
  <c r="D31"/>
  <c r="J31" s="1"/>
  <c r="K30"/>
  <c r="I30"/>
  <c r="H30"/>
  <c r="J30" s="1"/>
  <c r="I29"/>
  <c r="I31" s="1"/>
  <c r="H29"/>
  <c r="H31" s="1"/>
  <c r="E29"/>
  <c r="K29" s="1"/>
  <c r="D29"/>
  <c r="J29" s="1"/>
  <c r="G28"/>
  <c r="G35" s="1"/>
  <c r="F28"/>
  <c r="F35" s="1"/>
  <c r="J27"/>
  <c r="E27"/>
  <c r="E28" s="1"/>
  <c r="D27"/>
  <c r="I26"/>
  <c r="I28" s="1"/>
  <c r="H26"/>
  <c r="H28" s="1"/>
  <c r="E26"/>
  <c r="K26" s="1"/>
  <c r="D26"/>
  <c r="D28" s="1"/>
  <c r="J28" s="1"/>
  <c r="I25"/>
  <c r="H25"/>
  <c r="E25"/>
  <c r="D25"/>
  <c r="D35" s="1"/>
  <c r="E23"/>
  <c r="I22"/>
  <c r="I23" s="1"/>
  <c r="H22"/>
  <c r="H23" s="1"/>
  <c r="G22"/>
  <c r="G23" s="1"/>
  <c r="F22"/>
  <c r="F23" s="1"/>
  <c r="K21"/>
  <c r="E21"/>
  <c r="D21"/>
  <c r="D23" s="1"/>
  <c r="J23" s="1"/>
  <c r="G20"/>
  <c r="F20"/>
  <c r="D20"/>
  <c r="I19"/>
  <c r="I20" s="1"/>
  <c r="H19"/>
  <c r="H20" s="1"/>
  <c r="E19"/>
  <c r="K19" s="1"/>
  <c r="D19"/>
  <c r="J19" s="1"/>
  <c r="K18"/>
  <c r="J18"/>
  <c r="K17"/>
  <c r="I17"/>
  <c r="H17"/>
  <c r="J17" s="1"/>
  <c r="K15"/>
  <c r="E15"/>
  <c r="D15"/>
  <c r="J15" s="1"/>
  <c r="I14"/>
  <c r="H14"/>
  <c r="H16" s="1"/>
  <c r="H24" s="1"/>
  <c r="E14"/>
  <c r="K14" s="1"/>
  <c r="D14"/>
  <c r="J14" s="1"/>
  <c r="I13"/>
  <c r="I16" s="1"/>
  <c r="I24" s="1"/>
  <c r="H13"/>
  <c r="G13"/>
  <c r="G16" s="1"/>
  <c r="F13"/>
  <c r="F16" s="1"/>
  <c r="E13"/>
  <c r="E16" s="1"/>
  <c r="D13"/>
  <c r="I10"/>
  <c r="H10"/>
  <c r="G10"/>
  <c r="G11" s="1"/>
  <c r="F10"/>
  <c r="F11" s="1"/>
  <c r="E10"/>
  <c r="K10" s="1"/>
  <c r="D10"/>
  <c r="I9"/>
  <c r="I11" s="1"/>
  <c r="H9"/>
  <c r="H11" s="1"/>
  <c r="E9"/>
  <c r="K9" s="1"/>
  <c r="D9"/>
  <c r="J9" s="1"/>
  <c r="K8"/>
  <c r="E8"/>
  <c r="E11" s="1"/>
  <c r="D8"/>
  <c r="D11" s="1"/>
  <c r="G7"/>
  <c r="F7"/>
  <c r="F12" s="1"/>
  <c r="K6"/>
  <c r="J6"/>
  <c r="I5"/>
  <c r="H5"/>
  <c r="E5"/>
  <c r="E7" s="1"/>
  <c r="D5"/>
  <c r="D7" s="1"/>
  <c r="I4"/>
  <c r="K4" s="1"/>
  <c r="H4"/>
  <c r="J4" s="1"/>
  <c r="L311" i="32"/>
  <c r="M311"/>
  <c r="L310"/>
  <c r="M310"/>
  <c r="L292"/>
  <c r="M292"/>
  <c r="L276"/>
  <c r="M276"/>
  <c r="L267"/>
  <c r="M267"/>
  <c r="L251"/>
  <c r="M251"/>
  <c r="L196"/>
  <c r="M196"/>
  <c r="I258"/>
  <c r="M242"/>
  <c r="L242"/>
  <c r="M226"/>
  <c r="F67" i="55"/>
  <c r="I66"/>
  <c r="I67" s="1"/>
  <c r="H66"/>
  <c r="E66"/>
  <c r="K66" s="1"/>
  <c r="D66"/>
  <c r="G65"/>
  <c r="G67" s="1"/>
  <c r="F65"/>
  <c r="I64"/>
  <c r="I65" s="1"/>
  <c r="H64"/>
  <c r="H65" s="1"/>
  <c r="E64"/>
  <c r="K64" s="1"/>
  <c r="D64"/>
  <c r="J64" s="1"/>
  <c r="K63"/>
  <c r="J63"/>
  <c r="K62"/>
  <c r="E62"/>
  <c r="E65" s="1"/>
  <c r="D62"/>
  <c r="J62" s="1"/>
  <c r="G61"/>
  <c r="F61"/>
  <c r="K60"/>
  <c r="E60"/>
  <c r="D60"/>
  <c r="J60" s="1"/>
  <c r="K59"/>
  <c r="E59"/>
  <c r="D59"/>
  <c r="J59" s="1"/>
  <c r="I58"/>
  <c r="I61" s="1"/>
  <c r="H58"/>
  <c r="H61" s="1"/>
  <c r="E58"/>
  <c r="K58" s="1"/>
  <c r="D58"/>
  <c r="J58" s="1"/>
  <c r="G56"/>
  <c r="G57" s="1"/>
  <c r="F56"/>
  <c r="F57" s="1"/>
  <c r="E56"/>
  <c r="I55"/>
  <c r="I56" s="1"/>
  <c r="H55"/>
  <c r="E55"/>
  <c r="K55" s="1"/>
  <c r="D55"/>
  <c r="D56" s="1"/>
  <c r="K54"/>
  <c r="I54"/>
  <c r="H54"/>
  <c r="H56" s="1"/>
  <c r="H57" s="1"/>
  <c r="H53"/>
  <c r="G53"/>
  <c r="F53"/>
  <c r="K52"/>
  <c r="J52"/>
  <c r="I51"/>
  <c r="I53" s="1"/>
  <c r="H51"/>
  <c r="E51"/>
  <c r="E53" s="1"/>
  <c r="K53" s="1"/>
  <c r="D51"/>
  <c r="D53" s="1"/>
  <c r="J53" s="1"/>
  <c r="I49"/>
  <c r="H49"/>
  <c r="G49"/>
  <c r="G50" s="1"/>
  <c r="F49"/>
  <c r="I48"/>
  <c r="H48"/>
  <c r="E48"/>
  <c r="E50" s="1"/>
  <c r="D48"/>
  <c r="D50" s="1"/>
  <c r="G47"/>
  <c r="K47" s="1"/>
  <c r="F47"/>
  <c r="E47"/>
  <c r="D47"/>
  <c r="K46"/>
  <c r="I46"/>
  <c r="I47" s="1"/>
  <c r="H46"/>
  <c r="J46" s="1"/>
  <c r="K45"/>
  <c r="J45"/>
  <c r="I44"/>
  <c r="H44"/>
  <c r="E44"/>
  <c r="K44" s="1"/>
  <c r="D44"/>
  <c r="K43"/>
  <c r="J43"/>
  <c r="K42"/>
  <c r="G42"/>
  <c r="G44" s="1"/>
  <c r="F42"/>
  <c r="J42" s="1"/>
  <c r="G41"/>
  <c r="K41" s="1"/>
  <c r="E41"/>
  <c r="D41"/>
  <c r="K40"/>
  <c r="G40"/>
  <c r="F40"/>
  <c r="F41" s="1"/>
  <c r="K39"/>
  <c r="I39"/>
  <c r="I41" s="1"/>
  <c r="H39"/>
  <c r="J39" s="1"/>
  <c r="G38"/>
  <c r="F38"/>
  <c r="D38"/>
  <c r="I37"/>
  <c r="I38" s="1"/>
  <c r="H37"/>
  <c r="H38" s="1"/>
  <c r="E37"/>
  <c r="K37" s="1"/>
  <c r="D37"/>
  <c r="J37" s="1"/>
  <c r="J36"/>
  <c r="E36"/>
  <c r="E38" s="1"/>
  <c r="D36"/>
  <c r="I34"/>
  <c r="G34"/>
  <c r="F34"/>
  <c r="K33"/>
  <c r="J33"/>
  <c r="I32"/>
  <c r="H32"/>
  <c r="H34" s="1"/>
  <c r="E32"/>
  <c r="E34" s="1"/>
  <c r="K34" s="1"/>
  <c r="D32"/>
  <c r="D34" s="1"/>
  <c r="G31"/>
  <c r="F31"/>
  <c r="J30"/>
  <c r="I30"/>
  <c r="I31" s="1"/>
  <c r="H30"/>
  <c r="H31" s="1"/>
  <c r="J29"/>
  <c r="E29"/>
  <c r="E31" s="1"/>
  <c r="K31" s="1"/>
  <c r="D29"/>
  <c r="D31" s="1"/>
  <c r="I28"/>
  <c r="I35" s="1"/>
  <c r="H28"/>
  <c r="G28"/>
  <c r="G35" s="1"/>
  <c r="F28"/>
  <c r="F35" s="1"/>
  <c r="J27"/>
  <c r="E27"/>
  <c r="K27" s="1"/>
  <c r="D27"/>
  <c r="J26"/>
  <c r="E26"/>
  <c r="E28" s="1"/>
  <c r="K28" s="1"/>
  <c r="D26"/>
  <c r="D28" s="1"/>
  <c r="J28" s="1"/>
  <c r="J25"/>
  <c r="E25"/>
  <c r="D25"/>
  <c r="D35" s="1"/>
  <c r="I22"/>
  <c r="I23" s="1"/>
  <c r="H22"/>
  <c r="H23" s="1"/>
  <c r="G22"/>
  <c r="G23" s="1"/>
  <c r="F22"/>
  <c r="F23" s="1"/>
  <c r="E21"/>
  <c r="E23" s="1"/>
  <c r="D21"/>
  <c r="D23" s="1"/>
  <c r="G20"/>
  <c r="F20"/>
  <c r="E20"/>
  <c r="D20"/>
  <c r="I19"/>
  <c r="K19" s="1"/>
  <c r="H19"/>
  <c r="J19" s="1"/>
  <c r="K18"/>
  <c r="J18"/>
  <c r="I17"/>
  <c r="H17"/>
  <c r="E17"/>
  <c r="K17" s="1"/>
  <c r="D17"/>
  <c r="J17" s="1"/>
  <c r="G16"/>
  <c r="G24" s="1"/>
  <c r="F16"/>
  <c r="F24" s="1"/>
  <c r="I15"/>
  <c r="K15" s="1"/>
  <c r="H15"/>
  <c r="J15" s="1"/>
  <c r="K14"/>
  <c r="J14"/>
  <c r="J13"/>
  <c r="E13"/>
  <c r="E16" s="1"/>
  <c r="D13"/>
  <c r="D16" s="1"/>
  <c r="G11"/>
  <c r="F11"/>
  <c r="E10"/>
  <c r="E11" s="1"/>
  <c r="D10"/>
  <c r="D11" s="1"/>
  <c r="I9"/>
  <c r="K9" s="1"/>
  <c r="H9"/>
  <c r="J9" s="1"/>
  <c r="I8"/>
  <c r="I11" s="1"/>
  <c r="H8"/>
  <c r="H11" s="1"/>
  <c r="G7"/>
  <c r="G12" s="1"/>
  <c r="F7"/>
  <c r="F12" s="1"/>
  <c r="E7"/>
  <c r="E12" s="1"/>
  <c r="D7"/>
  <c r="D12" s="1"/>
  <c r="K6"/>
  <c r="J6"/>
  <c r="K5"/>
  <c r="J5"/>
  <c r="I5"/>
  <c r="I7" s="1"/>
  <c r="I12" s="1"/>
  <c r="H5"/>
  <c r="H7" s="1"/>
  <c r="H12" s="1"/>
  <c r="K4"/>
  <c r="J4"/>
  <c r="E67" i="56" l="1"/>
  <c r="K65"/>
  <c r="K11"/>
  <c r="K23"/>
  <c r="J11"/>
  <c r="G24"/>
  <c r="G12"/>
  <c r="F24"/>
  <c r="J20"/>
  <c r="E35"/>
  <c r="K28"/>
  <c r="K38"/>
  <c r="J41"/>
  <c r="F50"/>
  <c r="F68" s="1"/>
  <c r="H50"/>
  <c r="D67"/>
  <c r="K16"/>
  <c r="K44"/>
  <c r="E50"/>
  <c r="K50" s="1"/>
  <c r="I67"/>
  <c r="I35"/>
  <c r="J61"/>
  <c r="H67"/>
  <c r="E12"/>
  <c r="K12" s="1"/>
  <c r="D12"/>
  <c r="H35"/>
  <c r="J35" s="1"/>
  <c r="G50"/>
  <c r="G68" s="1"/>
  <c r="I50"/>
  <c r="I57"/>
  <c r="K5"/>
  <c r="I7"/>
  <c r="I12" s="1"/>
  <c r="K13"/>
  <c r="E20"/>
  <c r="K20" s="1"/>
  <c r="K22"/>
  <c r="K27"/>
  <c r="E31"/>
  <c r="K31" s="1"/>
  <c r="K33"/>
  <c r="K36"/>
  <c r="K39"/>
  <c r="K48"/>
  <c r="K49"/>
  <c r="E53"/>
  <c r="K53" s="1"/>
  <c r="K58"/>
  <c r="K62"/>
  <c r="J5"/>
  <c r="H7"/>
  <c r="H12" s="1"/>
  <c r="J10"/>
  <c r="J13"/>
  <c r="D16"/>
  <c r="J22"/>
  <c r="J26"/>
  <c r="J32"/>
  <c r="J36"/>
  <c r="D44"/>
  <c r="J44" s="1"/>
  <c r="J46"/>
  <c r="J48"/>
  <c r="D53"/>
  <c r="J53" s="1"/>
  <c r="H56"/>
  <c r="H57" s="1"/>
  <c r="J58"/>
  <c r="J62"/>
  <c r="J66"/>
  <c r="K25"/>
  <c r="K42"/>
  <c r="K56"/>
  <c r="J8"/>
  <c r="J21"/>
  <c r="J25"/>
  <c r="J42"/>
  <c r="J45"/>
  <c r="D57" i="55"/>
  <c r="J57" s="1"/>
  <c r="J56"/>
  <c r="E67"/>
  <c r="K65"/>
  <c r="E24"/>
  <c r="D24"/>
  <c r="J16"/>
  <c r="K23"/>
  <c r="H35"/>
  <c r="K38"/>
  <c r="F50"/>
  <c r="F68" s="1"/>
  <c r="H67"/>
  <c r="K11"/>
  <c r="J23"/>
  <c r="J41"/>
  <c r="I57"/>
  <c r="J12"/>
  <c r="J11"/>
  <c r="E35"/>
  <c r="K35" s="1"/>
  <c r="J31"/>
  <c r="J34"/>
  <c r="J38"/>
  <c r="G68"/>
  <c r="K50"/>
  <c r="E57"/>
  <c r="J35"/>
  <c r="K12"/>
  <c r="I50"/>
  <c r="K7"/>
  <c r="K8"/>
  <c r="K10"/>
  <c r="K13"/>
  <c r="I16"/>
  <c r="I24" s="1"/>
  <c r="I68" s="1"/>
  <c r="I20"/>
  <c r="K20" s="1"/>
  <c r="K22"/>
  <c r="K25"/>
  <c r="K26"/>
  <c r="K29"/>
  <c r="K30"/>
  <c r="K36"/>
  <c r="K48"/>
  <c r="K51"/>
  <c r="K56"/>
  <c r="E61"/>
  <c r="K61" s="1"/>
  <c r="J7"/>
  <c r="J8"/>
  <c r="J10"/>
  <c r="H16"/>
  <c r="H20"/>
  <c r="J20" s="1"/>
  <c r="J22"/>
  <c r="H41"/>
  <c r="F44"/>
  <c r="J44" s="1"/>
  <c r="H47"/>
  <c r="H50" s="1"/>
  <c r="J48"/>
  <c r="J51"/>
  <c r="J55"/>
  <c r="D61"/>
  <c r="J61" s="1"/>
  <c r="D65"/>
  <c r="J65" s="1"/>
  <c r="J66"/>
  <c r="K21"/>
  <c r="K32"/>
  <c r="K49"/>
  <c r="J21"/>
  <c r="J32"/>
  <c r="J40"/>
  <c r="J49"/>
  <c r="J54"/>
  <c r="K67" i="56" l="1"/>
  <c r="J12"/>
  <c r="I68"/>
  <c r="D24"/>
  <c r="J24" s="1"/>
  <c r="J16"/>
  <c r="J7"/>
  <c r="H68"/>
  <c r="E24"/>
  <c r="K24" s="1"/>
  <c r="K35"/>
  <c r="D50"/>
  <c r="J50" s="1"/>
  <c r="E57"/>
  <c r="K57" s="1"/>
  <c r="J67"/>
  <c r="D57"/>
  <c r="J57" s="1"/>
  <c r="K7"/>
  <c r="J56"/>
  <c r="H24" i="55"/>
  <c r="K57"/>
  <c r="J47"/>
  <c r="K24"/>
  <c r="K16"/>
  <c r="E68"/>
  <c r="K68" s="1"/>
  <c r="K67"/>
  <c r="D67"/>
  <c r="H68"/>
  <c r="J24"/>
  <c r="J50"/>
  <c r="D68" i="56" l="1"/>
  <c r="J68" s="1"/>
  <c r="E68"/>
  <c r="K68" s="1"/>
  <c r="D68" i="55"/>
  <c r="J68" s="1"/>
  <c r="J67"/>
  <c r="J66" i="54" l="1"/>
  <c r="E66"/>
  <c r="D66"/>
  <c r="D67" s="1"/>
  <c r="I65"/>
  <c r="H65"/>
  <c r="G65"/>
  <c r="F65"/>
  <c r="F67" s="1"/>
  <c r="E65"/>
  <c r="K65" s="1"/>
  <c r="K64"/>
  <c r="J64"/>
  <c r="K63"/>
  <c r="E63"/>
  <c r="D63"/>
  <c r="J63" s="1"/>
  <c r="K62"/>
  <c r="E62"/>
  <c r="D62"/>
  <c r="D65" s="1"/>
  <c r="J65" s="1"/>
  <c r="D61"/>
  <c r="I60"/>
  <c r="H60"/>
  <c r="E60"/>
  <c r="K60" s="1"/>
  <c r="D60"/>
  <c r="J60" s="1"/>
  <c r="K59"/>
  <c r="J59"/>
  <c r="I58"/>
  <c r="I61" s="1"/>
  <c r="H58"/>
  <c r="H61" s="1"/>
  <c r="G58"/>
  <c r="G61" s="1"/>
  <c r="F58"/>
  <c r="F61" s="1"/>
  <c r="G56"/>
  <c r="G57" s="1"/>
  <c r="F56"/>
  <c r="F57" s="1"/>
  <c r="J55"/>
  <c r="I55"/>
  <c r="I56" s="1"/>
  <c r="H55"/>
  <c r="H56" s="1"/>
  <c r="J54"/>
  <c r="E54"/>
  <c r="E56" s="1"/>
  <c r="D54"/>
  <c r="D56" s="1"/>
  <c r="G53"/>
  <c r="F53"/>
  <c r="E53"/>
  <c r="I52"/>
  <c r="I53" s="1"/>
  <c r="H52"/>
  <c r="H53" s="1"/>
  <c r="E52"/>
  <c r="K52" s="1"/>
  <c r="D52"/>
  <c r="J52" s="1"/>
  <c r="K51"/>
  <c r="E51"/>
  <c r="D51"/>
  <c r="D53" s="1"/>
  <c r="K49"/>
  <c r="I49"/>
  <c r="H49"/>
  <c r="J49" s="1"/>
  <c r="K48"/>
  <c r="E48"/>
  <c r="D48"/>
  <c r="J48" s="1"/>
  <c r="I46"/>
  <c r="H46"/>
  <c r="H47" s="1"/>
  <c r="G46"/>
  <c r="G47" s="1"/>
  <c r="G50" s="1"/>
  <c r="F46"/>
  <c r="F47" s="1"/>
  <c r="F50" s="1"/>
  <c r="I45"/>
  <c r="I47" s="1"/>
  <c r="H45"/>
  <c r="E45"/>
  <c r="E47" s="1"/>
  <c r="K47" s="1"/>
  <c r="D45"/>
  <c r="D47" s="1"/>
  <c r="J47" s="1"/>
  <c r="I44"/>
  <c r="H44"/>
  <c r="G44"/>
  <c r="D44"/>
  <c r="J44" s="1"/>
  <c r="G43"/>
  <c r="F43"/>
  <c r="F44" s="1"/>
  <c r="E43"/>
  <c r="K43" s="1"/>
  <c r="D43"/>
  <c r="J43" s="1"/>
  <c r="K42"/>
  <c r="J42"/>
  <c r="I40"/>
  <c r="I41" s="1"/>
  <c r="H40"/>
  <c r="H41" s="1"/>
  <c r="G40"/>
  <c r="G41" s="1"/>
  <c r="F40"/>
  <c r="F41" s="1"/>
  <c r="E40"/>
  <c r="D40"/>
  <c r="J40" s="1"/>
  <c r="K39"/>
  <c r="E39"/>
  <c r="E41" s="1"/>
  <c r="D39"/>
  <c r="J39" s="1"/>
  <c r="G38"/>
  <c r="F38"/>
  <c r="K37"/>
  <c r="E37"/>
  <c r="D37"/>
  <c r="J37" s="1"/>
  <c r="I36"/>
  <c r="I38" s="1"/>
  <c r="H36"/>
  <c r="H38" s="1"/>
  <c r="E36"/>
  <c r="K36" s="1"/>
  <c r="D36"/>
  <c r="J36" s="1"/>
  <c r="I34"/>
  <c r="H34"/>
  <c r="G34"/>
  <c r="F34"/>
  <c r="J34" s="1"/>
  <c r="E34"/>
  <c r="K34" s="1"/>
  <c r="D34"/>
  <c r="K33"/>
  <c r="J33"/>
  <c r="K32"/>
  <c r="J32"/>
  <c r="I31"/>
  <c r="H31"/>
  <c r="G31"/>
  <c r="F31"/>
  <c r="J31" s="1"/>
  <c r="E31"/>
  <c r="K31" s="1"/>
  <c r="D31"/>
  <c r="K30"/>
  <c r="J30"/>
  <c r="K29"/>
  <c r="J29"/>
  <c r="I28"/>
  <c r="I35" s="1"/>
  <c r="H28"/>
  <c r="H35" s="1"/>
  <c r="G28"/>
  <c r="G35" s="1"/>
  <c r="F28"/>
  <c r="F35" s="1"/>
  <c r="E28"/>
  <c r="E35" s="1"/>
  <c r="K27"/>
  <c r="J27"/>
  <c r="K26"/>
  <c r="E26"/>
  <c r="D26"/>
  <c r="D28" s="1"/>
  <c r="J28" s="1"/>
  <c r="K25"/>
  <c r="E25"/>
  <c r="D25"/>
  <c r="D35" s="1"/>
  <c r="H23"/>
  <c r="G23"/>
  <c r="K23" s="1"/>
  <c r="F23"/>
  <c r="E23"/>
  <c r="D23"/>
  <c r="J23" s="1"/>
  <c r="K22"/>
  <c r="J22"/>
  <c r="J21"/>
  <c r="I21"/>
  <c r="I23" s="1"/>
  <c r="H21"/>
  <c r="I20"/>
  <c r="H20"/>
  <c r="G20"/>
  <c r="F20"/>
  <c r="E20"/>
  <c r="K20" s="1"/>
  <c r="K19"/>
  <c r="J19"/>
  <c r="K18"/>
  <c r="E18"/>
  <c r="D18"/>
  <c r="D20" s="1"/>
  <c r="J20" s="1"/>
  <c r="K17"/>
  <c r="E17"/>
  <c r="D17"/>
  <c r="J17" s="1"/>
  <c r="G16"/>
  <c r="G24" s="1"/>
  <c r="F16"/>
  <c r="F24" s="1"/>
  <c r="K15"/>
  <c r="E15"/>
  <c r="D15"/>
  <c r="J15" s="1"/>
  <c r="I14"/>
  <c r="I16" s="1"/>
  <c r="I24" s="1"/>
  <c r="H14"/>
  <c r="H16" s="1"/>
  <c r="H24" s="1"/>
  <c r="E14"/>
  <c r="K14" s="1"/>
  <c r="D14"/>
  <c r="J14" s="1"/>
  <c r="J13"/>
  <c r="E13"/>
  <c r="E16" s="1"/>
  <c r="D13"/>
  <c r="I11"/>
  <c r="H11"/>
  <c r="F11"/>
  <c r="E11"/>
  <c r="K11" s="1"/>
  <c r="J10"/>
  <c r="G10"/>
  <c r="G11" s="1"/>
  <c r="F10"/>
  <c r="K9"/>
  <c r="J9"/>
  <c r="K8"/>
  <c r="E8"/>
  <c r="D8"/>
  <c r="D11" s="1"/>
  <c r="J11" s="1"/>
  <c r="H7"/>
  <c r="H12" s="1"/>
  <c r="K6"/>
  <c r="E6"/>
  <c r="D6"/>
  <c r="J6" s="1"/>
  <c r="G5"/>
  <c r="F5"/>
  <c r="E5"/>
  <c r="K5" s="1"/>
  <c r="D5"/>
  <c r="J5" s="1"/>
  <c r="I4"/>
  <c r="I7" s="1"/>
  <c r="I12" s="1"/>
  <c r="H4"/>
  <c r="G4"/>
  <c r="G7" s="1"/>
  <c r="G12" s="1"/>
  <c r="F4"/>
  <c r="F7" s="1"/>
  <c r="F12" s="1"/>
  <c r="L141" i="30"/>
  <c r="L43"/>
  <c r="G65" i="53"/>
  <c r="F65"/>
  <c r="K64"/>
  <c r="J64"/>
  <c r="G47"/>
  <c r="F47"/>
  <c r="G41"/>
  <c r="F41"/>
  <c r="G38"/>
  <c r="F38"/>
  <c r="K33"/>
  <c r="J33"/>
  <c r="I28"/>
  <c r="H28"/>
  <c r="G28"/>
  <c r="F28"/>
  <c r="G23"/>
  <c r="F23"/>
  <c r="E23"/>
  <c r="D23"/>
  <c r="I20"/>
  <c r="H20"/>
  <c r="G20"/>
  <c r="F20"/>
  <c r="E20"/>
  <c r="K20" s="1"/>
  <c r="D20"/>
  <c r="J20" s="1"/>
  <c r="K19"/>
  <c r="J19"/>
  <c r="K18"/>
  <c r="J18"/>
  <c r="G16"/>
  <c r="G24" s="1"/>
  <c r="F16"/>
  <c r="F24" s="1"/>
  <c r="G11"/>
  <c r="F11"/>
  <c r="G7"/>
  <c r="G12" s="1"/>
  <c r="F7"/>
  <c r="F12" s="1"/>
  <c r="E7"/>
  <c r="D7"/>
  <c r="K6"/>
  <c r="J6"/>
  <c r="F68" i="54" l="1"/>
  <c r="K41"/>
  <c r="J53"/>
  <c r="J61"/>
  <c r="H67"/>
  <c r="K16"/>
  <c r="E24"/>
  <c r="K24" s="1"/>
  <c r="E57"/>
  <c r="K56"/>
  <c r="K53"/>
  <c r="G67"/>
  <c r="G68" s="1"/>
  <c r="D57"/>
  <c r="J56"/>
  <c r="J67"/>
  <c r="I50"/>
  <c r="I57"/>
  <c r="J35"/>
  <c r="K35"/>
  <c r="H57"/>
  <c r="I67"/>
  <c r="K4"/>
  <c r="E7"/>
  <c r="K10"/>
  <c r="K13"/>
  <c r="K21"/>
  <c r="K28"/>
  <c r="E38"/>
  <c r="K38" s="1"/>
  <c r="E44"/>
  <c r="K44" s="1"/>
  <c r="K45"/>
  <c r="K54"/>
  <c r="K55"/>
  <c r="E61"/>
  <c r="K61" s="1"/>
  <c r="K66"/>
  <c r="J4"/>
  <c r="D7"/>
  <c r="D16"/>
  <c r="D38"/>
  <c r="J38" s="1"/>
  <c r="D41"/>
  <c r="J41" s="1"/>
  <c r="J45"/>
  <c r="D50"/>
  <c r="J50" s="1"/>
  <c r="H50"/>
  <c r="K40"/>
  <c r="K46"/>
  <c r="K58"/>
  <c r="J8"/>
  <c r="J18"/>
  <c r="J25"/>
  <c r="J26"/>
  <c r="J46"/>
  <c r="J51"/>
  <c r="J58"/>
  <c r="J62"/>
  <c r="J16" l="1"/>
  <c r="D24"/>
  <c r="J24" s="1"/>
  <c r="E12"/>
  <c r="K12" s="1"/>
  <c r="K7"/>
  <c r="I68"/>
  <c r="E67"/>
  <c r="H68"/>
  <c r="D12"/>
  <c r="J12" s="1"/>
  <c r="J7"/>
  <c r="J57"/>
  <c r="E50"/>
  <c r="K50" s="1"/>
  <c r="K57"/>
  <c r="E68" l="1"/>
  <c r="K68" s="1"/>
  <c r="K67"/>
  <c r="D68"/>
  <c r="J68" s="1"/>
  <c r="L255" i="29" l="1"/>
  <c r="I67" i="52"/>
  <c r="G66"/>
  <c r="G67" s="1"/>
  <c r="F66"/>
  <c r="E66"/>
  <c r="K66" s="1"/>
  <c r="D66"/>
  <c r="I65"/>
  <c r="H65"/>
  <c r="H67" s="1"/>
  <c r="G65"/>
  <c r="F65"/>
  <c r="K64"/>
  <c r="J64"/>
  <c r="K63"/>
  <c r="J63"/>
  <c r="K62"/>
  <c r="E62"/>
  <c r="E65" s="1"/>
  <c r="D62"/>
  <c r="J62" s="1"/>
  <c r="I61"/>
  <c r="H61"/>
  <c r="G61"/>
  <c r="K60"/>
  <c r="E60"/>
  <c r="D60"/>
  <c r="J60" s="1"/>
  <c r="K59"/>
  <c r="G59"/>
  <c r="F59"/>
  <c r="F61" s="1"/>
  <c r="F67" s="1"/>
  <c r="K58"/>
  <c r="E58"/>
  <c r="E61" s="1"/>
  <c r="K61" s="1"/>
  <c r="D58"/>
  <c r="J58" s="1"/>
  <c r="I56"/>
  <c r="H56"/>
  <c r="H57" s="1"/>
  <c r="G56"/>
  <c r="G57" s="1"/>
  <c r="D56"/>
  <c r="G55"/>
  <c r="F55"/>
  <c r="F56" s="1"/>
  <c r="E55"/>
  <c r="K55" s="1"/>
  <c r="D55"/>
  <c r="J55" s="1"/>
  <c r="K54"/>
  <c r="J54"/>
  <c r="H53"/>
  <c r="G53"/>
  <c r="D53"/>
  <c r="G52"/>
  <c r="F52"/>
  <c r="F53" s="1"/>
  <c r="E52"/>
  <c r="K52" s="1"/>
  <c r="D52"/>
  <c r="J52" s="1"/>
  <c r="J51"/>
  <c r="I51"/>
  <c r="I53" s="1"/>
  <c r="H51"/>
  <c r="J49"/>
  <c r="E49"/>
  <c r="E50" s="1"/>
  <c r="D49"/>
  <c r="J48"/>
  <c r="G48"/>
  <c r="F48"/>
  <c r="I47"/>
  <c r="I50" s="1"/>
  <c r="H47"/>
  <c r="H50" s="1"/>
  <c r="G47"/>
  <c r="F47"/>
  <c r="E47"/>
  <c r="K47" s="1"/>
  <c r="D47"/>
  <c r="K46"/>
  <c r="J46"/>
  <c r="K45"/>
  <c r="J45"/>
  <c r="J43"/>
  <c r="G43"/>
  <c r="K43" s="1"/>
  <c r="F43"/>
  <c r="I42"/>
  <c r="I44" s="1"/>
  <c r="H42"/>
  <c r="H44" s="1"/>
  <c r="G42"/>
  <c r="G44" s="1"/>
  <c r="F42"/>
  <c r="F44" s="1"/>
  <c r="E42"/>
  <c r="E44" s="1"/>
  <c r="D42"/>
  <c r="D44" s="1"/>
  <c r="E41"/>
  <c r="D41"/>
  <c r="I40"/>
  <c r="I41" s="1"/>
  <c r="H40"/>
  <c r="H41" s="1"/>
  <c r="G40"/>
  <c r="G41" s="1"/>
  <c r="F40"/>
  <c r="F41" s="1"/>
  <c r="J41" s="1"/>
  <c r="K39"/>
  <c r="J39"/>
  <c r="G38"/>
  <c r="F38"/>
  <c r="J37"/>
  <c r="E37"/>
  <c r="E38" s="1"/>
  <c r="D37"/>
  <c r="D38" s="1"/>
  <c r="J38" s="1"/>
  <c r="J36"/>
  <c r="I36"/>
  <c r="I38" s="1"/>
  <c r="H36"/>
  <c r="H38" s="1"/>
  <c r="I34"/>
  <c r="H34"/>
  <c r="G34"/>
  <c r="F34"/>
  <c r="E34"/>
  <c r="K34" s="1"/>
  <c r="K33"/>
  <c r="J33"/>
  <c r="K32"/>
  <c r="E32"/>
  <c r="D32"/>
  <c r="D34" s="1"/>
  <c r="J34" s="1"/>
  <c r="I31"/>
  <c r="H31"/>
  <c r="G31"/>
  <c r="F31"/>
  <c r="D31"/>
  <c r="J31" s="1"/>
  <c r="K30"/>
  <c r="J30"/>
  <c r="J29"/>
  <c r="E29"/>
  <c r="E31" s="1"/>
  <c r="K31" s="1"/>
  <c r="D29"/>
  <c r="I28"/>
  <c r="I35" s="1"/>
  <c r="H28"/>
  <c r="H35" s="1"/>
  <c r="G28"/>
  <c r="G35" s="1"/>
  <c r="F28"/>
  <c r="F35" s="1"/>
  <c r="J27"/>
  <c r="E27"/>
  <c r="E28" s="1"/>
  <c r="D27"/>
  <c r="D28" s="1"/>
  <c r="J28" s="1"/>
  <c r="K26"/>
  <c r="J26"/>
  <c r="K25"/>
  <c r="E25"/>
  <c r="D25"/>
  <c r="I23"/>
  <c r="H23"/>
  <c r="G23"/>
  <c r="K23" s="1"/>
  <c r="F23"/>
  <c r="E23"/>
  <c r="D23"/>
  <c r="J23" s="1"/>
  <c r="K22"/>
  <c r="J22"/>
  <c r="K21"/>
  <c r="J21"/>
  <c r="I20"/>
  <c r="H20"/>
  <c r="G20"/>
  <c r="K20" s="1"/>
  <c r="F20"/>
  <c r="E20"/>
  <c r="D20"/>
  <c r="J20" s="1"/>
  <c r="K19"/>
  <c r="J19"/>
  <c r="K18"/>
  <c r="J18"/>
  <c r="I17"/>
  <c r="H17"/>
  <c r="E17"/>
  <c r="K17" s="1"/>
  <c r="D17"/>
  <c r="J17" s="1"/>
  <c r="E16"/>
  <c r="E24" s="1"/>
  <c r="D16"/>
  <c r="K15"/>
  <c r="J15"/>
  <c r="K14"/>
  <c r="J14"/>
  <c r="I13"/>
  <c r="I16" s="1"/>
  <c r="I24" s="1"/>
  <c r="H13"/>
  <c r="H16" s="1"/>
  <c r="H24" s="1"/>
  <c r="G13"/>
  <c r="G16" s="1"/>
  <c r="G24" s="1"/>
  <c r="F13"/>
  <c r="F16" s="1"/>
  <c r="G11"/>
  <c r="K11" s="1"/>
  <c r="F11"/>
  <c r="E11"/>
  <c r="D11"/>
  <c r="K10"/>
  <c r="J10"/>
  <c r="K9"/>
  <c r="J9"/>
  <c r="K8"/>
  <c r="I8"/>
  <c r="I11" s="1"/>
  <c r="H8"/>
  <c r="J8" s="1"/>
  <c r="I7"/>
  <c r="I12" s="1"/>
  <c r="H7"/>
  <c r="G7"/>
  <c r="G12" s="1"/>
  <c r="F7"/>
  <c r="F12" s="1"/>
  <c r="E7"/>
  <c r="E12" s="1"/>
  <c r="K12" s="1"/>
  <c r="D7"/>
  <c r="J7" s="1"/>
  <c r="K6"/>
  <c r="J6"/>
  <c r="K5"/>
  <c r="J5"/>
  <c r="K4"/>
  <c r="J4"/>
  <c r="L37" i="28"/>
  <c r="J37"/>
  <c r="G66" i="51"/>
  <c r="F66"/>
  <c r="E66"/>
  <c r="D66"/>
  <c r="J66" s="1"/>
  <c r="K64"/>
  <c r="J64"/>
  <c r="G63"/>
  <c r="F63"/>
  <c r="E63"/>
  <c r="K63" s="1"/>
  <c r="D63"/>
  <c r="J63" s="1"/>
  <c r="I62"/>
  <c r="I65" s="1"/>
  <c r="I67" s="1"/>
  <c r="H62"/>
  <c r="H65" s="1"/>
  <c r="G62"/>
  <c r="G65" s="1"/>
  <c r="F62"/>
  <c r="F65" s="1"/>
  <c r="E62"/>
  <c r="K62" s="1"/>
  <c r="D62"/>
  <c r="D65" s="1"/>
  <c r="I60"/>
  <c r="I61" s="1"/>
  <c r="H60"/>
  <c r="H61" s="1"/>
  <c r="G60"/>
  <c r="F60"/>
  <c r="J60" s="1"/>
  <c r="E60"/>
  <c r="K60" s="1"/>
  <c r="D60"/>
  <c r="D61" s="1"/>
  <c r="K59"/>
  <c r="J59"/>
  <c r="G58"/>
  <c r="G61" s="1"/>
  <c r="F58"/>
  <c r="F61" s="1"/>
  <c r="I56"/>
  <c r="I57" s="1"/>
  <c r="H56"/>
  <c r="G56"/>
  <c r="F56"/>
  <c r="F57" s="1"/>
  <c r="D56"/>
  <c r="K55"/>
  <c r="J55"/>
  <c r="J54"/>
  <c r="E54"/>
  <c r="E56" s="1"/>
  <c r="D54"/>
  <c r="I52"/>
  <c r="I53" s="1"/>
  <c r="H52"/>
  <c r="H53" s="1"/>
  <c r="G52"/>
  <c r="F52"/>
  <c r="F53" s="1"/>
  <c r="E52"/>
  <c r="K52" s="1"/>
  <c r="D52"/>
  <c r="G51"/>
  <c r="G53" s="1"/>
  <c r="F51"/>
  <c r="E51"/>
  <c r="K51" s="1"/>
  <c r="D51"/>
  <c r="J51" s="1"/>
  <c r="I49"/>
  <c r="H49"/>
  <c r="K48"/>
  <c r="J48"/>
  <c r="G47"/>
  <c r="F47"/>
  <c r="E47"/>
  <c r="D47"/>
  <c r="J46"/>
  <c r="I46"/>
  <c r="K46" s="1"/>
  <c r="H46"/>
  <c r="J45"/>
  <c r="I45"/>
  <c r="K45" s="1"/>
  <c r="H45"/>
  <c r="H47" s="1"/>
  <c r="I43"/>
  <c r="I44" s="1"/>
  <c r="H43"/>
  <c r="H44" s="1"/>
  <c r="G43"/>
  <c r="G44" s="1"/>
  <c r="F43"/>
  <c r="F44" s="1"/>
  <c r="E43"/>
  <c r="K43" s="1"/>
  <c r="D43"/>
  <c r="D44" s="1"/>
  <c r="K42"/>
  <c r="J42"/>
  <c r="K40"/>
  <c r="J40"/>
  <c r="I39"/>
  <c r="I41" s="1"/>
  <c r="H39"/>
  <c r="H41" s="1"/>
  <c r="G39"/>
  <c r="G41" s="1"/>
  <c r="F39"/>
  <c r="F41" s="1"/>
  <c r="E39"/>
  <c r="E41" s="1"/>
  <c r="K41" s="1"/>
  <c r="D39"/>
  <c r="D41" s="1"/>
  <c r="G38"/>
  <c r="F38"/>
  <c r="I37"/>
  <c r="I38" s="1"/>
  <c r="H37"/>
  <c r="H38" s="1"/>
  <c r="E37"/>
  <c r="K37" s="1"/>
  <c r="D37"/>
  <c r="J37" s="1"/>
  <c r="K36"/>
  <c r="J36"/>
  <c r="I34"/>
  <c r="H34"/>
  <c r="G34"/>
  <c r="F34"/>
  <c r="E34"/>
  <c r="K34" s="1"/>
  <c r="D34"/>
  <c r="J34" s="1"/>
  <c r="K33"/>
  <c r="J33"/>
  <c r="K32"/>
  <c r="J32"/>
  <c r="I31"/>
  <c r="H31"/>
  <c r="G31"/>
  <c r="F31"/>
  <c r="E31"/>
  <c r="K31" s="1"/>
  <c r="D31"/>
  <c r="J31" s="1"/>
  <c r="K30"/>
  <c r="J30"/>
  <c r="K29"/>
  <c r="J29"/>
  <c r="I28"/>
  <c r="I35" s="1"/>
  <c r="H28"/>
  <c r="H35" s="1"/>
  <c r="G28"/>
  <c r="F28"/>
  <c r="K27"/>
  <c r="J27"/>
  <c r="E26"/>
  <c r="E28" s="1"/>
  <c r="K28" s="1"/>
  <c r="D26"/>
  <c r="D28" s="1"/>
  <c r="J28" s="1"/>
  <c r="G25"/>
  <c r="G35" s="1"/>
  <c r="F25"/>
  <c r="F35" s="1"/>
  <c r="E25"/>
  <c r="E35" s="1"/>
  <c r="K35" s="1"/>
  <c r="D25"/>
  <c r="D35" s="1"/>
  <c r="G23"/>
  <c r="F23"/>
  <c r="E23"/>
  <c r="D23"/>
  <c r="K22"/>
  <c r="J22"/>
  <c r="I21"/>
  <c r="I23" s="1"/>
  <c r="H21"/>
  <c r="H23" s="1"/>
  <c r="E20"/>
  <c r="D20"/>
  <c r="K19"/>
  <c r="J19"/>
  <c r="I18"/>
  <c r="I20" s="1"/>
  <c r="H18"/>
  <c r="H20" s="1"/>
  <c r="G18"/>
  <c r="K18" s="1"/>
  <c r="F18"/>
  <c r="J18" s="1"/>
  <c r="I17"/>
  <c r="H17"/>
  <c r="G17"/>
  <c r="K17" s="1"/>
  <c r="F17"/>
  <c r="J17" s="1"/>
  <c r="I15"/>
  <c r="K15" s="1"/>
  <c r="H15"/>
  <c r="J15" s="1"/>
  <c r="I14"/>
  <c r="H14"/>
  <c r="E14"/>
  <c r="K14" s="1"/>
  <c r="D14"/>
  <c r="J14" s="1"/>
  <c r="I13"/>
  <c r="I16" s="1"/>
  <c r="I24" s="1"/>
  <c r="H13"/>
  <c r="H16" s="1"/>
  <c r="G13"/>
  <c r="G16" s="1"/>
  <c r="F13"/>
  <c r="F16" s="1"/>
  <c r="E13"/>
  <c r="E16" s="1"/>
  <c r="D13"/>
  <c r="D16" s="1"/>
  <c r="G11"/>
  <c r="F11"/>
  <c r="K10"/>
  <c r="J10"/>
  <c r="K9"/>
  <c r="J9"/>
  <c r="I8"/>
  <c r="I11" s="1"/>
  <c r="H8"/>
  <c r="H11" s="1"/>
  <c r="E8"/>
  <c r="E11" s="1"/>
  <c r="D8"/>
  <c r="D11" s="1"/>
  <c r="J11" s="1"/>
  <c r="E6"/>
  <c r="K6" s="1"/>
  <c r="D6"/>
  <c r="J6" s="1"/>
  <c r="I5"/>
  <c r="H5"/>
  <c r="G5"/>
  <c r="K5" s="1"/>
  <c r="F5"/>
  <c r="J5" s="1"/>
  <c r="I4"/>
  <c r="I7" s="1"/>
  <c r="H4"/>
  <c r="H7" s="1"/>
  <c r="H12" s="1"/>
  <c r="G4"/>
  <c r="G7" s="1"/>
  <c r="G12" s="1"/>
  <c r="F4"/>
  <c r="F7" s="1"/>
  <c r="F12" s="1"/>
  <c r="E4"/>
  <c r="E7" s="1"/>
  <c r="D4"/>
  <c r="D7" s="1"/>
  <c r="J138" i="27"/>
  <c r="CA58" i="57" l="1"/>
  <c r="I58" i="53"/>
  <c r="D35" i="52"/>
  <c r="J35" s="1"/>
  <c r="K38"/>
  <c r="J44"/>
  <c r="G50"/>
  <c r="K50" s="1"/>
  <c r="J53"/>
  <c r="I57"/>
  <c r="I68" s="1"/>
  <c r="K24"/>
  <c r="K41"/>
  <c r="F50"/>
  <c r="F57"/>
  <c r="F68" s="1"/>
  <c r="G68"/>
  <c r="F24"/>
  <c r="J16"/>
  <c r="E35"/>
  <c r="K35" s="1"/>
  <c r="K28"/>
  <c r="E67"/>
  <c r="K65"/>
  <c r="J11"/>
  <c r="D50"/>
  <c r="J50" s="1"/>
  <c r="K44"/>
  <c r="J56"/>
  <c r="K13"/>
  <c r="K16"/>
  <c r="K27"/>
  <c r="K29"/>
  <c r="K36"/>
  <c r="K37"/>
  <c r="K40"/>
  <c r="K42"/>
  <c r="K48"/>
  <c r="K49"/>
  <c r="K51"/>
  <c r="E53"/>
  <c r="K53" s="1"/>
  <c r="E56"/>
  <c r="H11"/>
  <c r="H12" s="1"/>
  <c r="H68" s="1"/>
  <c r="D12"/>
  <c r="J13"/>
  <c r="D24"/>
  <c r="J24" s="1"/>
  <c r="J40"/>
  <c r="J42"/>
  <c r="J47"/>
  <c r="D57"/>
  <c r="D61"/>
  <c r="J61" s="1"/>
  <c r="D65"/>
  <c r="J65" s="1"/>
  <c r="J66"/>
  <c r="K7"/>
  <c r="J25"/>
  <c r="J32"/>
  <c r="J59"/>
  <c r="E12" i="51"/>
  <c r="K7"/>
  <c r="I12"/>
  <c r="K11"/>
  <c r="G57"/>
  <c r="G67"/>
  <c r="D12"/>
  <c r="J12" s="1"/>
  <c r="J7"/>
  <c r="J44"/>
  <c r="J61"/>
  <c r="F67"/>
  <c r="K16"/>
  <c r="E24"/>
  <c r="K56"/>
  <c r="K23"/>
  <c r="G50"/>
  <c r="I50"/>
  <c r="I68"/>
  <c r="J16"/>
  <c r="D24"/>
  <c r="D67"/>
  <c r="J65"/>
  <c r="H24"/>
  <c r="J23"/>
  <c r="J35"/>
  <c r="J41"/>
  <c r="J47"/>
  <c r="H50"/>
  <c r="H57"/>
  <c r="H67"/>
  <c r="H68" s="1"/>
  <c r="K4"/>
  <c r="K8"/>
  <c r="K13"/>
  <c r="G20"/>
  <c r="K20" s="1"/>
  <c r="K21"/>
  <c r="K25"/>
  <c r="K26"/>
  <c r="E38"/>
  <c r="K38" s="1"/>
  <c r="E44"/>
  <c r="K44" s="1"/>
  <c r="I47"/>
  <c r="K49"/>
  <c r="E53"/>
  <c r="K53" s="1"/>
  <c r="K58"/>
  <c r="E61"/>
  <c r="K61" s="1"/>
  <c r="E65"/>
  <c r="K65" s="1"/>
  <c r="K66"/>
  <c r="J4"/>
  <c r="J8"/>
  <c r="J13"/>
  <c r="F20"/>
  <c r="J20" s="1"/>
  <c r="J21"/>
  <c r="J25"/>
  <c r="J26"/>
  <c r="D38"/>
  <c r="J38" s="1"/>
  <c r="J49"/>
  <c r="F50"/>
  <c r="D53"/>
  <c r="J53" s="1"/>
  <c r="J56"/>
  <c r="J58"/>
  <c r="K39"/>
  <c r="K47"/>
  <c r="K54"/>
  <c r="J39"/>
  <c r="J43"/>
  <c r="J52"/>
  <c r="J62"/>
  <c r="J12" i="52" l="1"/>
  <c r="K56"/>
  <c r="E57"/>
  <c r="K57" s="1"/>
  <c r="E68"/>
  <c r="K68" s="1"/>
  <c r="K67"/>
  <c r="J57"/>
  <c r="D67"/>
  <c r="D57" i="51"/>
  <c r="J57" s="1"/>
  <c r="F68"/>
  <c r="G68"/>
  <c r="G24"/>
  <c r="K12"/>
  <c r="J67"/>
  <c r="F24"/>
  <c r="J24" s="1"/>
  <c r="E67"/>
  <c r="K24"/>
  <c r="E50"/>
  <c r="K50" s="1"/>
  <c r="E57"/>
  <c r="K57" s="1"/>
  <c r="D50"/>
  <c r="J50" s="1"/>
  <c r="D68" i="52" l="1"/>
  <c r="J68" s="1"/>
  <c r="J67"/>
  <c r="E68" i="51"/>
  <c r="K68" s="1"/>
  <c r="K67"/>
  <c r="D68"/>
  <c r="J68" s="1"/>
  <c r="Q67" i="50" l="1"/>
  <c r="M67"/>
  <c r="S66"/>
  <c r="R66"/>
  <c r="I66"/>
  <c r="H66"/>
  <c r="G66"/>
  <c r="F66"/>
  <c r="E66"/>
  <c r="D66"/>
  <c r="Q65"/>
  <c r="P65"/>
  <c r="P67" s="1"/>
  <c r="O65"/>
  <c r="S65" s="1"/>
  <c r="N65"/>
  <c r="M65"/>
  <c r="L65"/>
  <c r="L67" s="1"/>
  <c r="G65"/>
  <c r="F65"/>
  <c r="S64"/>
  <c r="R64"/>
  <c r="I64"/>
  <c r="H64"/>
  <c r="E64"/>
  <c r="K64" s="1"/>
  <c r="U64" s="1"/>
  <c r="D64"/>
  <c r="J64" s="1"/>
  <c r="T64" s="1"/>
  <c r="S63"/>
  <c r="R63"/>
  <c r="I63"/>
  <c r="H63"/>
  <c r="E63"/>
  <c r="K63" s="1"/>
  <c r="U63" s="1"/>
  <c r="D63"/>
  <c r="D65" s="1"/>
  <c r="S62"/>
  <c r="R62"/>
  <c r="I62"/>
  <c r="I65" s="1"/>
  <c r="H62"/>
  <c r="H65" s="1"/>
  <c r="E62"/>
  <c r="K62" s="1"/>
  <c r="U62" s="1"/>
  <c r="D62"/>
  <c r="J62" s="1"/>
  <c r="T62" s="1"/>
  <c r="Q61"/>
  <c r="P61"/>
  <c r="O61"/>
  <c r="S61" s="1"/>
  <c r="N61"/>
  <c r="N67" s="1"/>
  <c r="M61"/>
  <c r="L61"/>
  <c r="R61" s="1"/>
  <c r="S60"/>
  <c r="R60"/>
  <c r="I60"/>
  <c r="H60"/>
  <c r="G60"/>
  <c r="K60" s="1"/>
  <c r="U60" s="1"/>
  <c r="F60"/>
  <c r="E60"/>
  <c r="D60"/>
  <c r="J60" s="1"/>
  <c r="T60" s="1"/>
  <c r="S59"/>
  <c r="R59"/>
  <c r="I59"/>
  <c r="H59"/>
  <c r="H61" s="1"/>
  <c r="G59"/>
  <c r="G61" s="1"/>
  <c r="F59"/>
  <c r="F61" s="1"/>
  <c r="S58"/>
  <c r="R58"/>
  <c r="I58"/>
  <c r="I61" s="1"/>
  <c r="H58"/>
  <c r="E58"/>
  <c r="E61" s="1"/>
  <c r="D58"/>
  <c r="D61" s="1"/>
  <c r="J61" s="1"/>
  <c r="T61" s="1"/>
  <c r="Q57"/>
  <c r="N57"/>
  <c r="M57"/>
  <c r="Q56"/>
  <c r="P56"/>
  <c r="P57" s="1"/>
  <c r="O56"/>
  <c r="S56" s="1"/>
  <c r="N56"/>
  <c r="M56"/>
  <c r="L56"/>
  <c r="L57" s="1"/>
  <c r="R57" s="1"/>
  <c r="G56"/>
  <c r="G57" s="1"/>
  <c r="F56"/>
  <c r="D56"/>
  <c r="D57" s="1"/>
  <c r="J57" s="1"/>
  <c r="T57" s="1"/>
  <c r="S55"/>
  <c r="R55"/>
  <c r="K55"/>
  <c r="U55" s="1"/>
  <c r="I55"/>
  <c r="H55"/>
  <c r="J55" s="1"/>
  <c r="T55" s="1"/>
  <c r="S54"/>
  <c r="R54"/>
  <c r="I54"/>
  <c r="I56" s="1"/>
  <c r="I57" s="1"/>
  <c r="H54"/>
  <c r="H56" s="1"/>
  <c r="H57" s="1"/>
  <c r="E54"/>
  <c r="K54" s="1"/>
  <c r="U54" s="1"/>
  <c r="D54"/>
  <c r="J54" s="1"/>
  <c r="T54" s="1"/>
  <c r="Q53"/>
  <c r="P53"/>
  <c r="O53"/>
  <c r="S53" s="1"/>
  <c r="N53"/>
  <c r="M53"/>
  <c r="L53"/>
  <c r="R53" s="1"/>
  <c r="D53"/>
  <c r="S52"/>
  <c r="R52"/>
  <c r="I52"/>
  <c r="H52"/>
  <c r="H53" s="1"/>
  <c r="G52"/>
  <c r="G53" s="1"/>
  <c r="F52"/>
  <c r="J52" s="1"/>
  <c r="T52" s="1"/>
  <c r="S51"/>
  <c r="R51"/>
  <c r="I51"/>
  <c r="I53" s="1"/>
  <c r="H51"/>
  <c r="G51"/>
  <c r="F51"/>
  <c r="F53" s="1"/>
  <c r="F57" s="1"/>
  <c r="E51"/>
  <c r="E53" s="1"/>
  <c r="K53" s="1"/>
  <c r="D51"/>
  <c r="S49"/>
  <c r="R49"/>
  <c r="G49"/>
  <c r="G50" s="1"/>
  <c r="F49"/>
  <c r="E49"/>
  <c r="D49"/>
  <c r="S48"/>
  <c r="R48"/>
  <c r="I48"/>
  <c r="H48"/>
  <c r="G48"/>
  <c r="K48" s="1"/>
  <c r="U48" s="1"/>
  <c r="F48"/>
  <c r="E48"/>
  <c r="D48"/>
  <c r="J48" s="1"/>
  <c r="T48" s="1"/>
  <c r="Q47"/>
  <c r="Q50" s="1"/>
  <c r="P47"/>
  <c r="O47"/>
  <c r="N47"/>
  <c r="N50" s="1"/>
  <c r="M47"/>
  <c r="M50" s="1"/>
  <c r="S50" s="1"/>
  <c r="L47"/>
  <c r="S46"/>
  <c r="R46"/>
  <c r="I46"/>
  <c r="H46"/>
  <c r="G46"/>
  <c r="G47" s="1"/>
  <c r="F46"/>
  <c r="F47" s="1"/>
  <c r="E46"/>
  <c r="E47" s="1"/>
  <c r="D46"/>
  <c r="S45"/>
  <c r="R45"/>
  <c r="I45"/>
  <c r="I47" s="1"/>
  <c r="H45"/>
  <c r="H47" s="1"/>
  <c r="E45"/>
  <c r="K45" s="1"/>
  <c r="U45" s="1"/>
  <c r="D45"/>
  <c r="D47" s="1"/>
  <c r="J47" s="1"/>
  <c r="Q44"/>
  <c r="P44"/>
  <c r="P50" s="1"/>
  <c r="O44"/>
  <c r="N44"/>
  <c r="R44" s="1"/>
  <c r="M44"/>
  <c r="S44" s="1"/>
  <c r="L44"/>
  <c r="L50" s="1"/>
  <c r="S43"/>
  <c r="R43"/>
  <c r="I43"/>
  <c r="H43"/>
  <c r="G43"/>
  <c r="G44" s="1"/>
  <c r="F43"/>
  <c r="F44" s="1"/>
  <c r="E43"/>
  <c r="E44" s="1"/>
  <c r="D43"/>
  <c r="S42"/>
  <c r="R42"/>
  <c r="I42"/>
  <c r="I44" s="1"/>
  <c r="H42"/>
  <c r="H44" s="1"/>
  <c r="E42"/>
  <c r="K42" s="1"/>
  <c r="U42" s="1"/>
  <c r="D42"/>
  <c r="D44" s="1"/>
  <c r="J44" s="1"/>
  <c r="T44" s="1"/>
  <c r="Q41"/>
  <c r="P41"/>
  <c r="O41"/>
  <c r="O50" s="1"/>
  <c r="N41"/>
  <c r="R41" s="1"/>
  <c r="M41"/>
  <c r="S41" s="1"/>
  <c r="L41"/>
  <c r="S40"/>
  <c r="R40"/>
  <c r="I40"/>
  <c r="H40"/>
  <c r="G40"/>
  <c r="G41" s="1"/>
  <c r="F40"/>
  <c r="F41" s="1"/>
  <c r="E40"/>
  <c r="E41" s="1"/>
  <c r="K41" s="1"/>
  <c r="U41" s="1"/>
  <c r="D40"/>
  <c r="D41" s="1"/>
  <c r="S39"/>
  <c r="R39"/>
  <c r="J39"/>
  <c r="T39" s="1"/>
  <c r="I39"/>
  <c r="I41" s="1"/>
  <c r="H39"/>
  <c r="H41" s="1"/>
  <c r="Q38"/>
  <c r="P38"/>
  <c r="O38"/>
  <c r="S38" s="1"/>
  <c r="N38"/>
  <c r="M38"/>
  <c r="L38"/>
  <c r="R38" s="1"/>
  <c r="G38"/>
  <c r="S37"/>
  <c r="R37"/>
  <c r="I37"/>
  <c r="H37"/>
  <c r="E37"/>
  <c r="K37" s="1"/>
  <c r="U37" s="1"/>
  <c r="D37"/>
  <c r="J37" s="1"/>
  <c r="T37" s="1"/>
  <c r="S36"/>
  <c r="R36"/>
  <c r="I36"/>
  <c r="I38" s="1"/>
  <c r="H36"/>
  <c r="H38" s="1"/>
  <c r="G36"/>
  <c r="F36"/>
  <c r="F38" s="1"/>
  <c r="E36"/>
  <c r="E38" s="1"/>
  <c r="K38" s="1"/>
  <c r="D36"/>
  <c r="D38" s="1"/>
  <c r="J38" s="1"/>
  <c r="T38" s="1"/>
  <c r="Q34"/>
  <c r="P34"/>
  <c r="O34"/>
  <c r="N34"/>
  <c r="R34" s="1"/>
  <c r="M34"/>
  <c r="S34" s="1"/>
  <c r="L34"/>
  <c r="I34"/>
  <c r="H34"/>
  <c r="S33"/>
  <c r="R33"/>
  <c r="E33"/>
  <c r="E34" s="1"/>
  <c r="D33"/>
  <c r="J33" s="1"/>
  <c r="T33" s="1"/>
  <c r="S32"/>
  <c r="R32"/>
  <c r="G32"/>
  <c r="G34" s="1"/>
  <c r="F32"/>
  <c r="F34" s="1"/>
  <c r="E32"/>
  <c r="K32" s="1"/>
  <c r="U32" s="1"/>
  <c r="D32"/>
  <c r="D34" s="1"/>
  <c r="Q31"/>
  <c r="P31"/>
  <c r="O31"/>
  <c r="N31"/>
  <c r="M31"/>
  <c r="S31" s="1"/>
  <c r="L31"/>
  <c r="R31" s="1"/>
  <c r="S30"/>
  <c r="R30"/>
  <c r="I30"/>
  <c r="H30"/>
  <c r="G30"/>
  <c r="K30" s="1"/>
  <c r="U30" s="1"/>
  <c r="F30"/>
  <c r="J30" s="1"/>
  <c r="T30" s="1"/>
  <c r="S29"/>
  <c r="R29"/>
  <c r="I29"/>
  <c r="I31" s="1"/>
  <c r="H29"/>
  <c r="H31" s="1"/>
  <c r="G29"/>
  <c r="G31" s="1"/>
  <c r="F29"/>
  <c r="F31" s="1"/>
  <c r="E29"/>
  <c r="E31" s="1"/>
  <c r="K31" s="1"/>
  <c r="U31" s="1"/>
  <c r="D29"/>
  <c r="D31" s="1"/>
  <c r="Q28"/>
  <c r="Q35" s="1"/>
  <c r="P28"/>
  <c r="P35" s="1"/>
  <c r="O28"/>
  <c r="O35" s="1"/>
  <c r="N28"/>
  <c r="N35" s="1"/>
  <c r="M28"/>
  <c r="M35" s="1"/>
  <c r="L28"/>
  <c r="L35" s="1"/>
  <c r="R35" s="1"/>
  <c r="S27"/>
  <c r="R27"/>
  <c r="G27"/>
  <c r="G28" s="1"/>
  <c r="F27"/>
  <c r="F28" s="1"/>
  <c r="E27"/>
  <c r="K27" s="1"/>
  <c r="U27" s="1"/>
  <c r="D27"/>
  <c r="J27" s="1"/>
  <c r="T27" s="1"/>
  <c r="S26"/>
  <c r="R26"/>
  <c r="I26"/>
  <c r="I28" s="1"/>
  <c r="H26"/>
  <c r="H28" s="1"/>
  <c r="E26"/>
  <c r="E28" s="1"/>
  <c r="D26"/>
  <c r="D28" s="1"/>
  <c r="J28" s="1"/>
  <c r="S25"/>
  <c r="R25"/>
  <c r="I25"/>
  <c r="H25"/>
  <c r="H35" s="1"/>
  <c r="G25"/>
  <c r="G35" s="1"/>
  <c r="F25"/>
  <c r="E25"/>
  <c r="D25"/>
  <c r="D35" s="1"/>
  <c r="Q23"/>
  <c r="P23"/>
  <c r="O23"/>
  <c r="N23"/>
  <c r="M23"/>
  <c r="S23" s="1"/>
  <c r="L23"/>
  <c r="R23" s="1"/>
  <c r="G23"/>
  <c r="F23"/>
  <c r="S22"/>
  <c r="R22"/>
  <c r="K22"/>
  <c r="U22" s="1"/>
  <c r="J22"/>
  <c r="T22" s="1"/>
  <c r="S21"/>
  <c r="R21"/>
  <c r="I21"/>
  <c r="I23" s="1"/>
  <c r="H21"/>
  <c r="H23" s="1"/>
  <c r="E21"/>
  <c r="E23" s="1"/>
  <c r="K23" s="1"/>
  <c r="U23" s="1"/>
  <c r="D21"/>
  <c r="D23" s="1"/>
  <c r="Q20"/>
  <c r="P20"/>
  <c r="O20"/>
  <c r="N20"/>
  <c r="M20"/>
  <c r="S20" s="1"/>
  <c r="L20"/>
  <c r="R20" s="1"/>
  <c r="E20"/>
  <c r="D20"/>
  <c r="S19"/>
  <c r="R19"/>
  <c r="I19"/>
  <c r="H19"/>
  <c r="G19"/>
  <c r="K19" s="1"/>
  <c r="U19" s="1"/>
  <c r="F19"/>
  <c r="J19" s="1"/>
  <c r="T19" s="1"/>
  <c r="S18"/>
  <c r="R18"/>
  <c r="I18"/>
  <c r="I20" s="1"/>
  <c r="H18"/>
  <c r="H20" s="1"/>
  <c r="G18"/>
  <c r="G20" s="1"/>
  <c r="F18"/>
  <c r="F20" s="1"/>
  <c r="S17"/>
  <c r="R17"/>
  <c r="I17"/>
  <c r="H17"/>
  <c r="G17"/>
  <c r="F17"/>
  <c r="E17"/>
  <c r="K17" s="1"/>
  <c r="U17" s="1"/>
  <c r="D17"/>
  <c r="J17" s="1"/>
  <c r="T17" s="1"/>
  <c r="Q16"/>
  <c r="Q24" s="1"/>
  <c r="P16"/>
  <c r="P24" s="1"/>
  <c r="O16"/>
  <c r="O24" s="1"/>
  <c r="N16"/>
  <c r="N24" s="1"/>
  <c r="M16"/>
  <c r="M24" s="1"/>
  <c r="L16"/>
  <c r="L24" s="1"/>
  <c r="R24" s="1"/>
  <c r="S15"/>
  <c r="R15"/>
  <c r="I15"/>
  <c r="H15"/>
  <c r="G15"/>
  <c r="F15"/>
  <c r="E15"/>
  <c r="K15" s="1"/>
  <c r="U15" s="1"/>
  <c r="D15"/>
  <c r="J15" s="1"/>
  <c r="T15" s="1"/>
  <c r="S14"/>
  <c r="R14"/>
  <c r="I14"/>
  <c r="H14"/>
  <c r="G14"/>
  <c r="F14"/>
  <c r="E14"/>
  <c r="K14" s="1"/>
  <c r="U14" s="1"/>
  <c r="D14"/>
  <c r="J14" s="1"/>
  <c r="T14" s="1"/>
  <c r="S13"/>
  <c r="R13"/>
  <c r="I13"/>
  <c r="I16" s="1"/>
  <c r="I24" s="1"/>
  <c r="H13"/>
  <c r="H16" s="1"/>
  <c r="H24" s="1"/>
  <c r="G13"/>
  <c r="G16" s="1"/>
  <c r="G24" s="1"/>
  <c r="F13"/>
  <c r="F16" s="1"/>
  <c r="F24" s="1"/>
  <c r="E13"/>
  <c r="E16" s="1"/>
  <c r="D13"/>
  <c r="D16" s="1"/>
  <c r="Q11"/>
  <c r="P11"/>
  <c r="O11"/>
  <c r="N11"/>
  <c r="M11"/>
  <c r="S11" s="1"/>
  <c r="L11"/>
  <c r="R11" s="1"/>
  <c r="S10"/>
  <c r="R10"/>
  <c r="I10"/>
  <c r="H10"/>
  <c r="G10"/>
  <c r="F10"/>
  <c r="E10"/>
  <c r="K10" s="1"/>
  <c r="U10" s="1"/>
  <c r="D10"/>
  <c r="J10" s="1"/>
  <c r="T10" s="1"/>
  <c r="S9"/>
  <c r="R9"/>
  <c r="I9"/>
  <c r="H9"/>
  <c r="G9"/>
  <c r="G11" s="1"/>
  <c r="F9"/>
  <c r="F11" s="1"/>
  <c r="E9"/>
  <c r="K9" s="1"/>
  <c r="U9" s="1"/>
  <c r="D9"/>
  <c r="J9" s="1"/>
  <c r="T9" s="1"/>
  <c r="S8"/>
  <c r="R8"/>
  <c r="I8"/>
  <c r="I11" s="1"/>
  <c r="H8"/>
  <c r="H11" s="1"/>
  <c r="E8"/>
  <c r="E11" s="1"/>
  <c r="D8"/>
  <c r="D11" s="1"/>
  <c r="J11" s="1"/>
  <c r="T11" s="1"/>
  <c r="Q7"/>
  <c r="Q12" s="1"/>
  <c r="P7"/>
  <c r="P12" s="1"/>
  <c r="O7"/>
  <c r="O12" s="1"/>
  <c r="N7"/>
  <c r="N12" s="1"/>
  <c r="M7"/>
  <c r="M12" s="1"/>
  <c r="S12" s="1"/>
  <c r="L7"/>
  <c r="L12" s="1"/>
  <c r="G7"/>
  <c r="G12" s="1"/>
  <c r="F7"/>
  <c r="F12" s="1"/>
  <c r="S6"/>
  <c r="R6"/>
  <c r="K6"/>
  <c r="U6" s="1"/>
  <c r="J6"/>
  <c r="T6" s="1"/>
  <c r="S5"/>
  <c r="R5"/>
  <c r="I5"/>
  <c r="H5"/>
  <c r="E5"/>
  <c r="K5" s="1"/>
  <c r="U5" s="1"/>
  <c r="D5"/>
  <c r="J5" s="1"/>
  <c r="T5" s="1"/>
  <c r="S4"/>
  <c r="R4"/>
  <c r="I4"/>
  <c r="I7" s="1"/>
  <c r="I12" s="1"/>
  <c r="H4"/>
  <c r="H7" s="1"/>
  <c r="H12" s="1"/>
  <c r="E4"/>
  <c r="E7" s="1"/>
  <c r="D4"/>
  <c r="D7" s="1"/>
  <c r="M74" i="26"/>
  <c r="E12" i="50" l="1"/>
  <c r="K12" s="1"/>
  <c r="U12" s="1"/>
  <c r="K7"/>
  <c r="U7" s="1"/>
  <c r="E24"/>
  <c r="K24" s="1"/>
  <c r="K16"/>
  <c r="K11"/>
  <c r="U11" s="1"/>
  <c r="S24"/>
  <c r="E35"/>
  <c r="K35" s="1"/>
  <c r="U35" s="1"/>
  <c r="I35"/>
  <c r="K28"/>
  <c r="S35"/>
  <c r="K34"/>
  <c r="U34" s="1"/>
  <c r="U38"/>
  <c r="E50"/>
  <c r="U53"/>
  <c r="S57"/>
  <c r="K61"/>
  <c r="U61" s="1"/>
  <c r="I67"/>
  <c r="Q68"/>
  <c r="D12"/>
  <c r="J12" s="1"/>
  <c r="J7"/>
  <c r="T7" s="1"/>
  <c r="D24"/>
  <c r="J24" s="1"/>
  <c r="T24" s="1"/>
  <c r="J16"/>
  <c r="J65"/>
  <c r="D67"/>
  <c r="H67"/>
  <c r="M68"/>
  <c r="S68" s="1"/>
  <c r="K20"/>
  <c r="U20" s="1"/>
  <c r="K44"/>
  <c r="U44" s="1"/>
  <c r="K47"/>
  <c r="G67"/>
  <c r="G68" s="1"/>
  <c r="L68"/>
  <c r="R67"/>
  <c r="R12"/>
  <c r="J20"/>
  <c r="T20" s="1"/>
  <c r="J23"/>
  <c r="T23" s="1"/>
  <c r="F35"/>
  <c r="J35" s="1"/>
  <c r="T35" s="1"/>
  <c r="J31"/>
  <c r="T31" s="1"/>
  <c r="J34"/>
  <c r="T34" s="1"/>
  <c r="J41"/>
  <c r="T41" s="1"/>
  <c r="R50"/>
  <c r="F50"/>
  <c r="J53"/>
  <c r="T53" s="1"/>
  <c r="N68"/>
  <c r="P68"/>
  <c r="F67"/>
  <c r="F68" s="1"/>
  <c r="K4"/>
  <c r="U4" s="1"/>
  <c r="S7"/>
  <c r="K8"/>
  <c r="U8" s="1"/>
  <c r="K13"/>
  <c r="U13" s="1"/>
  <c r="S16"/>
  <c r="K18"/>
  <c r="U18" s="1"/>
  <c r="K25"/>
  <c r="U25" s="1"/>
  <c r="S28"/>
  <c r="K33"/>
  <c r="U33" s="1"/>
  <c r="K36"/>
  <c r="U36" s="1"/>
  <c r="K39"/>
  <c r="U39" s="1"/>
  <c r="K40"/>
  <c r="U40" s="1"/>
  <c r="K43"/>
  <c r="U43" s="1"/>
  <c r="K46"/>
  <c r="U46" s="1"/>
  <c r="S47"/>
  <c r="K51"/>
  <c r="U51" s="1"/>
  <c r="E56"/>
  <c r="O57"/>
  <c r="K58"/>
  <c r="U58" s="1"/>
  <c r="E65"/>
  <c r="K65" s="1"/>
  <c r="U65" s="1"/>
  <c r="K66"/>
  <c r="U66" s="1"/>
  <c r="O67"/>
  <c r="O68" s="1"/>
  <c r="S67"/>
  <c r="J4"/>
  <c r="T4" s="1"/>
  <c r="R7"/>
  <c r="J8"/>
  <c r="T8" s="1"/>
  <c r="J13"/>
  <c r="T13" s="1"/>
  <c r="R16"/>
  <c r="J18"/>
  <c r="T18" s="1"/>
  <c r="J25"/>
  <c r="T25" s="1"/>
  <c r="R28"/>
  <c r="T28" s="1"/>
  <c r="J32"/>
  <c r="T32" s="1"/>
  <c r="J36"/>
  <c r="T36" s="1"/>
  <c r="J40"/>
  <c r="T40" s="1"/>
  <c r="J42"/>
  <c r="T42" s="1"/>
  <c r="J43"/>
  <c r="T43" s="1"/>
  <c r="J45"/>
  <c r="T45" s="1"/>
  <c r="J46"/>
  <c r="T46" s="1"/>
  <c r="R47"/>
  <c r="T47" s="1"/>
  <c r="D50"/>
  <c r="J51"/>
  <c r="T51" s="1"/>
  <c r="J58"/>
  <c r="T58" s="1"/>
  <c r="J63"/>
  <c r="T63" s="1"/>
  <c r="J66"/>
  <c r="T66" s="1"/>
  <c r="K21"/>
  <c r="U21" s="1"/>
  <c r="K26"/>
  <c r="U26" s="1"/>
  <c r="K29"/>
  <c r="U29" s="1"/>
  <c r="K52"/>
  <c r="U52" s="1"/>
  <c r="K59"/>
  <c r="U59" s="1"/>
  <c r="J21"/>
  <c r="T21" s="1"/>
  <c r="J26"/>
  <c r="T26" s="1"/>
  <c r="J29"/>
  <c r="T29" s="1"/>
  <c r="J56"/>
  <c r="R56"/>
  <c r="J59"/>
  <c r="T59" s="1"/>
  <c r="R65"/>
  <c r="T56" l="1"/>
  <c r="R68"/>
  <c r="T65"/>
  <c r="T12"/>
  <c r="U28"/>
  <c r="D68"/>
  <c r="J67"/>
  <c r="T67" s="1"/>
  <c r="E67"/>
  <c r="U47"/>
  <c r="U24"/>
  <c r="E57"/>
  <c r="K57" s="1"/>
  <c r="U57" s="1"/>
  <c r="K56"/>
  <c r="U56" s="1"/>
  <c r="T16"/>
  <c r="U16"/>
  <c r="E68" l="1"/>
  <c r="K67"/>
  <c r="U67" s="1"/>
  <c r="M248" i="26" l="1"/>
  <c r="E11" i="49"/>
  <c r="E12" s="1"/>
  <c r="O66"/>
  <c r="N66"/>
  <c r="N67" s="1"/>
  <c r="M66"/>
  <c r="L66"/>
  <c r="G66"/>
  <c r="F66"/>
  <c r="E66"/>
  <c r="D66"/>
  <c r="Q65"/>
  <c r="Q67" s="1"/>
  <c r="P65"/>
  <c r="P67" s="1"/>
  <c r="O65"/>
  <c r="N65"/>
  <c r="G65"/>
  <c r="F65"/>
  <c r="S64"/>
  <c r="R64"/>
  <c r="K64"/>
  <c r="U64" s="1"/>
  <c r="E64"/>
  <c r="D64"/>
  <c r="J64" s="1"/>
  <c r="T64" s="1"/>
  <c r="S63"/>
  <c r="R63"/>
  <c r="I63"/>
  <c r="K63" s="1"/>
  <c r="U63" s="1"/>
  <c r="H63"/>
  <c r="J63" s="1"/>
  <c r="T63" s="1"/>
  <c r="R62"/>
  <c r="M62"/>
  <c r="M65" s="1"/>
  <c r="S65" s="1"/>
  <c r="L62"/>
  <c r="L65" s="1"/>
  <c r="R65" s="1"/>
  <c r="I62"/>
  <c r="H62"/>
  <c r="E62"/>
  <c r="E65" s="1"/>
  <c r="D62"/>
  <c r="D65" s="1"/>
  <c r="Q61"/>
  <c r="P61"/>
  <c r="M61"/>
  <c r="L61"/>
  <c r="S60"/>
  <c r="R60"/>
  <c r="E60"/>
  <c r="K60" s="1"/>
  <c r="U60" s="1"/>
  <c r="D60"/>
  <c r="J60" s="1"/>
  <c r="T60" s="1"/>
  <c r="S59"/>
  <c r="O59"/>
  <c r="O61" s="1"/>
  <c r="N59"/>
  <c r="N61" s="1"/>
  <c r="G59"/>
  <c r="K59" s="1"/>
  <c r="U59" s="1"/>
  <c r="F59"/>
  <c r="J59" s="1"/>
  <c r="S58"/>
  <c r="R58"/>
  <c r="I58"/>
  <c r="I61" s="1"/>
  <c r="H58"/>
  <c r="H61" s="1"/>
  <c r="G58"/>
  <c r="F58"/>
  <c r="F61" s="1"/>
  <c r="E58"/>
  <c r="D58"/>
  <c r="D61" s="1"/>
  <c r="J61" s="1"/>
  <c r="O56"/>
  <c r="N56"/>
  <c r="N57" s="1"/>
  <c r="M56"/>
  <c r="L56"/>
  <c r="L57" s="1"/>
  <c r="R57" s="1"/>
  <c r="S55"/>
  <c r="R55"/>
  <c r="I55"/>
  <c r="H55"/>
  <c r="G55"/>
  <c r="G56" s="1"/>
  <c r="G57" s="1"/>
  <c r="F55"/>
  <c r="F56" s="1"/>
  <c r="F57" s="1"/>
  <c r="E55"/>
  <c r="E56" s="1"/>
  <c r="D55"/>
  <c r="D56" s="1"/>
  <c r="Q54"/>
  <c r="Q56" s="1"/>
  <c r="Q57" s="1"/>
  <c r="P54"/>
  <c r="P56" s="1"/>
  <c r="P57" s="1"/>
  <c r="I54"/>
  <c r="I56" s="1"/>
  <c r="I57" s="1"/>
  <c r="H54"/>
  <c r="H56" s="1"/>
  <c r="H57" s="1"/>
  <c r="Q53"/>
  <c r="P53"/>
  <c r="O53"/>
  <c r="N53"/>
  <c r="I53"/>
  <c r="H53"/>
  <c r="G53"/>
  <c r="K53" s="1"/>
  <c r="F53"/>
  <c r="E53"/>
  <c r="D53"/>
  <c r="J53" s="1"/>
  <c r="S52"/>
  <c r="R52"/>
  <c r="K52"/>
  <c r="U52" s="1"/>
  <c r="J52"/>
  <c r="T52" s="1"/>
  <c r="S51"/>
  <c r="M51"/>
  <c r="M53" s="1"/>
  <c r="L51"/>
  <c r="L53" s="1"/>
  <c r="R53" s="1"/>
  <c r="K51"/>
  <c r="U51" s="1"/>
  <c r="J51"/>
  <c r="R49"/>
  <c r="O49"/>
  <c r="S49" s="1"/>
  <c r="N49"/>
  <c r="I49"/>
  <c r="H49"/>
  <c r="G49"/>
  <c r="F49"/>
  <c r="E49"/>
  <c r="D49"/>
  <c r="S48"/>
  <c r="R48"/>
  <c r="I48"/>
  <c r="H48"/>
  <c r="G48"/>
  <c r="F48"/>
  <c r="E48"/>
  <c r="K48" s="1"/>
  <c r="U48" s="1"/>
  <c r="D48"/>
  <c r="J48" s="1"/>
  <c r="T48" s="1"/>
  <c r="Q47"/>
  <c r="Q50" s="1"/>
  <c r="P47"/>
  <c r="O47"/>
  <c r="S47" s="1"/>
  <c r="N47"/>
  <c r="R47" s="1"/>
  <c r="M47"/>
  <c r="L47"/>
  <c r="G47"/>
  <c r="F47"/>
  <c r="E47"/>
  <c r="D47"/>
  <c r="S46"/>
  <c r="R46"/>
  <c r="I46"/>
  <c r="I47" s="1"/>
  <c r="H46"/>
  <c r="H47" s="1"/>
  <c r="S45"/>
  <c r="R45"/>
  <c r="K45"/>
  <c r="U45" s="1"/>
  <c r="J45"/>
  <c r="T45" s="1"/>
  <c r="Q44"/>
  <c r="P44"/>
  <c r="O44"/>
  <c r="N44"/>
  <c r="G44"/>
  <c r="F44"/>
  <c r="S43"/>
  <c r="R43"/>
  <c r="K43"/>
  <c r="U43" s="1"/>
  <c r="I43"/>
  <c r="I44" s="1"/>
  <c r="H43"/>
  <c r="H44" s="1"/>
  <c r="M42"/>
  <c r="M44" s="1"/>
  <c r="S44" s="1"/>
  <c r="L42"/>
  <c r="L44" s="1"/>
  <c r="R44" s="1"/>
  <c r="E42"/>
  <c r="E44" s="1"/>
  <c r="K44" s="1"/>
  <c r="U44" s="1"/>
  <c r="D42"/>
  <c r="D44" s="1"/>
  <c r="J44" s="1"/>
  <c r="Q41"/>
  <c r="P41"/>
  <c r="O41"/>
  <c r="S41" s="1"/>
  <c r="N41"/>
  <c r="M41"/>
  <c r="L41"/>
  <c r="R41" s="1"/>
  <c r="I41"/>
  <c r="H41"/>
  <c r="E41"/>
  <c r="D41"/>
  <c r="S40"/>
  <c r="R40"/>
  <c r="G40"/>
  <c r="G41" s="1"/>
  <c r="K41" s="1"/>
  <c r="F40"/>
  <c r="F41" s="1"/>
  <c r="S39"/>
  <c r="R39"/>
  <c r="K39"/>
  <c r="U39" s="1"/>
  <c r="J39"/>
  <c r="T39" s="1"/>
  <c r="G38"/>
  <c r="F38"/>
  <c r="Q37"/>
  <c r="P37"/>
  <c r="M37"/>
  <c r="M38" s="1"/>
  <c r="L37"/>
  <c r="L38" s="1"/>
  <c r="I37"/>
  <c r="I38" s="1"/>
  <c r="H37"/>
  <c r="H38" s="1"/>
  <c r="E37"/>
  <c r="E38" s="1"/>
  <c r="D37"/>
  <c r="D38" s="1"/>
  <c r="Q36"/>
  <c r="Q38" s="1"/>
  <c r="P36"/>
  <c r="P38" s="1"/>
  <c r="O36"/>
  <c r="S36" s="1"/>
  <c r="N36"/>
  <c r="N38" s="1"/>
  <c r="K36"/>
  <c r="J36"/>
  <c r="Q34"/>
  <c r="P34"/>
  <c r="O34"/>
  <c r="N34"/>
  <c r="I34"/>
  <c r="H34"/>
  <c r="S33"/>
  <c r="R33"/>
  <c r="K33"/>
  <c r="U33" s="1"/>
  <c r="J33"/>
  <c r="T33" s="1"/>
  <c r="S32"/>
  <c r="M32"/>
  <c r="M34" s="1"/>
  <c r="S34" s="1"/>
  <c r="L32"/>
  <c r="L34" s="1"/>
  <c r="R34" s="1"/>
  <c r="G32"/>
  <c r="G34" s="1"/>
  <c r="F32"/>
  <c r="F34" s="1"/>
  <c r="E32"/>
  <c r="E34" s="1"/>
  <c r="D32"/>
  <c r="D34" s="1"/>
  <c r="G31"/>
  <c r="F31"/>
  <c r="S30"/>
  <c r="R30"/>
  <c r="K30"/>
  <c r="U30" s="1"/>
  <c r="J30"/>
  <c r="T30" s="1"/>
  <c r="Q29"/>
  <c r="Q31" s="1"/>
  <c r="Q35" s="1"/>
  <c r="P29"/>
  <c r="P31" s="1"/>
  <c r="O29"/>
  <c r="S29" s="1"/>
  <c r="N29"/>
  <c r="N31" s="1"/>
  <c r="M29"/>
  <c r="M31" s="1"/>
  <c r="L29"/>
  <c r="L31" s="1"/>
  <c r="R31" s="1"/>
  <c r="I29"/>
  <c r="I31" s="1"/>
  <c r="I35" s="1"/>
  <c r="H29"/>
  <c r="H31" s="1"/>
  <c r="E29"/>
  <c r="D29"/>
  <c r="D31" s="1"/>
  <c r="Q28"/>
  <c r="P28"/>
  <c r="O28"/>
  <c r="N28"/>
  <c r="N35" s="1"/>
  <c r="I28"/>
  <c r="H28"/>
  <c r="H35" s="1"/>
  <c r="G28"/>
  <c r="F28"/>
  <c r="S27"/>
  <c r="R27"/>
  <c r="E27"/>
  <c r="E28" s="1"/>
  <c r="K28" s="1"/>
  <c r="U28" s="1"/>
  <c r="D27"/>
  <c r="D28" s="1"/>
  <c r="J28" s="1"/>
  <c r="M26"/>
  <c r="M28" s="1"/>
  <c r="S28" s="1"/>
  <c r="L26"/>
  <c r="L28" s="1"/>
  <c r="R28" s="1"/>
  <c r="K26"/>
  <c r="J26"/>
  <c r="M25"/>
  <c r="L25"/>
  <c r="R25" s="1"/>
  <c r="E25"/>
  <c r="K25" s="1"/>
  <c r="D25"/>
  <c r="J25" s="1"/>
  <c r="O24"/>
  <c r="Q23"/>
  <c r="P23"/>
  <c r="O23"/>
  <c r="N23"/>
  <c r="M23"/>
  <c r="S23" s="1"/>
  <c r="G23"/>
  <c r="F23"/>
  <c r="E23"/>
  <c r="S22"/>
  <c r="M22"/>
  <c r="L22"/>
  <c r="L23" s="1"/>
  <c r="R23" s="1"/>
  <c r="K22"/>
  <c r="U22" s="1"/>
  <c r="J22"/>
  <c r="S21"/>
  <c r="R21"/>
  <c r="I21"/>
  <c r="I23" s="1"/>
  <c r="H21"/>
  <c r="H23" s="1"/>
  <c r="E21"/>
  <c r="D21"/>
  <c r="Q20"/>
  <c r="P20"/>
  <c r="O20"/>
  <c r="N20"/>
  <c r="M20"/>
  <c r="S20" s="1"/>
  <c r="L20"/>
  <c r="R20" s="1"/>
  <c r="G20"/>
  <c r="F20"/>
  <c r="E20"/>
  <c r="D20"/>
  <c r="S19"/>
  <c r="R19"/>
  <c r="K19"/>
  <c r="U19" s="1"/>
  <c r="J19"/>
  <c r="T19" s="1"/>
  <c r="S18"/>
  <c r="R18"/>
  <c r="I18"/>
  <c r="K18" s="1"/>
  <c r="U18" s="1"/>
  <c r="H18"/>
  <c r="H20" s="1"/>
  <c r="S17"/>
  <c r="R17"/>
  <c r="I17"/>
  <c r="H17"/>
  <c r="G17"/>
  <c r="G24" s="1"/>
  <c r="F17"/>
  <c r="E17"/>
  <c r="D17"/>
  <c r="J17" s="1"/>
  <c r="T17" s="1"/>
  <c r="Q16"/>
  <c r="Q24" s="1"/>
  <c r="P16"/>
  <c r="P24" s="1"/>
  <c r="O16"/>
  <c r="N16"/>
  <c r="N24" s="1"/>
  <c r="M16"/>
  <c r="M24" s="1"/>
  <c r="S24" s="1"/>
  <c r="L16"/>
  <c r="L24" s="1"/>
  <c r="R24" s="1"/>
  <c r="G16"/>
  <c r="F16"/>
  <c r="F24" s="1"/>
  <c r="S15"/>
  <c r="R15"/>
  <c r="K15"/>
  <c r="U15" s="1"/>
  <c r="J15"/>
  <c r="T15" s="1"/>
  <c r="S14"/>
  <c r="R14"/>
  <c r="K14"/>
  <c r="U14" s="1"/>
  <c r="J14"/>
  <c r="T14" s="1"/>
  <c r="S13"/>
  <c r="R13"/>
  <c r="I13"/>
  <c r="I16" s="1"/>
  <c r="H13"/>
  <c r="H16" s="1"/>
  <c r="E13"/>
  <c r="E16" s="1"/>
  <c r="E24" s="1"/>
  <c r="D13"/>
  <c r="Q12"/>
  <c r="Q11"/>
  <c r="P11"/>
  <c r="O11"/>
  <c r="N11"/>
  <c r="D11"/>
  <c r="M10"/>
  <c r="S10" s="1"/>
  <c r="U10" s="1"/>
  <c r="L10"/>
  <c r="R10" s="1"/>
  <c r="K10"/>
  <c r="J10"/>
  <c r="T10" s="1"/>
  <c r="M9"/>
  <c r="M11" s="1"/>
  <c r="L9"/>
  <c r="L11" s="1"/>
  <c r="R11" s="1"/>
  <c r="G9"/>
  <c r="F9"/>
  <c r="J9" s="1"/>
  <c r="S8"/>
  <c r="R8"/>
  <c r="I8"/>
  <c r="I11" s="1"/>
  <c r="H8"/>
  <c r="H11" s="1"/>
  <c r="Q7"/>
  <c r="P7"/>
  <c r="P12" s="1"/>
  <c r="O7"/>
  <c r="O12" s="1"/>
  <c r="N7"/>
  <c r="N12" s="1"/>
  <c r="M7"/>
  <c r="L7"/>
  <c r="L12" s="1"/>
  <c r="G7"/>
  <c r="F7"/>
  <c r="E7"/>
  <c r="D7"/>
  <c r="D12" s="1"/>
  <c r="S6"/>
  <c r="R6"/>
  <c r="K6"/>
  <c r="U6" s="1"/>
  <c r="J6"/>
  <c r="T6" s="1"/>
  <c r="S5"/>
  <c r="R5"/>
  <c r="I5"/>
  <c r="K5" s="1"/>
  <c r="U5" s="1"/>
  <c r="H5"/>
  <c r="J5" s="1"/>
  <c r="T5" s="1"/>
  <c r="S4"/>
  <c r="R4"/>
  <c r="I4"/>
  <c r="I7" s="1"/>
  <c r="H4"/>
  <c r="H7" s="1"/>
  <c r="P160" i="24"/>
  <c r="T64" i="48"/>
  <c r="T59"/>
  <c r="T55"/>
  <c r="T42"/>
  <c r="T34"/>
  <c r="T33"/>
  <c r="T32"/>
  <c r="T27"/>
  <c r="T22"/>
  <c r="T19"/>
  <c r="T17"/>
  <c r="T9"/>
  <c r="T6"/>
  <c r="K66"/>
  <c r="J66"/>
  <c r="Q65"/>
  <c r="P65"/>
  <c r="P67" s="1"/>
  <c r="O65"/>
  <c r="N65"/>
  <c r="E65"/>
  <c r="D65"/>
  <c r="U64"/>
  <c r="S64"/>
  <c r="R64"/>
  <c r="K64"/>
  <c r="J64"/>
  <c r="S63"/>
  <c r="R63"/>
  <c r="I63"/>
  <c r="I65" s="1"/>
  <c r="I67" s="1"/>
  <c r="H63"/>
  <c r="H65" s="1"/>
  <c r="H67" s="1"/>
  <c r="G63"/>
  <c r="G65" s="1"/>
  <c r="F63"/>
  <c r="F65" s="1"/>
  <c r="F67" s="1"/>
  <c r="K62"/>
  <c r="J62"/>
  <c r="Q61"/>
  <c r="Q67" s="1"/>
  <c r="P61"/>
  <c r="M61"/>
  <c r="L61"/>
  <c r="I61"/>
  <c r="H61"/>
  <c r="G61"/>
  <c r="F61"/>
  <c r="E61"/>
  <c r="K61" s="1"/>
  <c r="S60"/>
  <c r="R60"/>
  <c r="E60"/>
  <c r="K60" s="1"/>
  <c r="U60" s="1"/>
  <c r="D60"/>
  <c r="J60" s="1"/>
  <c r="T60" s="1"/>
  <c r="S59"/>
  <c r="R59"/>
  <c r="K59"/>
  <c r="U59" s="1"/>
  <c r="J59"/>
  <c r="K58"/>
  <c r="J58"/>
  <c r="O56"/>
  <c r="N56"/>
  <c r="G56"/>
  <c r="F56"/>
  <c r="E56"/>
  <c r="D56"/>
  <c r="S55"/>
  <c r="R55"/>
  <c r="K55"/>
  <c r="U55" s="1"/>
  <c r="J55"/>
  <c r="I54"/>
  <c r="I56" s="1"/>
  <c r="I57" s="1"/>
  <c r="H54"/>
  <c r="H56" s="1"/>
  <c r="H57" s="1"/>
  <c r="Q53"/>
  <c r="P53"/>
  <c r="I53"/>
  <c r="H53"/>
  <c r="G52"/>
  <c r="G53" s="1"/>
  <c r="G57" s="1"/>
  <c r="F52"/>
  <c r="F53" s="1"/>
  <c r="E52"/>
  <c r="K52" s="1"/>
  <c r="D52"/>
  <c r="J52" s="1"/>
  <c r="E51"/>
  <c r="D51"/>
  <c r="D53" s="1"/>
  <c r="N50"/>
  <c r="S49"/>
  <c r="R49"/>
  <c r="I49"/>
  <c r="K49" s="1"/>
  <c r="U49" s="1"/>
  <c r="H49"/>
  <c r="J49" s="1"/>
  <c r="T49" s="1"/>
  <c r="S48"/>
  <c r="R48"/>
  <c r="G48"/>
  <c r="F48"/>
  <c r="J48" s="1"/>
  <c r="T48" s="1"/>
  <c r="Q47"/>
  <c r="P47"/>
  <c r="O47"/>
  <c r="O50" s="1"/>
  <c r="N47"/>
  <c r="G47"/>
  <c r="E47"/>
  <c r="D47"/>
  <c r="G46"/>
  <c r="K46" s="1"/>
  <c r="F46"/>
  <c r="F47" s="1"/>
  <c r="I45"/>
  <c r="K45" s="1"/>
  <c r="H45"/>
  <c r="H47" s="1"/>
  <c r="Q44"/>
  <c r="P44"/>
  <c r="O44"/>
  <c r="N44"/>
  <c r="M44"/>
  <c r="S44" s="1"/>
  <c r="L44"/>
  <c r="R44" s="1"/>
  <c r="I44"/>
  <c r="H44"/>
  <c r="S43"/>
  <c r="R43"/>
  <c r="G43"/>
  <c r="G44" s="1"/>
  <c r="F43"/>
  <c r="F44" s="1"/>
  <c r="E43"/>
  <c r="E44" s="1"/>
  <c r="K44" s="1"/>
  <c r="U44" s="1"/>
  <c r="D43"/>
  <c r="D44" s="1"/>
  <c r="U42"/>
  <c r="S42"/>
  <c r="R42"/>
  <c r="K42"/>
  <c r="J42"/>
  <c r="Q41"/>
  <c r="P41"/>
  <c r="O41"/>
  <c r="N41"/>
  <c r="I41"/>
  <c r="H41"/>
  <c r="E41"/>
  <c r="D41"/>
  <c r="G40"/>
  <c r="K40" s="1"/>
  <c r="F40"/>
  <c r="J40" s="1"/>
  <c r="S39"/>
  <c r="R39"/>
  <c r="G39"/>
  <c r="K39" s="1"/>
  <c r="U39" s="1"/>
  <c r="F39"/>
  <c r="F41" s="1"/>
  <c r="O38"/>
  <c r="N38"/>
  <c r="M38"/>
  <c r="L38"/>
  <c r="G38"/>
  <c r="F38"/>
  <c r="I37"/>
  <c r="H37"/>
  <c r="E37"/>
  <c r="K37" s="1"/>
  <c r="D37"/>
  <c r="J37" s="1"/>
  <c r="I36"/>
  <c r="I38" s="1"/>
  <c r="H36"/>
  <c r="H38" s="1"/>
  <c r="E36"/>
  <c r="E38" s="1"/>
  <c r="K38" s="1"/>
  <c r="D36"/>
  <c r="J36" s="1"/>
  <c r="Q34"/>
  <c r="P34"/>
  <c r="O34"/>
  <c r="N34"/>
  <c r="M34"/>
  <c r="S34" s="1"/>
  <c r="L34"/>
  <c r="R34" s="1"/>
  <c r="I34"/>
  <c r="H34"/>
  <c r="G34"/>
  <c r="F34"/>
  <c r="E34"/>
  <c r="K34" s="1"/>
  <c r="U34" s="1"/>
  <c r="D34"/>
  <c r="J34" s="1"/>
  <c r="S33"/>
  <c r="R33"/>
  <c r="K33"/>
  <c r="U33" s="1"/>
  <c r="J33"/>
  <c r="U32"/>
  <c r="S32"/>
  <c r="R32"/>
  <c r="K32"/>
  <c r="J32"/>
  <c r="O31"/>
  <c r="O35" s="1"/>
  <c r="N31"/>
  <c r="M31"/>
  <c r="L31"/>
  <c r="I31"/>
  <c r="H31"/>
  <c r="G31"/>
  <c r="G35" s="1"/>
  <c r="F31"/>
  <c r="E31"/>
  <c r="D31"/>
  <c r="J31" s="1"/>
  <c r="K30"/>
  <c r="J30"/>
  <c r="K29"/>
  <c r="J29"/>
  <c r="Q28"/>
  <c r="P28"/>
  <c r="O28"/>
  <c r="N28"/>
  <c r="N35" s="1"/>
  <c r="I28"/>
  <c r="I35" s="1"/>
  <c r="H28"/>
  <c r="H35" s="1"/>
  <c r="G28"/>
  <c r="F28"/>
  <c r="F35" s="1"/>
  <c r="S27"/>
  <c r="R27"/>
  <c r="K27"/>
  <c r="U27" s="1"/>
  <c r="J27"/>
  <c r="E26"/>
  <c r="E28" s="1"/>
  <c r="D26"/>
  <c r="D28" s="1"/>
  <c r="K25"/>
  <c r="J25"/>
  <c r="P24"/>
  <c r="L24"/>
  <c r="Q23"/>
  <c r="P23"/>
  <c r="O23"/>
  <c r="N23"/>
  <c r="M23"/>
  <c r="S23" s="1"/>
  <c r="L23"/>
  <c r="R23" s="1"/>
  <c r="G23"/>
  <c r="F23"/>
  <c r="E23"/>
  <c r="D23"/>
  <c r="S22"/>
  <c r="U22" s="1"/>
  <c r="R22"/>
  <c r="K22"/>
  <c r="J22"/>
  <c r="S21"/>
  <c r="R21"/>
  <c r="I21"/>
  <c r="K21" s="1"/>
  <c r="U21" s="1"/>
  <c r="H21"/>
  <c r="H23" s="1"/>
  <c r="H24" s="1"/>
  <c r="Q20"/>
  <c r="P20"/>
  <c r="O20"/>
  <c r="N20"/>
  <c r="R20" s="1"/>
  <c r="M20"/>
  <c r="S20" s="1"/>
  <c r="L20"/>
  <c r="I20"/>
  <c r="H20"/>
  <c r="S19"/>
  <c r="R19"/>
  <c r="K19"/>
  <c r="U19" s="1"/>
  <c r="J19"/>
  <c r="S18"/>
  <c r="R18"/>
  <c r="G18"/>
  <c r="G20" s="1"/>
  <c r="F18"/>
  <c r="F20" s="1"/>
  <c r="E18"/>
  <c r="D18"/>
  <c r="D20" s="1"/>
  <c r="S17"/>
  <c r="R17"/>
  <c r="K17"/>
  <c r="U17" s="1"/>
  <c r="J17"/>
  <c r="Q16"/>
  <c r="Q24" s="1"/>
  <c r="P16"/>
  <c r="M16"/>
  <c r="M24" s="1"/>
  <c r="L16"/>
  <c r="I16"/>
  <c r="H16"/>
  <c r="S15"/>
  <c r="R15"/>
  <c r="G15"/>
  <c r="K15" s="1"/>
  <c r="U15" s="1"/>
  <c r="F15"/>
  <c r="J15" s="1"/>
  <c r="T15" s="1"/>
  <c r="J14"/>
  <c r="G14"/>
  <c r="K14" s="1"/>
  <c r="F14"/>
  <c r="S13"/>
  <c r="R13"/>
  <c r="G13"/>
  <c r="G16" s="1"/>
  <c r="G24" s="1"/>
  <c r="F13"/>
  <c r="F16" s="1"/>
  <c r="E13"/>
  <c r="D13"/>
  <c r="J13" s="1"/>
  <c r="T13" s="1"/>
  <c r="P12"/>
  <c r="L12"/>
  <c r="Q11"/>
  <c r="P11"/>
  <c r="M11"/>
  <c r="L11"/>
  <c r="I11"/>
  <c r="H11"/>
  <c r="G10"/>
  <c r="K10" s="1"/>
  <c r="F10"/>
  <c r="F11" s="1"/>
  <c r="S9"/>
  <c r="R9"/>
  <c r="K9"/>
  <c r="U9" s="1"/>
  <c r="J9"/>
  <c r="S8"/>
  <c r="R8"/>
  <c r="E8"/>
  <c r="K8" s="1"/>
  <c r="U8" s="1"/>
  <c r="D8"/>
  <c r="D11" s="1"/>
  <c r="J11" s="1"/>
  <c r="Q7"/>
  <c r="Q12" s="1"/>
  <c r="P7"/>
  <c r="O7"/>
  <c r="N7"/>
  <c r="M7"/>
  <c r="M12" s="1"/>
  <c r="L7"/>
  <c r="U6"/>
  <c r="S6"/>
  <c r="R6"/>
  <c r="K6"/>
  <c r="J6"/>
  <c r="S5"/>
  <c r="R5"/>
  <c r="I5"/>
  <c r="I7" s="1"/>
  <c r="I12" s="1"/>
  <c r="H5"/>
  <c r="H7" s="1"/>
  <c r="H12" s="1"/>
  <c r="E5"/>
  <c r="E7" s="1"/>
  <c r="D5"/>
  <c r="D7" s="1"/>
  <c r="S4"/>
  <c r="R4"/>
  <c r="G4"/>
  <c r="G7" s="1"/>
  <c r="F4"/>
  <c r="J4" s="1"/>
  <c r="T4" s="1"/>
  <c r="P81" i="4"/>
  <c r="P102" s="1"/>
  <c r="L100"/>
  <c r="K100"/>
  <c r="J100"/>
  <c r="I100"/>
  <c r="M100"/>
  <c r="P78" i="25"/>
  <c r="P100" i="4"/>
  <c r="P542" i="26"/>
  <c r="P539"/>
  <c r="L539"/>
  <c r="M539"/>
  <c r="K111" i="24"/>
  <c r="J111"/>
  <c r="I111"/>
  <c r="M110"/>
  <c r="P110" s="1"/>
  <c r="P111" s="1"/>
  <c r="L110"/>
  <c r="L111" s="1"/>
  <c r="K40" i="49" l="1"/>
  <c r="U40" s="1"/>
  <c r="J20"/>
  <c r="I65"/>
  <c r="K29"/>
  <c r="U29" s="1"/>
  <c r="H65"/>
  <c r="J21"/>
  <c r="T21" s="1"/>
  <c r="K38"/>
  <c r="K65"/>
  <c r="U65" s="1"/>
  <c r="J13"/>
  <c r="T13" s="1"/>
  <c r="I20"/>
  <c r="K20" s="1"/>
  <c r="U20" s="1"/>
  <c r="K21"/>
  <c r="U21" s="1"/>
  <c r="F35"/>
  <c r="J31"/>
  <c r="T31" s="1"/>
  <c r="J34"/>
  <c r="T34" s="1"/>
  <c r="J38"/>
  <c r="J40"/>
  <c r="T40" s="1"/>
  <c r="J41"/>
  <c r="K46"/>
  <c r="U46" s="1"/>
  <c r="G61"/>
  <c r="J65"/>
  <c r="T65" s="1"/>
  <c r="K7"/>
  <c r="I24"/>
  <c r="J47"/>
  <c r="T47" s="1"/>
  <c r="I67"/>
  <c r="G50"/>
  <c r="K13"/>
  <c r="U13" s="1"/>
  <c r="K27"/>
  <c r="U27" s="1"/>
  <c r="G35"/>
  <c r="K34"/>
  <c r="U34" s="1"/>
  <c r="D50"/>
  <c r="H50"/>
  <c r="F67"/>
  <c r="K9"/>
  <c r="U9" s="1"/>
  <c r="E57"/>
  <c r="K57" s="1"/>
  <c r="K56"/>
  <c r="H12"/>
  <c r="R12"/>
  <c r="H24"/>
  <c r="K24"/>
  <c r="U24" s="1"/>
  <c r="K23"/>
  <c r="U23" s="1"/>
  <c r="M35"/>
  <c r="P35"/>
  <c r="U41"/>
  <c r="E50"/>
  <c r="I50"/>
  <c r="H67"/>
  <c r="G67"/>
  <c r="Q68"/>
  <c r="O67"/>
  <c r="M57"/>
  <c r="S53"/>
  <c r="U53" s="1"/>
  <c r="D57"/>
  <c r="J57" s="1"/>
  <c r="T57" s="1"/>
  <c r="J56"/>
  <c r="S31"/>
  <c r="T59"/>
  <c r="S61"/>
  <c r="N68"/>
  <c r="T20"/>
  <c r="R38"/>
  <c r="T38" s="1"/>
  <c r="T41"/>
  <c r="M50"/>
  <c r="S56"/>
  <c r="R61"/>
  <c r="T61" s="1"/>
  <c r="M67"/>
  <c r="S11"/>
  <c r="M12"/>
  <c r="S12" s="1"/>
  <c r="I12"/>
  <c r="T25"/>
  <c r="T28"/>
  <c r="U36"/>
  <c r="T44"/>
  <c r="L50"/>
  <c r="P50"/>
  <c r="P68" s="1"/>
  <c r="F50"/>
  <c r="N50"/>
  <c r="T53"/>
  <c r="D67"/>
  <c r="L67"/>
  <c r="S7"/>
  <c r="U7" s="1"/>
  <c r="G11"/>
  <c r="K11" s="1"/>
  <c r="U11" s="1"/>
  <c r="K17"/>
  <c r="U17" s="1"/>
  <c r="O31"/>
  <c r="O35" s="1"/>
  <c r="K32"/>
  <c r="U32" s="1"/>
  <c r="K37"/>
  <c r="U37" s="1"/>
  <c r="O38"/>
  <c r="S38" s="1"/>
  <c r="U38" s="1"/>
  <c r="K47"/>
  <c r="U47" s="1"/>
  <c r="K55"/>
  <c r="U55" s="1"/>
  <c r="K66"/>
  <c r="U66" s="1"/>
  <c r="J7"/>
  <c r="T7" s="1"/>
  <c r="R7"/>
  <c r="F11"/>
  <c r="F12" s="1"/>
  <c r="D16"/>
  <c r="J18"/>
  <c r="T18" s="1"/>
  <c r="R22"/>
  <c r="T22" s="1"/>
  <c r="D23"/>
  <c r="J23" s="1"/>
  <c r="T23" s="1"/>
  <c r="J27"/>
  <c r="T27" s="1"/>
  <c r="J29"/>
  <c r="T29" s="1"/>
  <c r="R29"/>
  <c r="J32"/>
  <c r="R32"/>
  <c r="D35"/>
  <c r="L35"/>
  <c r="R36"/>
  <c r="T36" s="1"/>
  <c r="J37"/>
  <c r="T37" s="1"/>
  <c r="J43"/>
  <c r="T43" s="1"/>
  <c r="J46"/>
  <c r="T46" s="1"/>
  <c r="R51"/>
  <c r="T51" s="1"/>
  <c r="J55"/>
  <c r="T55" s="1"/>
  <c r="R56"/>
  <c r="J58"/>
  <c r="T58" s="1"/>
  <c r="R59"/>
  <c r="J66"/>
  <c r="O50"/>
  <c r="K58"/>
  <c r="U58" s="1"/>
  <c r="E61"/>
  <c r="K61" s="1"/>
  <c r="U61" s="1"/>
  <c r="K4"/>
  <c r="U4" s="1"/>
  <c r="K8"/>
  <c r="U8" s="1"/>
  <c r="S9"/>
  <c r="K16"/>
  <c r="U16" s="1"/>
  <c r="S16"/>
  <c r="S25"/>
  <c r="U25" s="1"/>
  <c r="S26"/>
  <c r="U26" s="1"/>
  <c r="E31"/>
  <c r="K31" s="1"/>
  <c r="U31" s="1"/>
  <c r="S37"/>
  <c r="K42"/>
  <c r="S42"/>
  <c r="K49"/>
  <c r="U49" s="1"/>
  <c r="K54"/>
  <c r="S54"/>
  <c r="O57"/>
  <c r="K62"/>
  <c r="U62" s="1"/>
  <c r="S62"/>
  <c r="S66"/>
  <c r="J4"/>
  <c r="T4" s="1"/>
  <c r="J8"/>
  <c r="T8" s="1"/>
  <c r="R9"/>
  <c r="T9" s="1"/>
  <c r="R16"/>
  <c r="R26"/>
  <c r="T26" s="1"/>
  <c r="R37"/>
  <c r="J42"/>
  <c r="R42"/>
  <c r="J49"/>
  <c r="T49" s="1"/>
  <c r="J54"/>
  <c r="T54" s="1"/>
  <c r="R54"/>
  <c r="J62"/>
  <c r="T62" s="1"/>
  <c r="R66"/>
  <c r="D50" i="48"/>
  <c r="J50" s="1"/>
  <c r="F24"/>
  <c r="K4"/>
  <c r="U4" s="1"/>
  <c r="J10"/>
  <c r="E11"/>
  <c r="G41"/>
  <c r="K41" s="1"/>
  <c r="I47"/>
  <c r="I50" s="1"/>
  <c r="I68" s="1"/>
  <c r="E53"/>
  <c r="J54"/>
  <c r="J8"/>
  <c r="T8" s="1"/>
  <c r="K13"/>
  <c r="U13" s="1"/>
  <c r="K18"/>
  <c r="U18" s="1"/>
  <c r="J21"/>
  <c r="T21" s="1"/>
  <c r="D38"/>
  <c r="J38" s="1"/>
  <c r="J41"/>
  <c r="K47"/>
  <c r="D57"/>
  <c r="J20"/>
  <c r="T20" s="1"/>
  <c r="J23"/>
  <c r="T23" s="1"/>
  <c r="J43"/>
  <c r="T43" s="1"/>
  <c r="H50"/>
  <c r="J46"/>
  <c r="J51"/>
  <c r="K54"/>
  <c r="K56"/>
  <c r="D12"/>
  <c r="G50"/>
  <c r="J53"/>
  <c r="K28"/>
  <c r="E35"/>
  <c r="K35" s="1"/>
  <c r="H68"/>
  <c r="D35"/>
  <c r="J35" s="1"/>
  <c r="J28"/>
  <c r="G67"/>
  <c r="K65"/>
  <c r="J47"/>
  <c r="E12"/>
  <c r="K7"/>
  <c r="U7" s="1"/>
  <c r="E57"/>
  <c r="K57" s="1"/>
  <c r="K53"/>
  <c r="F57"/>
  <c r="J57" s="1"/>
  <c r="K5"/>
  <c r="U5" s="1"/>
  <c r="S7"/>
  <c r="K43"/>
  <c r="U43" s="1"/>
  <c r="J5"/>
  <c r="T5" s="1"/>
  <c r="F7"/>
  <c r="F12" s="1"/>
  <c r="R7"/>
  <c r="E16"/>
  <c r="E20"/>
  <c r="K20" s="1"/>
  <c r="U20" s="1"/>
  <c r="K26"/>
  <c r="K36"/>
  <c r="J39"/>
  <c r="T39" s="1"/>
  <c r="J45"/>
  <c r="K48"/>
  <c r="U48" s="1"/>
  <c r="E50"/>
  <c r="D61"/>
  <c r="J61" s="1"/>
  <c r="J63"/>
  <c r="T63" s="1"/>
  <c r="J65"/>
  <c r="J18"/>
  <c r="T18" s="1"/>
  <c r="I23"/>
  <c r="I24" s="1"/>
  <c r="K31"/>
  <c r="F50"/>
  <c r="E67"/>
  <c r="G11"/>
  <c r="G12" s="1"/>
  <c r="D16"/>
  <c r="J26"/>
  <c r="J44"/>
  <c r="T44" s="1"/>
  <c r="K51"/>
  <c r="J56"/>
  <c r="K63"/>
  <c r="U63" s="1"/>
  <c r="M111" i="24"/>
  <c r="J35" i="49" l="1"/>
  <c r="J50"/>
  <c r="I68"/>
  <c r="G12"/>
  <c r="K12" s="1"/>
  <c r="U12" s="1"/>
  <c r="J12"/>
  <c r="T12" s="1"/>
  <c r="F68"/>
  <c r="L68"/>
  <c r="R68" s="1"/>
  <c r="R67"/>
  <c r="T42"/>
  <c r="U54"/>
  <c r="R35"/>
  <c r="T56"/>
  <c r="O68"/>
  <c r="U57"/>
  <c r="U42"/>
  <c r="T32"/>
  <c r="R50"/>
  <c r="J11"/>
  <c r="T11" s="1"/>
  <c r="S57"/>
  <c r="H68"/>
  <c r="K50"/>
  <c r="U50" s="1"/>
  <c r="S35"/>
  <c r="U56"/>
  <c r="D24"/>
  <c r="J24" s="1"/>
  <c r="T24" s="1"/>
  <c r="J16"/>
  <c r="T16" s="1"/>
  <c r="T66"/>
  <c r="E67"/>
  <c r="G68"/>
  <c r="J67"/>
  <c r="T67" s="1"/>
  <c r="M68"/>
  <c r="S67"/>
  <c r="E35"/>
  <c r="K35" s="1"/>
  <c r="U35" s="1"/>
  <c r="T35"/>
  <c r="S50"/>
  <c r="F68" i="48"/>
  <c r="D67"/>
  <c r="J67" s="1"/>
  <c r="K23"/>
  <c r="U23" s="1"/>
  <c r="K67"/>
  <c r="E24"/>
  <c r="K24" s="1"/>
  <c r="K16"/>
  <c r="K50"/>
  <c r="K11"/>
  <c r="K12"/>
  <c r="J12"/>
  <c r="J7"/>
  <c r="T7" s="1"/>
  <c r="G68"/>
  <c r="J16"/>
  <c r="D24"/>
  <c r="J24" s="1"/>
  <c r="K84" i="4"/>
  <c r="J84"/>
  <c r="I84"/>
  <c r="H84"/>
  <c r="G84"/>
  <c r="M83"/>
  <c r="M84" s="1"/>
  <c r="L83"/>
  <c r="L84" s="1"/>
  <c r="D68" i="49" l="1"/>
  <c r="J68" s="1"/>
  <c r="T68" s="1"/>
  <c r="T50"/>
  <c r="K67"/>
  <c r="U67" s="1"/>
  <c r="E68"/>
  <c r="K68" s="1"/>
  <c r="U68" s="1"/>
  <c r="S68"/>
  <c r="D68" i="48"/>
  <c r="J68" s="1"/>
  <c r="E68"/>
  <c r="K68" s="1"/>
  <c r="P84" i="4"/>
  <c r="M103" i="31" l="1"/>
  <c r="M139" i="30"/>
  <c r="L140" i="31"/>
  <c r="Z9" i="40"/>
  <c r="L142" i="31"/>
  <c r="L95"/>
  <c r="M83"/>
  <c r="L82"/>
  <c r="M82"/>
  <c r="L81"/>
  <c r="M81"/>
  <c r="L77"/>
  <c r="M77"/>
  <c r="L71"/>
  <c r="M71"/>
  <c r="L66"/>
  <c r="M66"/>
  <c r="L62"/>
  <c r="M62"/>
  <c r="L57"/>
  <c r="M57"/>
  <c r="L50"/>
  <c r="M50"/>
  <c r="I44"/>
  <c r="L44"/>
  <c r="M44"/>
  <c r="L43"/>
  <c r="M43"/>
  <c r="L40"/>
  <c r="M40"/>
  <c r="L37"/>
  <c r="M37"/>
  <c r="L23"/>
  <c r="M23"/>
  <c r="L19"/>
  <c r="M19"/>
  <c r="L16"/>
  <c r="L15"/>
  <c r="M16"/>
  <c r="M9"/>
  <c r="I83"/>
  <c r="M141" i="30"/>
  <c r="I139"/>
  <c r="L139"/>
  <c r="I113"/>
  <c r="L113"/>
  <c r="M113"/>
  <c r="M106"/>
  <c r="M103"/>
  <c r="I94"/>
  <c r="I93"/>
  <c r="L94"/>
  <c r="Z8" i="40" s="1"/>
  <c r="L93" i="30"/>
  <c r="L78"/>
  <c r="M62"/>
  <c r="L62"/>
  <c r="L48"/>
  <c r="L47"/>
  <c r="L32"/>
  <c r="L15"/>
  <c r="M15"/>
  <c r="M32"/>
  <c r="M48"/>
  <c r="M78"/>
  <c r="M93"/>
  <c r="M94"/>
  <c r="J149" i="27"/>
  <c r="K149"/>
  <c r="L149"/>
  <c r="L127"/>
  <c r="P601" i="26"/>
  <c r="P600"/>
  <c r="P599"/>
  <c r="P597"/>
  <c r="P595"/>
  <c r="P594"/>
  <c r="P591"/>
  <c r="P592"/>
  <c r="P590"/>
  <c r="P588"/>
  <c r="P587"/>
  <c r="P583"/>
  <c r="P584"/>
  <c r="P585"/>
  <c r="P582"/>
  <c r="P580"/>
  <c r="P579"/>
  <c r="P578"/>
  <c r="P577"/>
  <c r="P576"/>
  <c r="P575"/>
  <c r="P574"/>
  <c r="P573"/>
  <c r="P572"/>
  <c r="P571"/>
  <c r="P570"/>
  <c r="P569"/>
  <c r="P568"/>
  <c r="P567"/>
  <c r="P566"/>
  <c r="P565"/>
  <c r="P520"/>
  <c r="P521"/>
  <c r="P522"/>
  <c r="P523"/>
  <c r="P524"/>
  <c r="P525"/>
  <c r="P519"/>
  <c r="P511"/>
  <c r="P512"/>
  <c r="P513"/>
  <c r="P514"/>
  <c r="P515"/>
  <c r="P516"/>
  <c r="P517"/>
  <c r="P510"/>
  <c r="P504"/>
  <c r="P505"/>
  <c r="P506"/>
  <c r="P507"/>
  <c r="P503"/>
  <c r="P500"/>
  <c r="P501"/>
  <c r="P499"/>
  <c r="P497"/>
  <c r="P496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74"/>
  <c r="P466"/>
  <c r="P467"/>
  <c r="P468"/>
  <c r="P469"/>
  <c r="P470"/>
  <c r="P471"/>
  <c r="P465"/>
  <c r="P459"/>
  <c r="P460"/>
  <c r="P461"/>
  <c r="P462"/>
  <c r="P463"/>
  <c r="P458"/>
  <c r="P453"/>
  <c r="P454"/>
  <c r="P455"/>
  <c r="P456"/>
  <c r="P452"/>
  <c r="P425"/>
  <c r="P426"/>
  <c r="P427"/>
  <c r="P428"/>
  <c r="P429"/>
  <c r="P430"/>
  <c r="P431"/>
  <c r="P433"/>
  <c r="P434"/>
  <c r="P435"/>
  <c r="P436"/>
  <c r="P437"/>
  <c r="P438"/>
  <c r="P439"/>
  <c r="P440"/>
  <c r="P441"/>
  <c r="P443"/>
  <c r="P444"/>
  <c r="P445"/>
  <c r="P446"/>
  <c r="P447"/>
  <c r="P449"/>
  <c r="P450"/>
  <c r="P424"/>
  <c r="P76" i="25"/>
  <c r="P75"/>
  <c r="P73"/>
  <c r="P72"/>
  <c r="P70"/>
  <c r="P69"/>
  <c r="P68"/>
  <c r="P66"/>
  <c r="P65"/>
  <c r="P154" i="24"/>
  <c r="P147"/>
  <c r="P117"/>
  <c r="I85" i="23"/>
  <c r="J85"/>
  <c r="K85"/>
  <c r="L94" i="28" l="1"/>
  <c r="L92"/>
  <c r="L90"/>
  <c r="L88"/>
  <c r="L86"/>
  <c r="L84"/>
  <c r="L83"/>
  <c r="L81"/>
  <c r="L80"/>
  <c r="J96"/>
  <c r="L200" i="29"/>
  <c r="J207"/>
  <c r="CA40" i="57" l="1"/>
  <c r="I40" i="53"/>
  <c r="BZ46" i="57"/>
  <c r="H46" i="53"/>
  <c r="L175" i="27"/>
  <c r="P90" i="34" l="1"/>
  <c r="I78" i="25"/>
  <c r="J78"/>
  <c r="K78"/>
  <c r="L78"/>
  <c r="M78"/>
  <c r="M77"/>
  <c r="L77"/>
  <c r="K77"/>
  <c r="J77"/>
  <c r="I77"/>
  <c r="P77"/>
  <c r="M74"/>
  <c r="L74"/>
  <c r="K74"/>
  <c r="J74"/>
  <c r="I74"/>
  <c r="P74"/>
  <c r="I71"/>
  <c r="I67"/>
  <c r="M67"/>
  <c r="L67"/>
  <c r="K67"/>
  <c r="J67"/>
  <c r="P71"/>
  <c r="P67"/>
  <c r="I159" i="24"/>
  <c r="J159"/>
  <c r="K159"/>
  <c r="I155"/>
  <c r="J155"/>
  <c r="K155"/>
  <c r="I151"/>
  <c r="J151"/>
  <c r="K151"/>
  <c r="I146"/>
  <c r="J146"/>
  <c r="K146"/>
  <c r="I138"/>
  <c r="J138"/>
  <c r="K138"/>
  <c r="I135"/>
  <c r="J135"/>
  <c r="K135"/>
  <c r="I131"/>
  <c r="J131"/>
  <c r="K131"/>
  <c r="I128"/>
  <c r="J128"/>
  <c r="K128"/>
  <c r="I122"/>
  <c r="J122"/>
  <c r="K122"/>
  <c r="I119"/>
  <c r="J119"/>
  <c r="K119"/>
  <c r="I116"/>
  <c r="J116"/>
  <c r="K116"/>
  <c r="I95" i="4"/>
  <c r="J95"/>
  <c r="K95"/>
  <c r="L94"/>
  <c r="L95" s="1"/>
  <c r="M94"/>
  <c r="P94" s="1"/>
  <c r="P70"/>
  <c r="P57"/>
  <c r="M95" l="1"/>
  <c r="Y13" i="40"/>
  <c r="G26" s="1"/>
  <c r="X13"/>
  <c r="F26" s="1"/>
  <c r="J175" i="27"/>
  <c r="J167"/>
  <c r="J159"/>
  <c r="J153"/>
  <c r="L138"/>
  <c r="J128"/>
  <c r="I142" i="24"/>
  <c r="J142"/>
  <c r="K142"/>
  <c r="I602" i="26"/>
  <c r="J602"/>
  <c r="K602"/>
  <c r="I598"/>
  <c r="J598"/>
  <c r="K598"/>
  <c r="I596"/>
  <c r="J596"/>
  <c r="K596"/>
  <c r="I593"/>
  <c r="J593"/>
  <c r="K593"/>
  <c r="I589"/>
  <c r="J589"/>
  <c r="K589"/>
  <c r="M589"/>
  <c r="I586"/>
  <c r="J586"/>
  <c r="K586"/>
  <c r="I581"/>
  <c r="J581"/>
  <c r="K581"/>
  <c r="I555"/>
  <c r="J555"/>
  <c r="K555"/>
  <c r="I551"/>
  <c r="J551"/>
  <c r="K551"/>
  <c r="I549"/>
  <c r="J549"/>
  <c r="K549"/>
  <c r="I546"/>
  <c r="J546"/>
  <c r="K546"/>
  <c r="I542"/>
  <c r="J542"/>
  <c r="K542"/>
  <c r="I536"/>
  <c r="J536"/>
  <c r="K536"/>
  <c r="I534"/>
  <c r="J534"/>
  <c r="K534"/>
  <c r="I530"/>
  <c r="J530"/>
  <c r="K530"/>
  <c r="I528"/>
  <c r="J528"/>
  <c r="K528"/>
  <c r="I526"/>
  <c r="J526"/>
  <c r="K526"/>
  <c r="I518"/>
  <c r="J518"/>
  <c r="K518"/>
  <c r="I508"/>
  <c r="J508"/>
  <c r="K508"/>
  <c r="I502"/>
  <c r="J502"/>
  <c r="K502"/>
  <c r="I498"/>
  <c r="J498"/>
  <c r="K498"/>
  <c r="I495"/>
  <c r="J495"/>
  <c r="K495"/>
  <c r="I472"/>
  <c r="J472"/>
  <c r="K472"/>
  <c r="I464"/>
  <c r="J464"/>
  <c r="K464"/>
  <c r="I457"/>
  <c r="J457"/>
  <c r="K457"/>
  <c r="I451"/>
  <c r="J451"/>
  <c r="K451"/>
  <c r="I423"/>
  <c r="J423"/>
  <c r="K423"/>
  <c r="I420"/>
  <c r="J420"/>
  <c r="K420"/>
  <c r="I417"/>
  <c r="J417"/>
  <c r="K417"/>
  <c r="I407"/>
  <c r="J407"/>
  <c r="K407"/>
  <c r="I383"/>
  <c r="J383"/>
  <c r="K383"/>
  <c r="I375"/>
  <c r="J375"/>
  <c r="K375"/>
  <c r="I369"/>
  <c r="J369"/>
  <c r="K369"/>
  <c r="I367"/>
  <c r="J367"/>
  <c r="K367"/>
  <c r="M367"/>
  <c r="I364"/>
  <c r="J364"/>
  <c r="K364"/>
  <c r="I360"/>
  <c r="J360"/>
  <c r="K360"/>
  <c r="I358"/>
  <c r="J358"/>
  <c r="K358"/>
  <c r="M363"/>
  <c r="P363" s="1"/>
  <c r="L363"/>
  <c r="I370" l="1"/>
  <c r="K531"/>
  <c r="K370"/>
  <c r="J473"/>
  <c r="K509"/>
  <c r="J531"/>
  <c r="K556"/>
  <c r="I603"/>
  <c r="K473"/>
  <c r="I556"/>
  <c r="K603"/>
  <c r="J603"/>
  <c r="I473"/>
  <c r="I531"/>
  <c r="J370"/>
  <c r="J509"/>
  <c r="I509"/>
  <c r="J556"/>
  <c r="I604" l="1"/>
  <c r="K604"/>
  <c r="J604"/>
  <c r="M411"/>
  <c r="P411" s="1"/>
  <c r="L411"/>
  <c r="L361"/>
  <c r="M361"/>
  <c r="P361" l="1"/>
  <c r="M450"/>
  <c r="L450"/>
  <c r="M471"/>
  <c r="L471"/>
  <c r="M470"/>
  <c r="L470"/>
  <c r="M469"/>
  <c r="L469"/>
  <c r="M468"/>
  <c r="L468"/>
  <c r="M467"/>
  <c r="L467"/>
  <c r="M466"/>
  <c r="L466"/>
  <c r="M465"/>
  <c r="L465"/>
  <c r="M118" i="24"/>
  <c r="P118" s="1"/>
  <c r="L118"/>
  <c r="M510" i="26"/>
  <c r="L510"/>
  <c r="Q113" i="24" l="1"/>
  <c r="Q111" s="1"/>
  <c r="K113"/>
  <c r="J113"/>
  <c r="I113"/>
  <c r="H113"/>
  <c r="H111" s="1"/>
  <c r="G113"/>
  <c r="G111" s="1"/>
  <c r="M112"/>
  <c r="L112"/>
  <c r="L113" s="1"/>
  <c r="M379" i="26"/>
  <c r="P379" s="1"/>
  <c r="L379"/>
  <c r="M115" i="24"/>
  <c r="P115" s="1"/>
  <c r="L115"/>
  <c r="M114"/>
  <c r="P114" s="1"/>
  <c r="L114"/>
  <c r="L116" s="1"/>
  <c r="M601" i="26"/>
  <c r="L601"/>
  <c r="M599"/>
  <c r="L599"/>
  <c r="K97" i="4"/>
  <c r="J97"/>
  <c r="I97"/>
  <c r="H97"/>
  <c r="G97"/>
  <c r="M96"/>
  <c r="M97" s="1"/>
  <c r="L96"/>
  <c r="L97" s="1"/>
  <c r="M153" i="24"/>
  <c r="P153" s="1"/>
  <c r="L153"/>
  <c r="M572" i="26"/>
  <c r="L572"/>
  <c r="M571"/>
  <c r="L571"/>
  <c r="M570"/>
  <c r="L570"/>
  <c r="M584"/>
  <c r="L584"/>
  <c r="M455"/>
  <c r="L455"/>
  <c r="M454"/>
  <c r="L454"/>
  <c r="M517"/>
  <c r="L517"/>
  <c r="M527"/>
  <c r="L527"/>
  <c r="L528" s="1"/>
  <c r="M113" i="24" l="1"/>
  <c r="P112"/>
  <c r="P113" s="1"/>
  <c r="P116"/>
  <c r="M116"/>
  <c r="P527" i="26"/>
  <c r="P528" s="1"/>
  <c r="M528"/>
  <c r="P96" i="4"/>
  <c r="P97" s="1"/>
  <c r="M583" i="26" l="1"/>
  <c r="L583"/>
  <c r="M582"/>
  <c r="L582"/>
  <c r="M419"/>
  <c r="P419" s="1"/>
  <c r="L419"/>
  <c r="M533"/>
  <c r="L533"/>
  <c r="L357"/>
  <c r="M357"/>
  <c r="P357" s="1"/>
  <c r="P358" s="1"/>
  <c r="L522"/>
  <c r="M522"/>
  <c r="K89" i="4"/>
  <c r="J89"/>
  <c r="I89"/>
  <c r="H89"/>
  <c r="G89"/>
  <c r="M88"/>
  <c r="P88" s="1"/>
  <c r="P89" s="1"/>
  <c r="L88"/>
  <c r="L89" s="1"/>
  <c r="M89" l="1"/>
  <c r="P62" i="25" l="1"/>
  <c r="P60"/>
  <c r="P45"/>
  <c r="P41"/>
  <c r="P35"/>
  <c r="P32"/>
  <c r="P16"/>
  <c r="K109" i="24"/>
  <c r="J109"/>
  <c r="I109"/>
  <c r="K107"/>
  <c r="J107"/>
  <c r="I107"/>
  <c r="P102"/>
  <c r="P97"/>
  <c r="P94"/>
  <c r="P92"/>
  <c r="P77"/>
  <c r="P71"/>
  <c r="P63"/>
  <c r="P58"/>
  <c r="P53"/>
  <c r="P48"/>
  <c r="P38"/>
  <c r="P32"/>
  <c r="P18"/>
  <c r="P46" i="25" l="1"/>
  <c r="P67" i="23"/>
  <c r="P64"/>
  <c r="P59"/>
  <c r="P49"/>
  <c r="P42"/>
  <c r="P36"/>
  <c r="P33"/>
  <c r="P29"/>
  <c r="P26"/>
  <c r="J82" i="28"/>
  <c r="L76"/>
  <c r="J76"/>
  <c r="L71"/>
  <c r="J71"/>
  <c r="L68"/>
  <c r="J68"/>
  <c r="L73"/>
  <c r="J73"/>
  <c r="L60"/>
  <c r="L50"/>
  <c r="J50"/>
  <c r="L46"/>
  <c r="J46"/>
  <c r="L40"/>
  <c r="J40"/>
  <c r="L36"/>
  <c r="J36"/>
  <c r="L29"/>
  <c r="J29"/>
  <c r="L17"/>
  <c r="J17"/>
  <c r="J57" i="4"/>
  <c r="I57"/>
  <c r="P78"/>
  <c r="P49"/>
  <c r="P43"/>
  <c r="P38"/>
  <c r="P34"/>
  <c r="P26"/>
  <c r="P27" s="1"/>
  <c r="P23"/>
  <c r="P21"/>
  <c r="P16"/>
  <c r="P12"/>
  <c r="M447" i="26"/>
  <c r="L447"/>
  <c r="K93" i="4"/>
  <c r="J93"/>
  <c r="I93"/>
  <c r="H93"/>
  <c r="G93"/>
  <c r="M92"/>
  <c r="M93" s="1"/>
  <c r="L92"/>
  <c r="L93" s="1"/>
  <c r="L525" i="26"/>
  <c r="M525"/>
  <c r="M449"/>
  <c r="L449"/>
  <c r="M448"/>
  <c r="P448" s="1"/>
  <c r="L448"/>
  <c r="M25" i="57" l="1"/>
  <c r="M25" i="48"/>
  <c r="M26" i="57"/>
  <c r="M26" i="48"/>
  <c r="M66" i="57"/>
  <c r="M66" i="48"/>
  <c r="M62" i="57"/>
  <c r="M62" i="48"/>
  <c r="M54" i="57"/>
  <c r="M54" i="48"/>
  <c r="O58" i="57"/>
  <c r="O58" i="48"/>
  <c r="O66" i="57"/>
  <c r="O66" i="48"/>
  <c r="M51" i="57"/>
  <c r="M51" i="48"/>
  <c r="O52" i="57"/>
  <c r="S52" s="1"/>
  <c r="U52" s="1"/>
  <c r="O52" i="48"/>
  <c r="S52" s="1"/>
  <c r="U52" s="1"/>
  <c r="L472" i="26"/>
  <c r="M472"/>
  <c r="P30" i="23"/>
  <c r="P50"/>
  <c r="P37"/>
  <c r="P24" i="4"/>
  <c r="P472" i="26"/>
  <c r="P93" i="4"/>
  <c r="M56" i="57" l="1"/>
  <c r="S66"/>
  <c r="U66" s="1"/>
  <c r="S25"/>
  <c r="U25" s="1"/>
  <c r="S66" i="48"/>
  <c r="U66" s="1"/>
  <c r="M53" i="57"/>
  <c r="M65"/>
  <c r="S65" s="1"/>
  <c r="U65" s="1"/>
  <c r="S62"/>
  <c r="U62" s="1"/>
  <c r="M28"/>
  <c r="S28" s="1"/>
  <c r="U28" s="1"/>
  <c r="S26"/>
  <c r="U26" s="1"/>
  <c r="M56" i="48"/>
  <c r="M35"/>
  <c r="S25"/>
  <c r="U25" s="1"/>
  <c r="O61" i="57"/>
  <c r="S61" s="1"/>
  <c r="U61" s="1"/>
  <c r="S58"/>
  <c r="U58" s="1"/>
  <c r="M53" i="48"/>
  <c r="S58"/>
  <c r="U58" s="1"/>
  <c r="O61"/>
  <c r="M65"/>
  <c r="S65" s="1"/>
  <c r="U65" s="1"/>
  <c r="S62"/>
  <c r="U62" s="1"/>
  <c r="M28"/>
  <c r="S28" s="1"/>
  <c r="U28" s="1"/>
  <c r="S26"/>
  <c r="U26" s="1"/>
  <c r="L106" i="24"/>
  <c r="M106"/>
  <c r="P106" s="1"/>
  <c r="M446" i="26"/>
  <c r="L446"/>
  <c r="O67" i="48" l="1"/>
  <c r="S61"/>
  <c r="U61" s="1"/>
  <c r="M57" i="57"/>
  <c r="M67" i="48"/>
  <c r="M35" i="57"/>
  <c r="O67"/>
  <c r="M67"/>
  <c r="M57" i="48"/>
  <c r="P34" i="24"/>
  <c r="J12" i="4"/>
  <c r="I12"/>
  <c r="P61" i="23"/>
  <c r="P80" i="4"/>
  <c r="P44"/>
  <c r="P40"/>
  <c r="P41" s="1"/>
  <c r="P29"/>
  <c r="P35" s="1"/>
  <c r="S67" i="48" l="1"/>
  <c r="U67" s="1"/>
  <c r="O14" i="57"/>
  <c r="O14" i="48"/>
  <c r="S67" i="57"/>
  <c r="U67" s="1"/>
  <c r="L116" i="29"/>
  <c r="J123"/>
  <c r="J255"/>
  <c r="O16" i="57" l="1"/>
  <c r="S14"/>
  <c r="U14" s="1"/>
  <c r="O16" i="48"/>
  <c r="S14"/>
  <c r="U14" s="1"/>
  <c r="BV13" i="57"/>
  <c r="D13" i="53"/>
  <c r="BZ58" i="57"/>
  <c r="H58" i="53"/>
  <c r="M108" i="24"/>
  <c r="P108" s="1"/>
  <c r="L108"/>
  <c r="L154"/>
  <c r="L202" i="29"/>
  <c r="M597" i="26"/>
  <c r="L597"/>
  <c r="L598" s="1"/>
  <c r="L580"/>
  <c r="M580"/>
  <c r="L579"/>
  <c r="M579"/>
  <c r="L578"/>
  <c r="M578"/>
  <c r="P228"/>
  <c r="L445"/>
  <c r="M445"/>
  <c r="L382"/>
  <c r="M382"/>
  <c r="P382" s="1"/>
  <c r="L296" i="32"/>
  <c r="L294"/>
  <c r="L291"/>
  <c r="L289"/>
  <c r="L287"/>
  <c r="L275"/>
  <c r="L271"/>
  <c r="L269"/>
  <c r="L253"/>
  <c r="L208"/>
  <c r="L206"/>
  <c r="M177"/>
  <c r="L177"/>
  <c r="M175"/>
  <c r="L175"/>
  <c r="M168"/>
  <c r="L168"/>
  <c r="L166"/>
  <c r="M166"/>
  <c r="L139" i="31"/>
  <c r="L121"/>
  <c r="L102"/>
  <c r="L137"/>
  <c r="L135"/>
  <c r="L133"/>
  <c r="L131"/>
  <c r="L129"/>
  <c r="L127"/>
  <c r="L125"/>
  <c r="L123"/>
  <c r="L118"/>
  <c r="L116"/>
  <c r="L114"/>
  <c r="L112"/>
  <c r="L110"/>
  <c r="L108"/>
  <c r="L106"/>
  <c r="L104"/>
  <c r="L99"/>
  <c r="M94"/>
  <c r="L94"/>
  <c r="M92"/>
  <c r="L92"/>
  <c r="M89"/>
  <c r="L89"/>
  <c r="L87"/>
  <c r="M87"/>
  <c r="M138" i="30"/>
  <c r="L138"/>
  <c r="L136"/>
  <c r="L134"/>
  <c r="L132"/>
  <c r="L130"/>
  <c r="M128"/>
  <c r="L128"/>
  <c r="L126"/>
  <c r="M124"/>
  <c r="L124"/>
  <c r="L122"/>
  <c r="L120"/>
  <c r="L118"/>
  <c r="L116"/>
  <c r="M112"/>
  <c r="L112"/>
  <c r="M110"/>
  <c r="L110"/>
  <c r="L108"/>
  <c r="M108"/>
  <c r="L98"/>
  <c r="M98"/>
  <c r="L100"/>
  <c r="M100"/>
  <c r="L103"/>
  <c r="O24" i="57" l="1"/>
  <c r="S24" s="1"/>
  <c r="U24" s="1"/>
  <c r="S16"/>
  <c r="U16" s="1"/>
  <c r="O24" i="48"/>
  <c r="S24" s="1"/>
  <c r="U24" s="1"/>
  <c r="S16"/>
  <c r="U16" s="1"/>
  <c r="CB13" i="57"/>
  <c r="DI13" s="1"/>
  <c r="J13" i="53"/>
  <c r="M598" i="26"/>
  <c r="L223" i="29"/>
  <c r="L222"/>
  <c r="L221"/>
  <c r="L218"/>
  <c r="L217"/>
  <c r="L216"/>
  <c r="L249" l="1"/>
  <c r="L211"/>
  <c r="L201"/>
  <c r="L207" s="1"/>
  <c r="L185"/>
  <c r="L184"/>
  <c r="L175"/>
  <c r="P12" i="34"/>
  <c r="P11"/>
  <c r="P10"/>
  <c r="P9"/>
  <c r="CA46" i="57" l="1"/>
  <c r="I46" i="53"/>
  <c r="L167" i="27"/>
  <c r="L163"/>
  <c r="L145"/>
  <c r="L128"/>
  <c r="L85" i="28" l="1"/>
  <c r="L82"/>
  <c r="M95" i="31"/>
  <c r="J71" i="27" l="1"/>
  <c r="L106" i="30" l="1"/>
  <c r="L309" i="32" l="1"/>
  <c r="L306"/>
  <c r="L303"/>
  <c r="L300"/>
  <c r="L285"/>
  <c r="L282"/>
  <c r="L266"/>
  <c r="L263"/>
  <c r="L260"/>
  <c r="L256"/>
  <c r="L250"/>
  <c r="L234"/>
  <c r="L231"/>
  <c r="L226"/>
  <c r="L214"/>
  <c r="L204"/>
  <c r="L199"/>
  <c r="L195"/>
  <c r="L190"/>
  <c r="L183"/>
  <c r="L186" s="1"/>
  <c r="L173"/>
  <c r="M173"/>
  <c r="L164"/>
  <c r="M164"/>
  <c r="L161"/>
  <c r="M161"/>
  <c r="M178" l="1"/>
  <c r="L178"/>
  <c r="J260" i="29"/>
  <c r="J257"/>
  <c r="J252"/>
  <c r="J250"/>
  <c r="J248"/>
  <c r="J246"/>
  <c r="J242"/>
  <c r="J240"/>
  <c r="J238"/>
  <c r="J236"/>
  <c r="J234"/>
  <c r="J231"/>
  <c r="J229"/>
  <c r="J227"/>
  <c r="J224"/>
  <c r="J215"/>
  <c r="J213"/>
  <c r="J210"/>
  <c r="F207"/>
  <c r="G207"/>
  <c r="J200"/>
  <c r="J197"/>
  <c r="J192"/>
  <c r="J190"/>
  <c r="J181"/>
  <c r="J179"/>
  <c r="J177"/>
  <c r="J174"/>
  <c r="J170"/>
  <c r="L170"/>
  <c r="J168"/>
  <c r="L168"/>
  <c r="J166"/>
  <c r="L166"/>
  <c r="J164"/>
  <c r="L164"/>
  <c r="J162"/>
  <c r="L162"/>
  <c r="J159"/>
  <c r="L159"/>
  <c r="J156"/>
  <c r="L156"/>
  <c r="J95" i="28"/>
  <c r="L95"/>
  <c r="J93"/>
  <c r="J91"/>
  <c r="J89"/>
  <c r="J87"/>
  <c r="J85"/>
  <c r="J64"/>
  <c r="L64"/>
  <c r="J62"/>
  <c r="L62"/>
  <c r="J60"/>
  <c r="J57"/>
  <c r="L57"/>
  <c r="J55"/>
  <c r="L55"/>
  <c r="BY32" i="57" l="1"/>
  <c r="BY34" s="1"/>
  <c r="G32" i="53"/>
  <c r="BZ5" i="57"/>
  <c r="CB5" s="1"/>
  <c r="DI5" s="1"/>
  <c r="H5" i="53"/>
  <c r="J5" s="1"/>
  <c r="BZ25" i="57"/>
  <c r="H25" i="53"/>
  <c r="BZ54" i="57"/>
  <c r="BZ56" s="1"/>
  <c r="H54" i="53"/>
  <c r="H56" s="1"/>
  <c r="BX29" i="57"/>
  <c r="BX31" s="1"/>
  <c r="F29" i="53"/>
  <c r="F31" s="1"/>
  <c r="BX51" i="57"/>
  <c r="BX53" s="1"/>
  <c r="F51" i="53"/>
  <c r="F53" s="1"/>
  <c r="BX66" i="57"/>
  <c r="F66" i="53"/>
  <c r="BZ10" i="57"/>
  <c r="H10" i="53"/>
  <c r="BZ45" i="57"/>
  <c r="H45" i="53"/>
  <c r="BZ37" i="57"/>
  <c r="H37" i="53"/>
  <c r="BZ30" i="57"/>
  <c r="CB30" s="1"/>
  <c r="DI30" s="1"/>
  <c r="H30" i="53"/>
  <c r="J30" s="1"/>
  <c r="BZ17" i="57"/>
  <c r="H17" i="53"/>
  <c r="BZ59" i="57"/>
  <c r="BZ61" s="1"/>
  <c r="H59" i="53"/>
  <c r="H61" s="1"/>
  <c r="BY55" i="57"/>
  <c r="G55" i="53"/>
  <c r="BZ49" i="57"/>
  <c r="H49" i="53"/>
  <c r="BZ15" i="57"/>
  <c r="CB15" s="1"/>
  <c r="DI15" s="1"/>
  <c r="H15" i="53"/>
  <c r="J15" s="1"/>
  <c r="BY29" i="57"/>
  <c r="BY31" s="1"/>
  <c r="BY35" s="1"/>
  <c r="G29" i="53"/>
  <c r="G31" s="1"/>
  <c r="BY51" i="57"/>
  <c r="BY53" s="1"/>
  <c r="G51" i="53"/>
  <c r="G53" s="1"/>
  <c r="BY66" i="57"/>
  <c r="G66" i="53"/>
  <c r="BZ4" i="57"/>
  <c r="H4" i="53"/>
  <c r="BZ36" i="57"/>
  <c r="H36" i="53"/>
  <c r="H38" s="1"/>
  <c r="BZ43" i="57"/>
  <c r="BZ44" s="1"/>
  <c r="H43" i="53"/>
  <c r="H44" s="1"/>
  <c r="BZ29" i="57"/>
  <c r="BZ31" s="1"/>
  <c r="H29" i="53"/>
  <c r="H31" s="1"/>
  <c r="BZ22" i="57"/>
  <c r="CB22" s="1"/>
  <c r="DI22" s="1"/>
  <c r="H22" i="53"/>
  <c r="J22" s="1"/>
  <c r="BZ14" i="57"/>
  <c r="H14" i="53"/>
  <c r="H16" s="1"/>
  <c r="BY43" i="57"/>
  <c r="BY44" s="1"/>
  <c r="BY50" s="1"/>
  <c r="G43" i="53"/>
  <c r="G44" s="1"/>
  <c r="G50" s="1"/>
  <c r="BY59" i="57"/>
  <c r="G59" i="53"/>
  <c r="BZ48" i="57"/>
  <c r="H48" i="53"/>
  <c r="BZ63" i="57"/>
  <c r="BZ65" s="1"/>
  <c r="H63" i="53"/>
  <c r="H65" s="1"/>
  <c r="BX43" i="57"/>
  <c r="BX44" s="1"/>
  <c r="F43" i="53"/>
  <c r="F44" s="1"/>
  <c r="F50" s="1"/>
  <c r="BX32" i="57"/>
  <c r="BX34" s="1"/>
  <c r="F32" i="53"/>
  <c r="BX55" i="57"/>
  <c r="F55" i="53"/>
  <c r="BX59" i="57"/>
  <c r="F59" i="53"/>
  <c r="BZ9" i="57"/>
  <c r="BZ11" s="1"/>
  <c r="H9" i="53"/>
  <c r="H11" s="1"/>
  <c r="BZ40" i="57"/>
  <c r="H40" i="53"/>
  <c r="BZ39" i="57"/>
  <c r="H39" i="53"/>
  <c r="BZ32" i="57"/>
  <c r="BZ34" s="1"/>
  <c r="H32" i="53"/>
  <c r="H34" s="1"/>
  <c r="BZ51" i="57"/>
  <c r="BZ53" s="1"/>
  <c r="H51" i="53"/>
  <c r="H53" s="1"/>
  <c r="BZ21" i="57"/>
  <c r="H21" i="53"/>
  <c r="BZ66" i="57"/>
  <c r="BZ67" s="1"/>
  <c r="H66" i="53"/>
  <c r="H67" s="1"/>
  <c r="J77" i="28"/>
  <c r="L77"/>
  <c r="L171" i="29"/>
  <c r="J171"/>
  <c r="L170" i="27"/>
  <c r="J170"/>
  <c r="J173"/>
  <c r="J169"/>
  <c r="J163"/>
  <c r="J161"/>
  <c r="J155"/>
  <c r="J145"/>
  <c r="J142"/>
  <c r="J140"/>
  <c r="J132"/>
  <c r="J130"/>
  <c r="L130"/>
  <c r="J122"/>
  <c r="L122"/>
  <c r="J120"/>
  <c r="L120"/>
  <c r="J113"/>
  <c r="L113"/>
  <c r="J116"/>
  <c r="L116"/>
  <c r="J111"/>
  <c r="L111"/>
  <c r="J107"/>
  <c r="L107"/>
  <c r="J104"/>
  <c r="L104"/>
  <c r="J101"/>
  <c r="L101"/>
  <c r="J96"/>
  <c r="L96"/>
  <c r="J93"/>
  <c r="L93"/>
  <c r="J91"/>
  <c r="L91"/>
  <c r="J89"/>
  <c r="L89"/>
  <c r="J87"/>
  <c r="L87"/>
  <c r="J83"/>
  <c r="L83"/>
  <c r="J81"/>
  <c r="L81"/>
  <c r="BZ23" i="57" l="1"/>
  <c r="CB23" s="1"/>
  <c r="CB21"/>
  <c r="DI21" s="1"/>
  <c r="DI23" s="1"/>
  <c r="BX61"/>
  <c r="CB59"/>
  <c r="DI59" s="1"/>
  <c r="BY61"/>
  <c r="CB49"/>
  <c r="DI49" s="1"/>
  <c r="BZ47"/>
  <c r="BZ50" s="1"/>
  <c r="CB45"/>
  <c r="DI45" s="1"/>
  <c r="BZ16"/>
  <c r="BZ24" s="1"/>
  <c r="BZ38"/>
  <c r="BY67"/>
  <c r="BY68" s="1"/>
  <c r="BX67"/>
  <c r="BX35"/>
  <c r="BZ35"/>
  <c r="BX50"/>
  <c r="BY56"/>
  <c r="BY57" s="1"/>
  <c r="CC55"/>
  <c r="DN55" s="1"/>
  <c r="H23" i="53"/>
  <c r="J23" s="1"/>
  <c r="J21"/>
  <c r="F61"/>
  <c r="J59"/>
  <c r="F34"/>
  <c r="F35" s="1"/>
  <c r="G61"/>
  <c r="J49"/>
  <c r="H50"/>
  <c r="H47"/>
  <c r="J45"/>
  <c r="G34"/>
  <c r="BZ57" i="57"/>
  <c r="G67" i="53"/>
  <c r="G35"/>
  <c r="F67"/>
  <c r="H35"/>
  <c r="BZ41" i="57"/>
  <c r="CB39"/>
  <c r="DI39" s="1"/>
  <c r="BX56"/>
  <c r="BX57" s="1"/>
  <c r="CB55"/>
  <c r="DI55" s="1"/>
  <c r="BZ7"/>
  <c r="CB4"/>
  <c r="DI4" s="1"/>
  <c r="DI7" s="1"/>
  <c r="H41" i="53"/>
  <c r="J39"/>
  <c r="F56"/>
  <c r="F57" s="1"/>
  <c r="J55"/>
  <c r="H7"/>
  <c r="J4"/>
  <c r="G56"/>
  <c r="G57" s="1"/>
  <c r="K55"/>
  <c r="H57"/>
  <c r="J176" i="27"/>
  <c r="J123"/>
  <c r="L123"/>
  <c r="J171"/>
  <c r="L171"/>
  <c r="BZ68" i="57" l="1"/>
  <c r="G68" i="53"/>
  <c r="CB7" i="57"/>
  <c r="BZ12"/>
  <c r="BX68"/>
  <c r="F68" i="53"/>
  <c r="H12"/>
  <c r="J7"/>
  <c r="H24"/>
  <c r="M13" i="34"/>
  <c r="N351" i="26"/>
  <c r="O351"/>
  <c r="P351"/>
  <c r="P349"/>
  <c r="P343"/>
  <c r="P341"/>
  <c r="P338"/>
  <c r="P336"/>
  <c r="P334"/>
  <c r="P326"/>
  <c r="P321"/>
  <c r="P309"/>
  <c r="P307"/>
  <c r="P301"/>
  <c r="P296"/>
  <c r="P293"/>
  <c r="P289"/>
  <c r="P286"/>
  <c r="P282"/>
  <c r="P279"/>
  <c r="P277"/>
  <c r="P269"/>
  <c r="P265"/>
  <c r="P262"/>
  <c r="P257"/>
  <c r="P252"/>
  <c r="H68" i="53" l="1"/>
  <c r="P352" i="26"/>
  <c r="U10" i="40" s="1"/>
  <c r="F49" i="33"/>
  <c r="I49"/>
  <c r="L155" i="27"/>
  <c r="L159"/>
  <c r="L169"/>
  <c r="L215" i="29"/>
  <c r="L224"/>
  <c r="L227"/>
  <c r="L229"/>
  <c r="L246"/>
  <c r="H77" i="25"/>
  <c r="G77"/>
  <c r="K71"/>
  <c r="J71"/>
  <c r="H71"/>
  <c r="H74" s="1"/>
  <c r="G71"/>
  <c r="G74" s="1"/>
  <c r="H67"/>
  <c r="G67"/>
  <c r="Q62"/>
  <c r="K62"/>
  <c r="J62"/>
  <c r="I62"/>
  <c r="H62"/>
  <c r="G62"/>
  <c r="Q57"/>
  <c r="P57"/>
  <c r="K57"/>
  <c r="K60" s="1"/>
  <c r="J57"/>
  <c r="J60" s="1"/>
  <c r="I57"/>
  <c r="I60" s="1"/>
  <c r="H57"/>
  <c r="H60" s="1"/>
  <c r="G57"/>
  <c r="G60" s="1"/>
  <c r="Q55"/>
  <c r="P55"/>
  <c r="K55"/>
  <c r="J55"/>
  <c r="I55"/>
  <c r="H55"/>
  <c r="G55"/>
  <c r="Q53"/>
  <c r="P53"/>
  <c r="K53"/>
  <c r="J53"/>
  <c r="I53"/>
  <c r="H53"/>
  <c r="G53"/>
  <c r="Q159" i="24"/>
  <c r="H159"/>
  <c r="G159"/>
  <c r="Q155"/>
  <c r="H155"/>
  <c r="G155"/>
  <c r="Q151"/>
  <c r="H151"/>
  <c r="G151"/>
  <c r="Q148"/>
  <c r="K148"/>
  <c r="J148"/>
  <c r="J160" s="1"/>
  <c r="I148"/>
  <c r="H148"/>
  <c r="G148"/>
  <c r="Q146"/>
  <c r="H146"/>
  <c r="G146"/>
  <c r="Q144"/>
  <c r="K144"/>
  <c r="J144"/>
  <c r="I144"/>
  <c r="H144"/>
  <c r="G144"/>
  <c r="Q142"/>
  <c r="H142"/>
  <c r="G142"/>
  <c r="Q138"/>
  <c r="H138"/>
  <c r="G138"/>
  <c r="Q135"/>
  <c r="H135"/>
  <c r="G135"/>
  <c r="Q131"/>
  <c r="H131"/>
  <c r="G131"/>
  <c r="Q128"/>
  <c r="H128"/>
  <c r="G128"/>
  <c r="Q122"/>
  <c r="H122"/>
  <c r="G122"/>
  <c r="Q116"/>
  <c r="Q119" s="1"/>
  <c r="H116"/>
  <c r="H119" s="1"/>
  <c r="G116"/>
  <c r="G119" s="1"/>
  <c r="Q109"/>
  <c r="H109"/>
  <c r="G109"/>
  <c r="Q107"/>
  <c r="H107"/>
  <c r="G107"/>
  <c r="Q102"/>
  <c r="K102"/>
  <c r="J102"/>
  <c r="I102"/>
  <c r="H102"/>
  <c r="G102"/>
  <c r="Q94"/>
  <c r="Q97" s="1"/>
  <c r="K94"/>
  <c r="K97" s="1"/>
  <c r="J94"/>
  <c r="J97" s="1"/>
  <c r="I94"/>
  <c r="I97" s="1"/>
  <c r="G94"/>
  <c r="G97" s="1"/>
  <c r="CA25" i="57" l="1"/>
  <c r="I25" i="53"/>
  <c r="CA15" i="57"/>
  <c r="CC15" s="1"/>
  <c r="DN15" s="1"/>
  <c r="I15" i="53"/>
  <c r="K15" s="1"/>
  <c r="CA43" i="57"/>
  <c r="CA44" s="1"/>
  <c r="I43" i="53"/>
  <c r="I44" s="1"/>
  <c r="CA37" i="57"/>
  <c r="I37" i="53"/>
  <c r="CA32" i="57"/>
  <c r="CA34" s="1"/>
  <c r="I32" i="53"/>
  <c r="I34" s="1"/>
  <c r="K160" i="24"/>
  <c r="I160"/>
  <c r="L153" i="27"/>
  <c r="P63" i="25"/>
  <c r="U12" i="40" s="1"/>
  <c r="L142" i="27"/>
  <c r="L173"/>
  <c r="L132"/>
  <c r="L231" i="29"/>
  <c r="L242"/>
  <c r="L210"/>
  <c r="L240"/>
  <c r="L192"/>
  <c r="L257"/>
  <c r="L250"/>
  <c r="L190"/>
  <c r="L248"/>
  <c r="L236"/>
  <c r="L197"/>
  <c r="L260"/>
  <c r="L252"/>
  <c r="L238"/>
  <c r="L234"/>
  <c r="L213"/>
  <c r="L161" i="27"/>
  <c r="L140"/>
  <c r="Q92" i="24"/>
  <c r="K92"/>
  <c r="J92"/>
  <c r="I92"/>
  <c r="H92"/>
  <c r="G92"/>
  <c r="Q88"/>
  <c r="P88"/>
  <c r="K88"/>
  <c r="J88"/>
  <c r="I88"/>
  <c r="H88"/>
  <c r="G88"/>
  <c r="P86"/>
  <c r="Q83"/>
  <c r="Q86" s="1"/>
  <c r="P83"/>
  <c r="K83"/>
  <c r="K86" s="1"/>
  <c r="J83"/>
  <c r="J86" s="1"/>
  <c r="I83"/>
  <c r="I86" s="1"/>
  <c r="G83"/>
  <c r="G86" s="1"/>
  <c r="Q81"/>
  <c r="P81"/>
  <c r="K81"/>
  <c r="J81"/>
  <c r="I81"/>
  <c r="H81"/>
  <c r="G81"/>
  <c r="Q79"/>
  <c r="P79"/>
  <c r="K79"/>
  <c r="J79"/>
  <c r="I79"/>
  <c r="H79"/>
  <c r="G79"/>
  <c r="Q77"/>
  <c r="K77"/>
  <c r="J77"/>
  <c r="I77"/>
  <c r="H77"/>
  <c r="G77"/>
  <c r="K79" i="23"/>
  <c r="J79"/>
  <c r="I79"/>
  <c r="H79"/>
  <c r="G79"/>
  <c r="K73"/>
  <c r="K77" s="1"/>
  <c r="I73"/>
  <c r="I77" s="1"/>
  <c r="H73"/>
  <c r="H77" s="1"/>
  <c r="H82" s="1"/>
  <c r="G73"/>
  <c r="G77" s="1"/>
  <c r="G82" s="1"/>
  <c r="J61"/>
  <c r="I61"/>
  <c r="H61"/>
  <c r="G61"/>
  <c r="P56"/>
  <c r="J56"/>
  <c r="I56"/>
  <c r="H56"/>
  <c r="G56"/>
  <c r="P54"/>
  <c r="J54"/>
  <c r="I54"/>
  <c r="H54"/>
  <c r="G54"/>
  <c r="K99" i="4"/>
  <c r="J99"/>
  <c r="I99"/>
  <c r="H99"/>
  <c r="G99"/>
  <c r="H95"/>
  <c r="G95"/>
  <c r="K91"/>
  <c r="J91"/>
  <c r="I91"/>
  <c r="H91"/>
  <c r="G91"/>
  <c r="K87"/>
  <c r="J87"/>
  <c r="I87"/>
  <c r="H87"/>
  <c r="G87"/>
  <c r="J80"/>
  <c r="I80"/>
  <c r="H80"/>
  <c r="G80"/>
  <c r="J78"/>
  <c r="I78"/>
  <c r="H78"/>
  <c r="G78"/>
  <c r="P74"/>
  <c r="J74"/>
  <c r="I74"/>
  <c r="H74"/>
  <c r="G74"/>
  <c r="P72"/>
  <c r="J72"/>
  <c r="I72"/>
  <c r="G72"/>
  <c r="J70"/>
  <c r="I70"/>
  <c r="H70"/>
  <c r="G70"/>
  <c r="P65"/>
  <c r="J65"/>
  <c r="I65"/>
  <c r="H65"/>
  <c r="G65"/>
  <c r="P63"/>
  <c r="J63"/>
  <c r="I63"/>
  <c r="H63"/>
  <c r="G63"/>
  <c r="P61"/>
  <c r="J61"/>
  <c r="I61"/>
  <c r="H61"/>
  <c r="G61"/>
  <c r="P59"/>
  <c r="J59"/>
  <c r="I59"/>
  <c r="G59"/>
  <c r="P53"/>
  <c r="J53"/>
  <c r="I53"/>
  <c r="H53"/>
  <c r="G53"/>
  <c r="P51"/>
  <c r="J51"/>
  <c r="I51"/>
  <c r="H51"/>
  <c r="G51"/>
  <c r="H57"/>
  <c r="G57"/>
  <c r="J49"/>
  <c r="I49"/>
  <c r="H49"/>
  <c r="G49"/>
  <c r="M98"/>
  <c r="P98" s="1"/>
  <c r="P99" s="1"/>
  <c r="L98"/>
  <c r="L99" s="1"/>
  <c r="P95"/>
  <c r="M90"/>
  <c r="P90" s="1"/>
  <c r="P91" s="1"/>
  <c r="L90"/>
  <c r="L91" s="1"/>
  <c r="P86"/>
  <c r="L86"/>
  <c r="M85"/>
  <c r="P85" s="1"/>
  <c r="L85"/>
  <c r="M79"/>
  <c r="M80" s="1"/>
  <c r="L79"/>
  <c r="K79" s="1"/>
  <c r="K80" s="1"/>
  <c r="M77"/>
  <c r="L77"/>
  <c r="K77" s="1"/>
  <c r="M76"/>
  <c r="L76"/>
  <c r="K76" s="1"/>
  <c r="M75"/>
  <c r="L75"/>
  <c r="K75" s="1"/>
  <c r="M73"/>
  <c r="M74" s="1"/>
  <c r="L73"/>
  <c r="K73" s="1"/>
  <c r="K74" s="1"/>
  <c r="M71"/>
  <c r="M72" s="1"/>
  <c r="L71"/>
  <c r="K71" s="1"/>
  <c r="K72" s="1"/>
  <c r="H71"/>
  <c r="H72" s="1"/>
  <c r="M69"/>
  <c r="L69"/>
  <c r="K69" s="1"/>
  <c r="M68"/>
  <c r="L68"/>
  <c r="K68" s="1"/>
  <c r="M67"/>
  <c r="L67"/>
  <c r="K67" s="1"/>
  <c r="M66"/>
  <c r="L66"/>
  <c r="K66" s="1"/>
  <c r="M64"/>
  <c r="M65" s="1"/>
  <c r="L64"/>
  <c r="K64" s="1"/>
  <c r="K65" s="1"/>
  <c r="M62"/>
  <c r="M63" s="1"/>
  <c r="L62"/>
  <c r="K62" s="1"/>
  <c r="K63" s="1"/>
  <c r="M60"/>
  <c r="M61" s="1"/>
  <c r="L60"/>
  <c r="K60" s="1"/>
  <c r="K61" s="1"/>
  <c r="M58"/>
  <c r="M59" s="1"/>
  <c r="L58"/>
  <c r="K58" s="1"/>
  <c r="K59" s="1"/>
  <c r="H58"/>
  <c r="H59" s="1"/>
  <c r="M56"/>
  <c r="L56"/>
  <c r="K56" s="1"/>
  <c r="M55"/>
  <c r="L55"/>
  <c r="K55" s="1"/>
  <c r="M54"/>
  <c r="L54"/>
  <c r="M52"/>
  <c r="M53" s="1"/>
  <c r="L52"/>
  <c r="K52" s="1"/>
  <c r="K53" s="1"/>
  <c r="M50"/>
  <c r="M51" s="1"/>
  <c r="L50"/>
  <c r="M48"/>
  <c r="M49" s="1"/>
  <c r="L48"/>
  <c r="K48" s="1"/>
  <c r="K49" s="1"/>
  <c r="J43"/>
  <c r="J44" s="1"/>
  <c r="I43"/>
  <c r="I44" s="1"/>
  <c r="H43"/>
  <c r="H44" s="1"/>
  <c r="G43"/>
  <c r="G44" s="1"/>
  <c r="M42"/>
  <c r="L42"/>
  <c r="L43" s="1"/>
  <c r="L44" s="1"/>
  <c r="J40"/>
  <c r="I40"/>
  <c r="H40"/>
  <c r="G40"/>
  <c r="M39"/>
  <c r="M40" s="1"/>
  <c r="L39"/>
  <c r="K39" s="1"/>
  <c r="K40" s="1"/>
  <c r="J38"/>
  <c r="I38"/>
  <c r="H38"/>
  <c r="G38"/>
  <c r="M37"/>
  <c r="L37"/>
  <c r="K37" s="1"/>
  <c r="M36"/>
  <c r="L36"/>
  <c r="K36" s="1"/>
  <c r="J34"/>
  <c r="I34"/>
  <c r="H34"/>
  <c r="G34"/>
  <c r="M33"/>
  <c r="L33"/>
  <c r="K33" s="1"/>
  <c r="M32"/>
  <c r="L32"/>
  <c r="K32" s="1"/>
  <c r="M31"/>
  <c r="L31"/>
  <c r="K31" s="1"/>
  <c r="M30"/>
  <c r="L30"/>
  <c r="K30" s="1"/>
  <c r="J29"/>
  <c r="I29"/>
  <c r="H29"/>
  <c r="G29"/>
  <c r="M28"/>
  <c r="M29" s="1"/>
  <c r="L28"/>
  <c r="L29" s="1"/>
  <c r="J26"/>
  <c r="J27" s="1"/>
  <c r="I26"/>
  <c r="I27" s="1"/>
  <c r="H26"/>
  <c r="H27" s="1"/>
  <c r="G26"/>
  <c r="G27" s="1"/>
  <c r="M25"/>
  <c r="M26" s="1"/>
  <c r="M27" s="1"/>
  <c r="L25"/>
  <c r="L26" s="1"/>
  <c r="L27" s="1"/>
  <c r="J23"/>
  <c r="I23"/>
  <c r="H23"/>
  <c r="G23"/>
  <c r="M22"/>
  <c r="M23" s="1"/>
  <c r="L22"/>
  <c r="L23" s="1"/>
  <c r="J21"/>
  <c r="I21"/>
  <c r="H21"/>
  <c r="G21"/>
  <c r="M20"/>
  <c r="L20"/>
  <c r="K20" s="1"/>
  <c r="M19"/>
  <c r="L19"/>
  <c r="K19" s="1"/>
  <c r="M18"/>
  <c r="L18"/>
  <c r="K18" s="1"/>
  <c r="M17"/>
  <c r="L17"/>
  <c r="J16"/>
  <c r="I16"/>
  <c r="H16"/>
  <c r="G16"/>
  <c r="M15"/>
  <c r="L15"/>
  <c r="K15" s="1"/>
  <c r="M14"/>
  <c r="L14"/>
  <c r="K14" s="1"/>
  <c r="H12"/>
  <c r="G12"/>
  <c r="M11"/>
  <c r="L11"/>
  <c r="K11" s="1"/>
  <c r="M10"/>
  <c r="L10"/>
  <c r="K10" s="1"/>
  <c r="M9"/>
  <c r="L9"/>
  <c r="P8"/>
  <c r="P13" s="1"/>
  <c r="P45" s="1"/>
  <c r="S8" i="40" s="1"/>
  <c r="J8" i="4"/>
  <c r="I8"/>
  <c r="H8"/>
  <c r="G8"/>
  <c r="M7"/>
  <c r="M8" s="1"/>
  <c r="L7"/>
  <c r="L8" s="1"/>
  <c r="O51" i="57" l="1"/>
  <c r="O51" i="48"/>
  <c r="O10" i="57"/>
  <c r="O10" i="48"/>
  <c r="CA39" i="57"/>
  <c r="I39" i="53"/>
  <c r="CA66" i="57"/>
  <c r="I66" i="53"/>
  <c r="CA36" i="57"/>
  <c r="CA38" s="1"/>
  <c r="I36" i="53"/>
  <c r="CA22" i="57"/>
  <c r="CC22" s="1"/>
  <c r="DN22" s="1"/>
  <c r="I22" i="53"/>
  <c r="K22" s="1"/>
  <c r="CA59" i="57"/>
  <c r="I59" i="53"/>
  <c r="CA21" i="57"/>
  <c r="I21" i="53"/>
  <c r="CA45" i="57"/>
  <c r="I45" i="53"/>
  <c r="CA29" i="57"/>
  <c r="I29" i="53"/>
  <c r="I31" s="1"/>
  <c r="I35" s="1"/>
  <c r="CA51" i="57"/>
  <c r="CA53" s="1"/>
  <c r="I51" i="53"/>
  <c r="I53" s="1"/>
  <c r="CA54" i="57"/>
  <c r="CA56" s="1"/>
  <c r="I54" i="53"/>
  <c r="I56" s="1"/>
  <c r="I57" s="1"/>
  <c r="CA63" i="57"/>
  <c r="CA65" s="1"/>
  <c r="I63" i="53"/>
  <c r="I65" s="1"/>
  <c r="CA17" i="57"/>
  <c r="I17" i="53"/>
  <c r="CA30" i="57"/>
  <c r="CC30" s="1"/>
  <c r="I30" i="53"/>
  <c r="K30" s="1"/>
  <c r="CA49" i="57"/>
  <c r="I49" i="53"/>
  <c r="CA14" i="57"/>
  <c r="CA16" s="1"/>
  <c r="I14" i="53"/>
  <c r="I16" s="1"/>
  <c r="CA48" i="57"/>
  <c r="I48" i="53"/>
  <c r="I38"/>
  <c r="L176" i="27"/>
  <c r="I59" i="23"/>
  <c r="P68"/>
  <c r="U11" i="40" s="1"/>
  <c r="H59" i="23"/>
  <c r="G59"/>
  <c r="G64" s="1"/>
  <c r="G67" s="1"/>
  <c r="K82"/>
  <c r="K86" s="1"/>
  <c r="M34" i="4"/>
  <c r="M35" s="1"/>
  <c r="M38"/>
  <c r="M41" s="1"/>
  <c r="M57"/>
  <c r="K50"/>
  <c r="K51" s="1"/>
  <c r="K54"/>
  <c r="K57" s="1"/>
  <c r="L57"/>
  <c r="P103" i="24"/>
  <c r="U9" i="40" s="1"/>
  <c r="M43" i="4"/>
  <c r="M44" s="1"/>
  <c r="M12"/>
  <c r="M13" s="1"/>
  <c r="M16"/>
  <c r="M21"/>
  <c r="J41"/>
  <c r="M78"/>
  <c r="L12"/>
  <c r="L13" s="1"/>
  <c r="M70"/>
  <c r="U8" i="40"/>
  <c r="L87" i="4"/>
  <c r="L65"/>
  <c r="K78"/>
  <c r="I64" i="23"/>
  <c r="I67" s="1"/>
  <c r="G100" i="4"/>
  <c r="H64" i="23"/>
  <c r="H67" s="1"/>
  <c r="I24" i="4"/>
  <c r="I82" i="23"/>
  <c r="I86" s="1"/>
  <c r="J59"/>
  <c r="J64" s="1"/>
  <c r="J67" s="1"/>
  <c r="J73"/>
  <c r="J77" s="1"/>
  <c r="J82" s="1"/>
  <c r="J86" s="1"/>
  <c r="H85"/>
  <c r="M99" i="4"/>
  <c r="M87"/>
  <c r="P87"/>
  <c r="G85" i="23"/>
  <c r="J35" i="4"/>
  <c r="L78"/>
  <c r="M91"/>
  <c r="L80"/>
  <c r="K70"/>
  <c r="L72"/>
  <c r="H100"/>
  <c r="L74"/>
  <c r="L70"/>
  <c r="L61"/>
  <c r="L63"/>
  <c r="I35"/>
  <c r="H35"/>
  <c r="G24"/>
  <c r="L21"/>
  <c r="G35"/>
  <c r="L59"/>
  <c r="G13"/>
  <c r="L16"/>
  <c r="J81"/>
  <c r="K7"/>
  <c r="K8" s="1"/>
  <c r="H24"/>
  <c r="I41"/>
  <c r="J13"/>
  <c r="J24"/>
  <c r="G41"/>
  <c r="L38"/>
  <c r="L53"/>
  <c r="H13"/>
  <c r="K16"/>
  <c r="K17"/>
  <c r="K21" s="1"/>
  <c r="L40"/>
  <c r="I13"/>
  <c r="K9"/>
  <c r="K12" s="1"/>
  <c r="K25"/>
  <c r="K26" s="1"/>
  <c r="K27" s="1"/>
  <c r="H41"/>
  <c r="G81"/>
  <c r="K38"/>
  <c r="K41" s="1"/>
  <c r="L49"/>
  <c r="L51"/>
  <c r="H81"/>
  <c r="I81"/>
  <c r="K34"/>
  <c r="K22"/>
  <c r="K23" s="1"/>
  <c r="K42"/>
  <c r="K43" s="1"/>
  <c r="K44" s="1"/>
  <c r="L34"/>
  <c r="L35" s="1"/>
  <c r="K28"/>
  <c r="K29" s="1"/>
  <c r="O53" i="57" l="1"/>
  <c r="S51"/>
  <c r="U51" s="1"/>
  <c r="O11"/>
  <c r="S10"/>
  <c r="U10" s="1"/>
  <c r="O53" i="48"/>
  <c r="S51"/>
  <c r="U51" s="1"/>
  <c r="S10"/>
  <c r="U10" s="1"/>
  <c r="O11"/>
  <c r="K45" i="53"/>
  <c r="I47"/>
  <c r="CC49" i="57"/>
  <c r="I23" i="53"/>
  <c r="K23" s="1"/>
  <c r="K21"/>
  <c r="CA41" i="57"/>
  <c r="CC39"/>
  <c r="DN39" s="1"/>
  <c r="CA57"/>
  <c r="I61" i="53"/>
  <c r="K59"/>
  <c r="K49"/>
  <c r="CC45" i="57"/>
  <c r="CA47"/>
  <c r="CA61"/>
  <c r="CC59"/>
  <c r="DN59" s="1"/>
  <c r="I41" i="53"/>
  <c r="I50" s="1"/>
  <c r="K39"/>
  <c r="CC21" i="57"/>
  <c r="DN21" s="1"/>
  <c r="DN23" s="1"/>
  <c r="CA23"/>
  <c r="CA67"/>
  <c r="I24" i="53"/>
  <c r="CA31" i="57"/>
  <c r="CA35" s="1"/>
  <c r="I67" i="53"/>
  <c r="W8" i="40"/>
  <c r="U14"/>
  <c r="M81" i="4"/>
  <c r="T8" i="40" s="1"/>
  <c r="M24" i="4"/>
  <c r="M45" s="1"/>
  <c r="R8" i="40" s="1"/>
  <c r="K81" i="4"/>
  <c r="L41"/>
  <c r="L24"/>
  <c r="I45"/>
  <c r="K13"/>
  <c r="J45"/>
  <c r="G45"/>
  <c r="H45"/>
  <c r="K24"/>
  <c r="L81"/>
  <c r="K35"/>
  <c r="O12" i="48" l="1"/>
  <c r="S12" s="1"/>
  <c r="U12" s="1"/>
  <c r="S11"/>
  <c r="U11" s="1"/>
  <c r="O57" i="57"/>
  <c r="S53"/>
  <c r="U53" s="1"/>
  <c r="O57" i="48"/>
  <c r="S53"/>
  <c r="U53" s="1"/>
  <c r="S11" i="57"/>
  <c r="U11" s="1"/>
  <c r="O12"/>
  <c r="S12" s="1"/>
  <c r="U12" s="1"/>
  <c r="CA24"/>
  <c r="CC23"/>
  <c r="CA50"/>
  <c r="Y8" i="40"/>
  <c r="G21" s="1"/>
  <c r="V8"/>
  <c r="M102" i="4"/>
  <c r="K45"/>
  <c r="L45"/>
  <c r="O68" i="48" l="1"/>
  <c r="O68" i="57"/>
  <c r="X8" i="40"/>
  <c r="F21" s="1"/>
  <c r="S95" i="35" l="1"/>
  <c r="R95"/>
  <c r="S93"/>
  <c r="R93"/>
  <c r="T93"/>
  <c r="S89"/>
  <c r="R89"/>
  <c r="S87"/>
  <c r="R87"/>
  <c r="S85"/>
  <c r="R85"/>
  <c r="R82"/>
  <c r="T82"/>
  <c r="S82"/>
  <c r="S79"/>
  <c r="R79"/>
  <c r="S77"/>
  <c r="R77"/>
  <c r="S74"/>
  <c r="R74"/>
  <c r="S72"/>
  <c r="R72"/>
  <c r="S68"/>
  <c r="R68"/>
  <c r="S65"/>
  <c r="R65"/>
  <c r="S62"/>
  <c r="R62"/>
  <c r="S60"/>
  <c r="R60"/>
  <c r="S54"/>
  <c r="R54"/>
  <c r="G68" i="36"/>
  <c r="F68"/>
  <c r="G61"/>
  <c r="F61"/>
  <c r="G65"/>
  <c r="F65"/>
  <c r="G58"/>
  <c r="F58"/>
  <c r="G54"/>
  <c r="G55" s="1"/>
  <c r="F54"/>
  <c r="F55" s="1"/>
  <c r="G52"/>
  <c r="F52"/>
  <c r="G48"/>
  <c r="F48"/>
  <c r="G46"/>
  <c r="F46"/>
  <c r="G41"/>
  <c r="F41"/>
  <c r="G38"/>
  <c r="F38"/>
  <c r="G36"/>
  <c r="F36"/>
  <c r="G30"/>
  <c r="F30"/>
  <c r="G28"/>
  <c r="G39" s="1"/>
  <c r="F28"/>
  <c r="H25"/>
  <c r="G25"/>
  <c r="F25"/>
  <c r="H22"/>
  <c r="G22"/>
  <c r="F22"/>
  <c r="G19"/>
  <c r="F19"/>
  <c r="H17"/>
  <c r="G17"/>
  <c r="F17"/>
  <c r="G13"/>
  <c r="F13"/>
  <c r="H11"/>
  <c r="G11"/>
  <c r="F11"/>
  <c r="G8"/>
  <c r="F8"/>
  <c r="T77" i="35"/>
  <c r="S49"/>
  <c r="R49"/>
  <c r="S47"/>
  <c r="R47"/>
  <c r="S45"/>
  <c r="R45"/>
  <c r="S39"/>
  <c r="R39"/>
  <c r="S37"/>
  <c r="R37"/>
  <c r="S34"/>
  <c r="R34"/>
  <c r="S31"/>
  <c r="R31"/>
  <c r="S29"/>
  <c r="R29"/>
  <c r="S26"/>
  <c r="R26"/>
  <c r="S23"/>
  <c r="R23"/>
  <c r="S21"/>
  <c r="R21"/>
  <c r="R40" s="1"/>
  <c r="S16"/>
  <c r="R16"/>
  <c r="S14"/>
  <c r="R14"/>
  <c r="T14"/>
  <c r="S11"/>
  <c r="R11"/>
  <c r="S9"/>
  <c r="R9"/>
  <c r="DC46" i="57" l="1"/>
  <c r="E46" i="58"/>
  <c r="R96" i="35"/>
  <c r="G49" i="36"/>
  <c r="G69"/>
  <c r="F49"/>
  <c r="F69"/>
  <c r="F14"/>
  <c r="R83" i="35"/>
  <c r="S66"/>
  <c r="S50"/>
  <c r="R66"/>
  <c r="S83"/>
  <c r="S96"/>
  <c r="F39" i="36"/>
  <c r="F70" s="1"/>
  <c r="F26"/>
  <c r="G26"/>
  <c r="G14"/>
  <c r="S40" i="35"/>
  <c r="R50"/>
  <c r="R17"/>
  <c r="S17"/>
  <c r="E47" i="58" l="1"/>
  <c r="E50" s="1"/>
  <c r="E68" s="1"/>
  <c r="I46"/>
  <c r="I47" s="1"/>
  <c r="I50" s="1"/>
  <c r="I68" s="1"/>
  <c r="DC47" i="57"/>
  <c r="DC50" s="1"/>
  <c r="DC68" s="1"/>
  <c r="DG46"/>
  <c r="DG47" s="1"/>
  <c r="DG50" s="1"/>
  <c r="DG68" s="1"/>
  <c r="G70" i="36"/>
  <c r="R97" i="35"/>
  <c r="S97"/>
  <c r="L87" i="28"/>
  <c r="L177" i="29"/>
  <c r="L93" i="28"/>
  <c r="CA10" i="57" l="1"/>
  <c r="I10" i="53"/>
  <c r="L89" i="28"/>
  <c r="L91"/>
  <c r="L174" i="29"/>
  <c r="L181"/>
  <c r="L179"/>
  <c r="M256" i="32"/>
  <c r="M263"/>
  <c r="M285"/>
  <c r="M306"/>
  <c r="M199"/>
  <c r="G154"/>
  <c r="L154"/>
  <c r="M154"/>
  <c r="N154"/>
  <c r="F154"/>
  <c r="G152"/>
  <c r="L152"/>
  <c r="M152"/>
  <c r="N152"/>
  <c r="F152"/>
  <c r="G144"/>
  <c r="L144"/>
  <c r="M144"/>
  <c r="N144"/>
  <c r="F144"/>
  <c r="L142"/>
  <c r="M142"/>
  <c r="G140"/>
  <c r="L140"/>
  <c r="M140"/>
  <c r="N140"/>
  <c r="F140"/>
  <c r="L135"/>
  <c r="M135"/>
  <c r="G127"/>
  <c r="L127"/>
  <c r="M127"/>
  <c r="N127"/>
  <c r="F127"/>
  <c r="G125"/>
  <c r="L125"/>
  <c r="M125"/>
  <c r="N125"/>
  <c r="G123"/>
  <c r="L123"/>
  <c r="M123"/>
  <c r="N123"/>
  <c r="F123"/>
  <c r="G120"/>
  <c r="L120"/>
  <c r="M120"/>
  <c r="N120"/>
  <c r="F120"/>
  <c r="L118"/>
  <c r="M118"/>
  <c r="G112"/>
  <c r="L112"/>
  <c r="M112"/>
  <c r="N112"/>
  <c r="F112"/>
  <c r="G105"/>
  <c r="L105"/>
  <c r="M105"/>
  <c r="N105"/>
  <c r="L102"/>
  <c r="M102"/>
  <c r="L90"/>
  <c r="M90"/>
  <c r="G83"/>
  <c r="L83"/>
  <c r="M83"/>
  <c r="N83"/>
  <c r="F83"/>
  <c r="L78"/>
  <c r="M78"/>
  <c r="L50"/>
  <c r="M50"/>
  <c r="G31"/>
  <c r="L31"/>
  <c r="M31"/>
  <c r="N31"/>
  <c r="L28"/>
  <c r="M28"/>
  <c r="L24"/>
  <c r="M24"/>
  <c r="L21"/>
  <c r="M21"/>
  <c r="L19"/>
  <c r="M19"/>
  <c r="G14"/>
  <c r="L14"/>
  <c r="M14"/>
  <c r="N14"/>
  <c r="F14"/>
  <c r="L12"/>
  <c r="M12"/>
  <c r="L10"/>
  <c r="M10"/>
  <c r="G8"/>
  <c r="L8"/>
  <c r="M8"/>
  <c r="N8"/>
  <c r="G92" i="30"/>
  <c r="L92"/>
  <c r="M92"/>
  <c r="N92"/>
  <c r="L90"/>
  <c r="M90"/>
  <c r="G82"/>
  <c r="L82"/>
  <c r="M82"/>
  <c r="N82"/>
  <c r="F82"/>
  <c r="G80"/>
  <c r="L80"/>
  <c r="M80"/>
  <c r="N80"/>
  <c r="N77"/>
  <c r="G77"/>
  <c r="L77"/>
  <c r="M77"/>
  <c r="F77"/>
  <c r="G73"/>
  <c r="L73"/>
  <c r="M73"/>
  <c r="N73"/>
  <c r="F73"/>
  <c r="G71"/>
  <c r="L71"/>
  <c r="M71"/>
  <c r="N71"/>
  <c r="G69"/>
  <c r="L69"/>
  <c r="M69"/>
  <c r="N69"/>
  <c r="L67"/>
  <c r="G67"/>
  <c r="M67"/>
  <c r="N67"/>
  <c r="F67"/>
  <c r="G61"/>
  <c r="H61"/>
  <c r="J61"/>
  <c r="K61"/>
  <c r="L61"/>
  <c r="M61"/>
  <c r="N61"/>
  <c r="F61"/>
  <c r="G58"/>
  <c r="H58"/>
  <c r="L58"/>
  <c r="M58"/>
  <c r="N58"/>
  <c r="F58"/>
  <c r="G51"/>
  <c r="L51"/>
  <c r="M51"/>
  <c r="N51"/>
  <c r="F51"/>
  <c r="N47"/>
  <c r="G47"/>
  <c r="H47"/>
  <c r="M47"/>
  <c r="F47"/>
  <c r="M43"/>
  <c r="G43"/>
  <c r="H43"/>
  <c r="N43"/>
  <c r="F43"/>
  <c r="G31"/>
  <c r="L31"/>
  <c r="M31"/>
  <c r="N31"/>
  <c r="G29"/>
  <c r="H29"/>
  <c r="L29"/>
  <c r="M29"/>
  <c r="N29"/>
  <c r="F29"/>
  <c r="G26"/>
  <c r="L26"/>
  <c r="M26"/>
  <c r="N26"/>
  <c r="G24"/>
  <c r="L24"/>
  <c r="M24"/>
  <c r="N24"/>
  <c r="G22"/>
  <c r="L22"/>
  <c r="M22"/>
  <c r="N22"/>
  <c r="L20"/>
  <c r="M20"/>
  <c r="G17"/>
  <c r="H17"/>
  <c r="J17"/>
  <c r="K17"/>
  <c r="L17"/>
  <c r="M17"/>
  <c r="N17"/>
  <c r="F17"/>
  <c r="L14"/>
  <c r="M14"/>
  <c r="G10"/>
  <c r="L10"/>
  <c r="M10"/>
  <c r="N10"/>
  <c r="M102" i="31"/>
  <c r="M115"/>
  <c r="M117"/>
  <c r="M119"/>
  <c r="M120"/>
  <c r="M122"/>
  <c r="M124"/>
  <c r="M126"/>
  <c r="M128"/>
  <c r="M130"/>
  <c r="M132"/>
  <c r="M134"/>
  <c r="M136"/>
  <c r="M138"/>
  <c r="G77"/>
  <c r="N77"/>
  <c r="F77"/>
  <c r="G71"/>
  <c r="N71"/>
  <c r="F71"/>
  <c r="G66"/>
  <c r="N66"/>
  <c r="F66"/>
  <c r="L64"/>
  <c r="M64"/>
  <c r="N62"/>
  <c r="G62"/>
  <c r="F62"/>
  <c r="G56"/>
  <c r="L56"/>
  <c r="M56"/>
  <c r="N56"/>
  <c r="F56"/>
  <c r="G54"/>
  <c r="L54"/>
  <c r="M54"/>
  <c r="N54"/>
  <c r="F54"/>
  <c r="G52"/>
  <c r="J52"/>
  <c r="K52"/>
  <c r="L52"/>
  <c r="M52"/>
  <c r="N52"/>
  <c r="L49"/>
  <c r="M49"/>
  <c r="L46"/>
  <c r="M46"/>
  <c r="G15"/>
  <c r="M15"/>
  <c r="N15"/>
  <c r="F15"/>
  <c r="L13"/>
  <c r="M13"/>
  <c r="G11"/>
  <c r="L11"/>
  <c r="M11"/>
  <c r="N11"/>
  <c r="G8"/>
  <c r="L8"/>
  <c r="L9" s="1"/>
  <c r="M8"/>
  <c r="N8"/>
  <c r="L8" i="30"/>
  <c r="M8"/>
  <c r="K152" i="29"/>
  <c r="J150"/>
  <c r="L150"/>
  <c r="J148"/>
  <c r="L148"/>
  <c r="J142"/>
  <c r="L142"/>
  <c r="J140"/>
  <c r="L140"/>
  <c r="J136"/>
  <c r="L136"/>
  <c r="J129"/>
  <c r="L129"/>
  <c r="J127"/>
  <c r="L127"/>
  <c r="L123"/>
  <c r="J118"/>
  <c r="L118"/>
  <c r="G107"/>
  <c r="J107"/>
  <c r="K107"/>
  <c r="L107"/>
  <c r="M107"/>
  <c r="F107"/>
  <c r="J105"/>
  <c r="L105"/>
  <c r="J100"/>
  <c r="L100"/>
  <c r="J82"/>
  <c r="L82"/>
  <c r="J76"/>
  <c r="L76"/>
  <c r="J72"/>
  <c r="L72"/>
  <c r="J65"/>
  <c r="L65"/>
  <c r="J36"/>
  <c r="L36"/>
  <c r="J34"/>
  <c r="L34"/>
  <c r="J29"/>
  <c r="L29"/>
  <c r="J26"/>
  <c r="L26"/>
  <c r="J24"/>
  <c r="L24"/>
  <c r="J19"/>
  <c r="L19"/>
  <c r="J15"/>
  <c r="K15"/>
  <c r="L15"/>
  <c r="J12"/>
  <c r="L12"/>
  <c r="J10"/>
  <c r="L10"/>
  <c r="G8"/>
  <c r="J8"/>
  <c r="L8"/>
  <c r="M8"/>
  <c r="F8"/>
  <c r="G78" i="25"/>
  <c r="H78"/>
  <c r="G160" i="24"/>
  <c r="G86" i="23"/>
  <c r="H86"/>
  <c r="M73" i="25"/>
  <c r="L73"/>
  <c r="M72"/>
  <c r="L72"/>
  <c r="M81" i="23"/>
  <c r="P81" s="1"/>
  <c r="L81"/>
  <c r="M80"/>
  <c r="P80" s="1"/>
  <c r="L80"/>
  <c r="L78"/>
  <c r="L79" s="1"/>
  <c r="M78"/>
  <c r="P78" s="1"/>
  <c r="L129" i="24"/>
  <c r="L131" s="1"/>
  <c r="M129"/>
  <c r="P129" s="1"/>
  <c r="L130"/>
  <c r="M130"/>
  <c r="P130" s="1"/>
  <c r="M69" i="34"/>
  <c r="P69" s="1"/>
  <c r="L69"/>
  <c r="M68"/>
  <c r="P68" s="1"/>
  <c r="L68"/>
  <c r="M67"/>
  <c r="P67" s="1"/>
  <c r="L67"/>
  <c r="M66"/>
  <c r="P66" s="1"/>
  <c r="L66"/>
  <c r="M65"/>
  <c r="L65"/>
  <c r="M63"/>
  <c r="P63" s="1"/>
  <c r="L63"/>
  <c r="M62"/>
  <c r="L62"/>
  <c r="M60"/>
  <c r="P60" s="1"/>
  <c r="L60"/>
  <c r="M59"/>
  <c r="P59" s="1"/>
  <c r="L59"/>
  <c r="M58"/>
  <c r="L58"/>
  <c r="M56"/>
  <c r="L56"/>
  <c r="L496" i="26"/>
  <c r="L497"/>
  <c r="L474"/>
  <c r="M474"/>
  <c r="L475"/>
  <c r="M475"/>
  <c r="L476"/>
  <c r="M476"/>
  <c r="L477"/>
  <c r="M477"/>
  <c r="L478"/>
  <c r="M478"/>
  <c r="L479"/>
  <c r="M479"/>
  <c r="L480"/>
  <c r="M480"/>
  <c r="L481"/>
  <c r="M481"/>
  <c r="L482"/>
  <c r="M482"/>
  <c r="L483"/>
  <c r="M483"/>
  <c r="L484"/>
  <c r="M484"/>
  <c r="L485"/>
  <c r="M485"/>
  <c r="L486"/>
  <c r="M486"/>
  <c r="L487"/>
  <c r="M487"/>
  <c r="L488"/>
  <c r="M488"/>
  <c r="L489"/>
  <c r="M489"/>
  <c r="L490"/>
  <c r="M490"/>
  <c r="L491"/>
  <c r="M491"/>
  <c r="L492"/>
  <c r="M492"/>
  <c r="L493"/>
  <c r="M493"/>
  <c r="L503"/>
  <c r="M503"/>
  <c r="L504"/>
  <c r="M504"/>
  <c r="L505"/>
  <c r="M505"/>
  <c r="L506"/>
  <c r="M506"/>
  <c r="L507"/>
  <c r="M507"/>
  <c r="L499"/>
  <c r="M499"/>
  <c r="L500"/>
  <c r="L501"/>
  <c r="L158" i="24"/>
  <c r="L159" s="1"/>
  <c r="M158"/>
  <c r="L149"/>
  <c r="M149"/>
  <c r="P149" s="1"/>
  <c r="L150"/>
  <c r="M150"/>
  <c r="P150" s="1"/>
  <c r="M152"/>
  <c r="L152"/>
  <c r="L155" s="1"/>
  <c r="L557" i="26"/>
  <c r="M557"/>
  <c r="L558"/>
  <c r="M558"/>
  <c r="M87" i="34"/>
  <c r="L87"/>
  <c r="L600" i="26"/>
  <c r="L602" s="1"/>
  <c r="M600"/>
  <c r="M602" s="1"/>
  <c r="L594"/>
  <c r="L595"/>
  <c r="M595"/>
  <c r="M596" s="1"/>
  <c r="L591"/>
  <c r="M591"/>
  <c r="L592"/>
  <c r="M592"/>
  <c r="L587"/>
  <c r="L588"/>
  <c r="L559"/>
  <c r="M559"/>
  <c r="L560"/>
  <c r="M560"/>
  <c r="L561"/>
  <c r="M561"/>
  <c r="L562"/>
  <c r="M562"/>
  <c r="P562" s="1"/>
  <c r="L563"/>
  <c r="M563"/>
  <c r="L564"/>
  <c r="M564"/>
  <c r="L565"/>
  <c r="M565"/>
  <c r="L566"/>
  <c r="M566"/>
  <c r="L567"/>
  <c r="M567"/>
  <c r="L568"/>
  <c r="M568"/>
  <c r="L569"/>
  <c r="M569"/>
  <c r="L573"/>
  <c r="M573"/>
  <c r="L574"/>
  <c r="M574"/>
  <c r="L575"/>
  <c r="M575"/>
  <c r="L576"/>
  <c r="M576"/>
  <c r="L577"/>
  <c r="M577"/>
  <c r="L109" i="24"/>
  <c r="M7" i="34"/>
  <c r="L7"/>
  <c r="M14"/>
  <c r="L14"/>
  <c r="L12"/>
  <c r="L11"/>
  <c r="L10"/>
  <c r="L9"/>
  <c r="L365" i="26"/>
  <c r="P365"/>
  <c r="L366"/>
  <c r="P366"/>
  <c r="L362"/>
  <c r="M362"/>
  <c r="L132" i="24"/>
  <c r="M132"/>
  <c r="P132" s="1"/>
  <c r="L136"/>
  <c r="M136"/>
  <c r="P136" s="1"/>
  <c r="L137"/>
  <c r="M137"/>
  <c r="P137" s="1"/>
  <c r="L133"/>
  <c r="M133"/>
  <c r="P133" s="1"/>
  <c r="L134"/>
  <c r="M134"/>
  <c r="P134" s="1"/>
  <c r="L83" i="23"/>
  <c r="L85" s="1"/>
  <c r="M83"/>
  <c r="L84"/>
  <c r="M84"/>
  <c r="P84" s="1"/>
  <c r="M76" i="25"/>
  <c r="L76"/>
  <c r="M75"/>
  <c r="L75"/>
  <c r="M76" i="34"/>
  <c r="P76" s="1"/>
  <c r="L76"/>
  <c r="M75"/>
  <c r="P75" s="1"/>
  <c r="L75"/>
  <c r="M74"/>
  <c r="L74"/>
  <c r="M72"/>
  <c r="P72" s="1"/>
  <c r="L72"/>
  <c r="M71"/>
  <c r="L71"/>
  <c r="L529" i="26"/>
  <c r="L530" s="1"/>
  <c r="M529"/>
  <c r="M530" s="1"/>
  <c r="L519"/>
  <c r="M519"/>
  <c r="L520"/>
  <c r="M520"/>
  <c r="L521"/>
  <c r="M521"/>
  <c r="L523"/>
  <c r="M523"/>
  <c r="L511"/>
  <c r="M511"/>
  <c r="L512"/>
  <c r="M512"/>
  <c r="L513"/>
  <c r="M513"/>
  <c r="L514"/>
  <c r="M514"/>
  <c r="M85" i="23" l="1"/>
  <c r="P83"/>
  <c r="P85" s="1"/>
  <c r="BW10" i="57"/>
  <c r="CC10" s="1"/>
  <c r="DN10" s="1"/>
  <c r="E10" i="53"/>
  <c r="K10" s="1"/>
  <c r="BV8" i="57"/>
  <c r="D8" i="53"/>
  <c r="BW42" i="57"/>
  <c r="E42" i="53"/>
  <c r="BW48" i="57"/>
  <c r="E48" i="53"/>
  <c r="BW37" i="57"/>
  <c r="CC37" s="1"/>
  <c r="E37" i="53"/>
  <c r="K37" s="1"/>
  <c r="BW32" i="57"/>
  <c r="E32" i="53"/>
  <c r="BW27" i="57"/>
  <c r="CC27" s="1"/>
  <c r="DN27" s="1"/>
  <c r="E27" i="53"/>
  <c r="K27" s="1"/>
  <c r="BW54" i="57"/>
  <c r="E54" i="53"/>
  <c r="BW52" i="57"/>
  <c r="CC52" s="1"/>
  <c r="DN52" s="1"/>
  <c r="E52" i="53"/>
  <c r="K52" s="1"/>
  <c r="BW51" i="57"/>
  <c r="E51" i="53"/>
  <c r="BV17" i="57"/>
  <c r="CB17" s="1"/>
  <c r="DI17" s="1"/>
  <c r="D17" i="53"/>
  <c r="J17" s="1"/>
  <c r="BV62" i="57"/>
  <c r="D62" i="53"/>
  <c r="BV58" i="57"/>
  <c r="D58" i="53"/>
  <c r="BV63" i="57"/>
  <c r="CB63" s="1"/>
  <c r="DI63" s="1"/>
  <c r="D63" i="53"/>
  <c r="J63" s="1"/>
  <c r="CA5" i="57"/>
  <c r="CC5" s="1"/>
  <c r="DN5" s="1"/>
  <c r="I5" i="53"/>
  <c r="K5" s="1"/>
  <c r="BW8" i="57"/>
  <c r="E8" i="53"/>
  <c r="BW36" i="57"/>
  <c r="E36" i="53"/>
  <c r="BV40" i="57"/>
  <c r="D40" i="53"/>
  <c r="BV46" i="57"/>
  <c r="D46" i="53"/>
  <c r="BV43" i="57"/>
  <c r="CB43" s="1"/>
  <c r="DI43" s="1"/>
  <c r="D43" i="53"/>
  <c r="J43" s="1"/>
  <c r="BV25" i="57"/>
  <c r="D25" i="53"/>
  <c r="BV26" i="57"/>
  <c r="D26" i="53"/>
  <c r="BV29" i="57"/>
  <c r="D29" i="53"/>
  <c r="BW17" i="57"/>
  <c r="CC17" s="1"/>
  <c r="DN17" s="1"/>
  <c r="E17" i="53"/>
  <c r="K17" s="1"/>
  <c r="BW62" i="57"/>
  <c r="E62" i="53"/>
  <c r="BW58" i="57"/>
  <c r="E58" i="53"/>
  <c r="BW63" i="57"/>
  <c r="CC63" s="1"/>
  <c r="DN63" s="1"/>
  <c r="E63" i="53"/>
  <c r="K63" s="1"/>
  <c r="BV9" i="57"/>
  <c r="CB9" s="1"/>
  <c r="DI9" s="1"/>
  <c r="D9" i="53"/>
  <c r="J9" s="1"/>
  <c r="BW40" i="57"/>
  <c r="E40" i="53"/>
  <c r="BW46" i="57"/>
  <c r="E46" i="53"/>
  <c r="BW43" i="57"/>
  <c r="CC43" s="1"/>
  <c r="DN43" s="1"/>
  <c r="E43" i="53"/>
  <c r="K43" s="1"/>
  <c r="BW25" i="57"/>
  <c r="E25" i="53"/>
  <c r="BW26" i="57"/>
  <c r="E26" i="53"/>
  <c r="BW29" i="57"/>
  <c r="E29" i="53"/>
  <c r="BV52" i="57"/>
  <c r="CB52" s="1"/>
  <c r="DI52" s="1"/>
  <c r="D52" i="53"/>
  <c r="J52" s="1"/>
  <c r="BW13" i="57"/>
  <c r="E13" i="53"/>
  <c r="BV14" i="57"/>
  <c r="D14" i="53"/>
  <c r="BV60" i="57"/>
  <c r="CB60" s="1"/>
  <c r="DI60" s="1"/>
  <c r="D60" i="53"/>
  <c r="J60" s="1"/>
  <c r="BV66" i="57"/>
  <c r="D66" i="53"/>
  <c r="CA4" i="57"/>
  <c r="I4" i="53"/>
  <c r="BV10" i="57"/>
  <c r="CB10" s="1"/>
  <c r="DI10" s="1"/>
  <c r="D10" i="53"/>
  <c r="J10" s="1"/>
  <c r="BW9" i="57"/>
  <c r="E9" i="53"/>
  <c r="BV36" i="57"/>
  <c r="D36" i="53"/>
  <c r="BV42" i="57"/>
  <c r="D42" i="53"/>
  <c r="BV48" i="57"/>
  <c r="D48" i="53"/>
  <c r="BV37" i="57"/>
  <c r="CB37" s="1"/>
  <c r="DI37" s="1"/>
  <c r="D37" i="53"/>
  <c r="J37" s="1"/>
  <c r="BV32" i="57"/>
  <c r="D32" i="53"/>
  <c r="BV27" i="57"/>
  <c r="CB27" s="1"/>
  <c r="DI27" s="1"/>
  <c r="D27" i="53"/>
  <c r="J27" s="1"/>
  <c r="BV54" i="57"/>
  <c r="D54" i="53"/>
  <c r="BV51" i="57"/>
  <c r="D51" i="53"/>
  <c r="BW14" i="57"/>
  <c r="CC14" s="1"/>
  <c r="DN14" s="1"/>
  <c r="E14" i="53"/>
  <c r="K14" s="1"/>
  <c r="BW60" i="57"/>
  <c r="CC60" s="1"/>
  <c r="DN60" s="1"/>
  <c r="E60" i="53"/>
  <c r="K60" s="1"/>
  <c r="BW66" i="57"/>
  <c r="E66" i="53"/>
  <c r="CA9" i="57"/>
  <c r="CA11" s="1"/>
  <c r="I9" i="53"/>
  <c r="I11" s="1"/>
  <c r="M155" i="24"/>
  <c r="P152"/>
  <c r="P155" s="1"/>
  <c r="M159"/>
  <c r="P158"/>
  <c r="L96" i="28"/>
  <c r="M135" i="24"/>
  <c r="M131"/>
  <c r="L138"/>
  <c r="M138"/>
  <c r="L151"/>
  <c r="L135"/>
  <c r="M151"/>
  <c r="L589" i="26"/>
  <c r="M498"/>
  <c r="L498"/>
  <c r="P367"/>
  <c r="P581"/>
  <c r="M581"/>
  <c r="M508"/>
  <c r="L502"/>
  <c r="M502"/>
  <c r="L367"/>
  <c r="L596"/>
  <c r="L581"/>
  <c r="L508"/>
  <c r="M107" i="24"/>
  <c r="L107"/>
  <c r="P82" i="23"/>
  <c r="M82"/>
  <c r="M109" i="24"/>
  <c r="M300" i="32"/>
  <c r="M183"/>
  <c r="M206"/>
  <c r="M296"/>
  <c r="M287"/>
  <c r="M275"/>
  <c r="M253"/>
  <c r="M204"/>
  <c r="M309"/>
  <c r="M303"/>
  <c r="M266"/>
  <c r="M260"/>
  <c r="M208"/>
  <c r="M289"/>
  <c r="M282"/>
  <c r="M250"/>
  <c r="M291"/>
  <c r="M269"/>
  <c r="M214"/>
  <c r="M195"/>
  <c r="M294"/>
  <c r="M271"/>
  <c r="M190"/>
  <c r="M234"/>
  <c r="M231"/>
  <c r="M135" i="31"/>
  <c r="M127"/>
  <c r="M112"/>
  <c r="M104"/>
  <c r="M121"/>
  <c r="M137"/>
  <c r="M129"/>
  <c r="M114"/>
  <c r="M106"/>
  <c r="M139"/>
  <c r="M131"/>
  <c r="M123"/>
  <c r="M116"/>
  <c r="M108"/>
  <c r="M99"/>
  <c r="M133"/>
  <c r="M125"/>
  <c r="M118"/>
  <c r="M110"/>
  <c r="M118" i="30"/>
  <c r="M134"/>
  <c r="M120"/>
  <c r="M132"/>
  <c r="M122"/>
  <c r="M130"/>
  <c r="M116"/>
  <c r="M126"/>
  <c r="M136"/>
  <c r="P62" i="34"/>
  <c r="P64" s="1"/>
  <c r="M64"/>
  <c r="P7"/>
  <c r="P8" s="1"/>
  <c r="M8"/>
  <c r="P65"/>
  <c r="P70" s="1"/>
  <c r="M70"/>
  <c r="P14"/>
  <c r="M15"/>
  <c r="P58"/>
  <c r="P61" s="1"/>
  <c r="M61"/>
  <c r="P87"/>
  <c r="M88"/>
  <c r="P56"/>
  <c r="P57" s="1"/>
  <c r="M57"/>
  <c r="P71"/>
  <c r="P73" s="1"/>
  <c r="M73"/>
  <c r="P74"/>
  <c r="P77" s="1"/>
  <c r="M77"/>
  <c r="J37" i="29"/>
  <c r="J151"/>
  <c r="P13" i="34"/>
  <c r="P589" i="26"/>
  <c r="P602"/>
  <c r="P598"/>
  <c r="P362"/>
  <c r="P502"/>
  <c r="P495"/>
  <c r="P360"/>
  <c r="P508"/>
  <c r="P498"/>
  <c r="P529"/>
  <c r="P530" s="1"/>
  <c r="M155" i="32"/>
  <c r="M79" i="23"/>
  <c r="P138" i="24"/>
  <c r="P131"/>
  <c r="P159"/>
  <c r="P135"/>
  <c r="P79" i="23"/>
  <c r="L155" i="32"/>
  <c r="M128"/>
  <c r="L128"/>
  <c r="M113"/>
  <c r="L113"/>
  <c r="L103"/>
  <c r="M103"/>
  <c r="M29"/>
  <c r="L29"/>
  <c r="L15"/>
  <c r="M15"/>
  <c r="L83" i="31"/>
  <c r="L151" i="29"/>
  <c r="J130"/>
  <c r="L130"/>
  <c r="L119"/>
  <c r="J119"/>
  <c r="J101"/>
  <c r="L101"/>
  <c r="L37"/>
  <c r="J13"/>
  <c r="L13"/>
  <c r="L145" i="24"/>
  <c r="L146" s="1"/>
  <c r="M145"/>
  <c r="P145" s="1"/>
  <c r="L141"/>
  <c r="L142" s="1"/>
  <c r="M141"/>
  <c r="M148"/>
  <c r="L147"/>
  <c r="L148" s="1"/>
  <c r="L143"/>
  <c r="L144" s="1"/>
  <c r="M143"/>
  <c r="L547" i="26"/>
  <c r="M547"/>
  <c r="L532"/>
  <c r="P532"/>
  <c r="L552"/>
  <c r="M552"/>
  <c r="L553"/>
  <c r="M553"/>
  <c r="P553" s="1"/>
  <c r="L535"/>
  <c r="M535"/>
  <c r="P535" s="1"/>
  <c r="L537"/>
  <c r="M537"/>
  <c r="L538"/>
  <c r="M538"/>
  <c r="P538" s="1"/>
  <c r="L540"/>
  <c r="M540"/>
  <c r="P540" s="1"/>
  <c r="L543"/>
  <c r="M543"/>
  <c r="L544"/>
  <c r="M544"/>
  <c r="P544" s="1"/>
  <c r="L550"/>
  <c r="M550"/>
  <c r="M85" i="34"/>
  <c r="P85" s="1"/>
  <c r="L85"/>
  <c r="M84"/>
  <c r="P84" s="1"/>
  <c r="L84"/>
  <c r="M83"/>
  <c r="P83" s="1"/>
  <c r="L83"/>
  <c r="M82"/>
  <c r="L82"/>
  <c r="M80"/>
  <c r="P80" s="1"/>
  <c r="L80"/>
  <c r="M79"/>
  <c r="P79" s="1"/>
  <c r="L79"/>
  <c r="M78"/>
  <c r="L78"/>
  <c r="M72" i="23"/>
  <c r="P72" s="1"/>
  <c r="L72"/>
  <c r="M71"/>
  <c r="P71" s="1"/>
  <c r="L71"/>
  <c r="M66" i="25"/>
  <c r="L66"/>
  <c r="M65"/>
  <c r="L65"/>
  <c r="M70"/>
  <c r="L70"/>
  <c r="M69"/>
  <c r="L69"/>
  <c r="M68"/>
  <c r="L68"/>
  <c r="L123" i="24"/>
  <c r="M123"/>
  <c r="P123" s="1"/>
  <c r="L124"/>
  <c r="M124"/>
  <c r="P124" s="1"/>
  <c r="L125"/>
  <c r="M125"/>
  <c r="P125" s="1"/>
  <c r="L126"/>
  <c r="M126"/>
  <c r="P126" s="1"/>
  <c r="L127"/>
  <c r="M127"/>
  <c r="P127" s="1"/>
  <c r="L371" i="26"/>
  <c r="M371"/>
  <c r="L120" i="24"/>
  <c r="L122" s="1"/>
  <c r="M120"/>
  <c r="P120" s="1"/>
  <c r="L121"/>
  <c r="M121"/>
  <c r="P121" s="1"/>
  <c r="L117"/>
  <c r="L119" s="1"/>
  <c r="M119"/>
  <c r="L418" i="26"/>
  <c r="M418"/>
  <c r="L452"/>
  <c r="L453"/>
  <c r="L456"/>
  <c r="M456"/>
  <c r="M457" s="1"/>
  <c r="L376"/>
  <c r="M376"/>
  <c r="L377"/>
  <c r="M377"/>
  <c r="P377" s="1"/>
  <c r="L378"/>
  <c r="M378"/>
  <c r="P378" s="1"/>
  <c r="L384"/>
  <c r="M384"/>
  <c r="L385"/>
  <c r="M385"/>
  <c r="P385" s="1"/>
  <c r="L386"/>
  <c r="M386"/>
  <c r="P386" s="1"/>
  <c r="L387"/>
  <c r="M387"/>
  <c r="L388"/>
  <c r="M388"/>
  <c r="P388" s="1"/>
  <c r="L389"/>
  <c r="M389"/>
  <c r="P389" s="1"/>
  <c r="L390"/>
  <c r="M390"/>
  <c r="P390" s="1"/>
  <c r="L391"/>
  <c r="M391"/>
  <c r="P391" s="1"/>
  <c r="L392"/>
  <c r="M392"/>
  <c r="P392" s="1"/>
  <c r="L393"/>
  <c r="M393"/>
  <c r="L394"/>
  <c r="M394"/>
  <c r="P394" s="1"/>
  <c r="L395"/>
  <c r="M395"/>
  <c r="P395" s="1"/>
  <c r="L396"/>
  <c r="M396"/>
  <c r="P396" s="1"/>
  <c r="L397"/>
  <c r="M397"/>
  <c r="P397" s="1"/>
  <c r="L398"/>
  <c r="M398"/>
  <c r="P398" s="1"/>
  <c r="L399"/>
  <c r="M399"/>
  <c r="P399" s="1"/>
  <c r="L400"/>
  <c r="M400"/>
  <c r="P400" s="1"/>
  <c r="L401"/>
  <c r="M401"/>
  <c r="P401" s="1"/>
  <c r="L402"/>
  <c r="M402"/>
  <c r="P402" s="1"/>
  <c r="L403"/>
  <c r="M403"/>
  <c r="P403" s="1"/>
  <c r="L404"/>
  <c r="M404"/>
  <c r="P404" s="1"/>
  <c r="L405"/>
  <c r="M405"/>
  <c r="P405" s="1"/>
  <c r="L406"/>
  <c r="M406"/>
  <c r="P406" s="1"/>
  <c r="L408"/>
  <c r="M408"/>
  <c r="L409"/>
  <c r="M409"/>
  <c r="P409" s="1"/>
  <c r="L410"/>
  <c r="M410"/>
  <c r="P410" s="1"/>
  <c r="L412"/>
  <c r="M412"/>
  <c r="P412" s="1"/>
  <c r="L413"/>
  <c r="M413"/>
  <c r="P413" s="1"/>
  <c r="L414"/>
  <c r="M414"/>
  <c r="P414" s="1"/>
  <c r="L415"/>
  <c r="M415"/>
  <c r="P415" s="1"/>
  <c r="L372"/>
  <c r="M372"/>
  <c r="P372" s="1"/>
  <c r="L373"/>
  <c r="M373"/>
  <c r="P373" s="1"/>
  <c r="L374"/>
  <c r="M374"/>
  <c r="P374" s="1"/>
  <c r="L458"/>
  <c r="M458"/>
  <c r="L459"/>
  <c r="M459"/>
  <c r="L460"/>
  <c r="M460"/>
  <c r="L461"/>
  <c r="M461"/>
  <c r="L421"/>
  <c r="M421"/>
  <c r="L432"/>
  <c r="M432"/>
  <c r="L433"/>
  <c r="L424"/>
  <c r="L425"/>
  <c r="L426"/>
  <c r="L427"/>
  <c r="L428"/>
  <c r="L429"/>
  <c r="L430"/>
  <c r="L431"/>
  <c r="M431"/>
  <c r="L434"/>
  <c r="L435"/>
  <c r="M435"/>
  <c r="L436"/>
  <c r="M436"/>
  <c r="L437"/>
  <c r="M437"/>
  <c r="L438"/>
  <c r="M438"/>
  <c r="L439"/>
  <c r="M439"/>
  <c r="L440"/>
  <c r="M440"/>
  <c r="L441"/>
  <c r="L442"/>
  <c r="M442"/>
  <c r="P442" s="1"/>
  <c r="L443"/>
  <c r="M54" i="34"/>
  <c r="P54" s="1"/>
  <c r="L54"/>
  <c r="M53"/>
  <c r="P53" s="1"/>
  <c r="L53"/>
  <c r="M52"/>
  <c r="P52" s="1"/>
  <c r="L52"/>
  <c r="M51"/>
  <c r="P51" s="1"/>
  <c r="L51"/>
  <c r="M50"/>
  <c r="P50" s="1"/>
  <c r="L50"/>
  <c r="M49"/>
  <c r="P49" s="1"/>
  <c r="L49"/>
  <c r="M48"/>
  <c r="P48" s="1"/>
  <c r="L48"/>
  <c r="M47"/>
  <c r="P47" s="1"/>
  <c r="L47"/>
  <c r="M46"/>
  <c r="P46" s="1"/>
  <c r="L46"/>
  <c r="M45"/>
  <c r="P45" s="1"/>
  <c r="L45"/>
  <c r="M44"/>
  <c r="P44" s="1"/>
  <c r="L44"/>
  <c r="M43"/>
  <c r="P43" s="1"/>
  <c r="L43"/>
  <c r="M42"/>
  <c r="P42" s="1"/>
  <c r="L42"/>
  <c r="M41"/>
  <c r="P41" s="1"/>
  <c r="L41"/>
  <c r="M40"/>
  <c r="P40" s="1"/>
  <c r="L40"/>
  <c r="M39"/>
  <c r="P39" s="1"/>
  <c r="L39"/>
  <c r="M38"/>
  <c r="P38" s="1"/>
  <c r="L38"/>
  <c r="M37"/>
  <c r="P37" s="1"/>
  <c r="L37"/>
  <c r="M36"/>
  <c r="P36" s="1"/>
  <c r="L36"/>
  <c r="M35"/>
  <c r="P35" s="1"/>
  <c r="L35"/>
  <c r="M34"/>
  <c r="P34" s="1"/>
  <c r="L34"/>
  <c r="M33"/>
  <c r="P33" s="1"/>
  <c r="L33"/>
  <c r="M32"/>
  <c r="L32"/>
  <c r="M30"/>
  <c r="P30" s="1"/>
  <c r="L30"/>
  <c r="M29"/>
  <c r="L29"/>
  <c r="M27"/>
  <c r="P27" s="1"/>
  <c r="L27"/>
  <c r="M26"/>
  <c r="P26" s="1"/>
  <c r="L26"/>
  <c r="M25"/>
  <c r="P25" s="1"/>
  <c r="L25"/>
  <c r="M24"/>
  <c r="P24" s="1"/>
  <c r="L24"/>
  <c r="M23"/>
  <c r="P23" s="1"/>
  <c r="L23"/>
  <c r="M22"/>
  <c r="P22" s="1"/>
  <c r="L22"/>
  <c r="M21"/>
  <c r="L21"/>
  <c r="M19"/>
  <c r="P19" s="1"/>
  <c r="L19"/>
  <c r="M18"/>
  <c r="P18" s="1"/>
  <c r="L18"/>
  <c r="M17"/>
  <c r="P17" s="1"/>
  <c r="L17"/>
  <c r="M16"/>
  <c r="L16"/>
  <c r="M76" i="23"/>
  <c r="P76" s="1"/>
  <c r="L76"/>
  <c r="M75"/>
  <c r="L75"/>
  <c r="M74"/>
  <c r="L74"/>
  <c r="Q54" i="57" l="1"/>
  <c r="Q54" i="48"/>
  <c r="Q30" i="57"/>
  <c r="S30" s="1"/>
  <c r="U30" s="1"/>
  <c r="DN30" s="1"/>
  <c r="Q30" i="48"/>
  <c r="S30" s="1"/>
  <c r="U30" s="1"/>
  <c r="P29" i="57"/>
  <c r="P29" i="48"/>
  <c r="P54" i="57"/>
  <c r="P56" s="1"/>
  <c r="P57" s="1"/>
  <c r="P54" i="48"/>
  <c r="P56" s="1"/>
  <c r="P57" s="1"/>
  <c r="P30" i="57"/>
  <c r="R30" s="1"/>
  <c r="T30" s="1"/>
  <c r="DH30" s="1"/>
  <c r="P30" i="48"/>
  <c r="R30" s="1"/>
  <c r="T30" s="1"/>
  <c r="Q29" i="57"/>
  <c r="Q29" i="48"/>
  <c r="CC66" i="57"/>
  <c r="DN66" s="1"/>
  <c r="BV56"/>
  <c r="CB54"/>
  <c r="DI54" s="1"/>
  <c r="DI56" s="1"/>
  <c r="BV34"/>
  <c r="CB34" s="1"/>
  <c r="CB32"/>
  <c r="DI32" s="1"/>
  <c r="DI34" s="1"/>
  <c r="CB48"/>
  <c r="DI48" s="1"/>
  <c r="BV38"/>
  <c r="CB38" s="1"/>
  <c r="CB36"/>
  <c r="DI36" s="1"/>
  <c r="DI38" s="1"/>
  <c r="CB66"/>
  <c r="DI66" s="1"/>
  <c r="CB14"/>
  <c r="DI14" s="1"/>
  <c r="DI16" s="1"/>
  <c r="DI24" s="1"/>
  <c r="BV16"/>
  <c r="BW28"/>
  <c r="CC28" s="1"/>
  <c r="CC26"/>
  <c r="DN26" s="1"/>
  <c r="DN28" s="1"/>
  <c r="BW41"/>
  <c r="CC41" s="1"/>
  <c r="CC40"/>
  <c r="BW65"/>
  <c r="CC65" s="1"/>
  <c r="CC62"/>
  <c r="DN62" s="1"/>
  <c r="DN65" s="1"/>
  <c r="BV31"/>
  <c r="CB31" s="1"/>
  <c r="CB29"/>
  <c r="DI29" s="1"/>
  <c r="DI31" s="1"/>
  <c r="CB25"/>
  <c r="DI25" s="1"/>
  <c r="BV47"/>
  <c r="CB47" s="1"/>
  <c r="CB46"/>
  <c r="DI46" s="1"/>
  <c r="DI47" s="1"/>
  <c r="BW38"/>
  <c r="CC38" s="1"/>
  <c r="CC36"/>
  <c r="CB58"/>
  <c r="DI58" s="1"/>
  <c r="DI61" s="1"/>
  <c r="BV61"/>
  <c r="CB61" s="1"/>
  <c r="CC42"/>
  <c r="DN42" s="1"/>
  <c r="DN44" s="1"/>
  <c r="BW44"/>
  <c r="CC44" s="1"/>
  <c r="K66" i="53"/>
  <c r="D56"/>
  <c r="J54"/>
  <c r="D34"/>
  <c r="J34" s="1"/>
  <c r="J32"/>
  <c r="J48"/>
  <c r="D38"/>
  <c r="J38" s="1"/>
  <c r="J36"/>
  <c r="J66"/>
  <c r="J14"/>
  <c r="D16"/>
  <c r="E28"/>
  <c r="K28" s="1"/>
  <c r="K26"/>
  <c r="K40"/>
  <c r="E41"/>
  <c r="K41" s="1"/>
  <c r="E65"/>
  <c r="K65" s="1"/>
  <c r="K62"/>
  <c r="D31"/>
  <c r="J31" s="1"/>
  <c r="J29"/>
  <c r="J25"/>
  <c r="D47"/>
  <c r="J47" s="1"/>
  <c r="J46"/>
  <c r="E38"/>
  <c r="K38" s="1"/>
  <c r="K36"/>
  <c r="D61"/>
  <c r="J61" s="1"/>
  <c r="J58"/>
  <c r="E44"/>
  <c r="K44" s="1"/>
  <c r="K42"/>
  <c r="BV53" i="57"/>
  <c r="CB53" s="1"/>
  <c r="CB51"/>
  <c r="DI51" s="1"/>
  <c r="DI53" s="1"/>
  <c r="BV44"/>
  <c r="CB44" s="1"/>
  <c r="CB42"/>
  <c r="DI42" s="1"/>
  <c r="DI44" s="1"/>
  <c r="CA7"/>
  <c r="CC4"/>
  <c r="DN4" s="1"/>
  <c r="DN7" s="1"/>
  <c r="CC13"/>
  <c r="DN13" s="1"/>
  <c r="DN16" s="1"/>
  <c r="DN24" s="1"/>
  <c r="BW16"/>
  <c r="BW31"/>
  <c r="CC31" s="1"/>
  <c r="CC29"/>
  <c r="CC25"/>
  <c r="DN25" s="1"/>
  <c r="BW47"/>
  <c r="CC47" s="1"/>
  <c r="CC46"/>
  <c r="CC58"/>
  <c r="DN58" s="1"/>
  <c r="DN61" s="1"/>
  <c r="BW61"/>
  <c r="CC61" s="1"/>
  <c r="CB26"/>
  <c r="DI26" s="1"/>
  <c r="DI28" s="1"/>
  <c r="BV28"/>
  <c r="CB28" s="1"/>
  <c r="BV41"/>
  <c r="CB41" s="1"/>
  <c r="CB40"/>
  <c r="DI40" s="1"/>
  <c r="DI41" s="1"/>
  <c r="BW11"/>
  <c r="CC8"/>
  <c r="DN8" s="1"/>
  <c r="BV65"/>
  <c r="CB65" s="1"/>
  <c r="CB62"/>
  <c r="DI62" s="1"/>
  <c r="DI65" s="1"/>
  <c r="CC51"/>
  <c r="DN51" s="1"/>
  <c r="DN53" s="1"/>
  <c r="BW53"/>
  <c r="CC53" s="1"/>
  <c r="BW56"/>
  <c r="CC54"/>
  <c r="BW34"/>
  <c r="CC34" s="1"/>
  <c r="CC32"/>
  <c r="DN32" s="1"/>
  <c r="DN34" s="1"/>
  <c r="CC48"/>
  <c r="DN48" s="1"/>
  <c r="BW50"/>
  <c r="CC50" s="1"/>
  <c r="BV11"/>
  <c r="CB8"/>
  <c r="DI8" s="1"/>
  <c r="DI11" s="1"/>
  <c r="DI12" s="1"/>
  <c r="CC9"/>
  <c r="DN9" s="1"/>
  <c r="J51" i="53"/>
  <c r="D53"/>
  <c r="J53" s="1"/>
  <c r="J42"/>
  <c r="D44"/>
  <c r="J44" s="1"/>
  <c r="I7"/>
  <c r="K4"/>
  <c r="E16"/>
  <c r="K13"/>
  <c r="E31"/>
  <c r="K31" s="1"/>
  <c r="K29"/>
  <c r="K25"/>
  <c r="K46"/>
  <c r="E47"/>
  <c r="K47" s="1"/>
  <c r="E61"/>
  <c r="K61" s="1"/>
  <c r="K58"/>
  <c r="D28"/>
  <c r="J28" s="1"/>
  <c r="J26"/>
  <c r="J40"/>
  <c r="D41"/>
  <c r="J41" s="1"/>
  <c r="E11"/>
  <c r="K8"/>
  <c r="D65"/>
  <c r="J65" s="1"/>
  <c r="J62"/>
  <c r="E53"/>
  <c r="K53" s="1"/>
  <c r="K51"/>
  <c r="K54"/>
  <c r="E56"/>
  <c r="E34"/>
  <c r="K34" s="1"/>
  <c r="K32"/>
  <c r="K48"/>
  <c r="E50"/>
  <c r="K50" s="1"/>
  <c r="D11"/>
  <c r="J8"/>
  <c r="K9"/>
  <c r="M186" i="32"/>
  <c r="M156"/>
  <c r="P143" i="24"/>
  <c r="M142"/>
  <c r="P141"/>
  <c r="M140" i="31"/>
  <c r="M142" s="1"/>
  <c r="AA9" i="40" s="1"/>
  <c r="L128" i="24"/>
  <c r="L160" s="1"/>
  <c r="P151"/>
  <c r="M122"/>
  <c r="M128"/>
  <c r="P596" i="26"/>
  <c r="M536"/>
  <c r="P421"/>
  <c r="P423" s="1"/>
  <c r="P407"/>
  <c r="M375"/>
  <c r="P552"/>
  <c r="L407"/>
  <c r="M407"/>
  <c r="L457"/>
  <c r="L536"/>
  <c r="M546"/>
  <c r="P509"/>
  <c r="M71" i="25"/>
  <c r="P77" i="23"/>
  <c r="M77"/>
  <c r="P109" i="24"/>
  <c r="P107"/>
  <c r="P537" i="26"/>
  <c r="P82" i="34"/>
  <c r="P86" s="1"/>
  <c r="M86"/>
  <c r="P16"/>
  <c r="P20" s="1"/>
  <c r="M20"/>
  <c r="P21"/>
  <c r="P28" s="1"/>
  <c r="M28"/>
  <c r="P78"/>
  <c r="P81" s="1"/>
  <c r="M81"/>
  <c r="P15"/>
  <c r="P29"/>
  <c r="P31" s="1"/>
  <c r="M31"/>
  <c r="P32"/>
  <c r="P55" s="1"/>
  <c r="M55"/>
  <c r="P88"/>
  <c r="P142" i="24"/>
  <c r="P376" i="26"/>
  <c r="J152" i="29"/>
  <c r="P547" i="26"/>
  <c r="P550"/>
  <c r="P543"/>
  <c r="P546" s="1"/>
  <c r="P408"/>
  <c r="P417" s="1"/>
  <c r="P371"/>
  <c r="P536"/>
  <c r="P418"/>
  <c r="L71" i="25"/>
  <c r="L73" i="23"/>
  <c r="L77" s="1"/>
  <c r="P119" i="24"/>
  <c r="P122"/>
  <c r="P128"/>
  <c r="M144"/>
  <c r="M73" i="23"/>
  <c r="P73"/>
  <c r="P86" s="1"/>
  <c r="L152" i="29"/>
  <c r="L262" s="1"/>
  <c r="G18" i="40" s="1"/>
  <c r="L156" i="32"/>
  <c r="L313" s="1"/>
  <c r="Z10" i="40" s="1"/>
  <c r="Z14" s="1"/>
  <c r="J42" i="28"/>
  <c r="J51" s="1"/>
  <c r="L42"/>
  <c r="L51" s="1"/>
  <c r="J31"/>
  <c r="J32" s="1"/>
  <c r="L31"/>
  <c r="L32" s="1"/>
  <c r="J25"/>
  <c r="L25"/>
  <c r="G22"/>
  <c r="J22"/>
  <c r="L22"/>
  <c r="M22"/>
  <c r="J20"/>
  <c r="L20"/>
  <c r="J12"/>
  <c r="L12"/>
  <c r="J10"/>
  <c r="L10"/>
  <c r="J8"/>
  <c r="L8"/>
  <c r="J75" i="27"/>
  <c r="L75"/>
  <c r="L71"/>
  <c r="J62"/>
  <c r="G62"/>
  <c r="L62"/>
  <c r="M62"/>
  <c r="F62"/>
  <c r="J60"/>
  <c r="L60"/>
  <c r="J57"/>
  <c r="L57"/>
  <c r="F55"/>
  <c r="G55"/>
  <c r="J55"/>
  <c r="L55"/>
  <c r="G51"/>
  <c r="G52" s="1"/>
  <c r="J51"/>
  <c r="L51"/>
  <c r="M51"/>
  <c r="F51"/>
  <c r="F52" s="1"/>
  <c r="J48"/>
  <c r="L48"/>
  <c r="J41"/>
  <c r="L41"/>
  <c r="G38"/>
  <c r="J38"/>
  <c r="L38"/>
  <c r="M38"/>
  <c r="F38"/>
  <c r="F23"/>
  <c r="G23"/>
  <c r="F26"/>
  <c r="G26"/>
  <c r="G36"/>
  <c r="J36"/>
  <c r="M36"/>
  <c r="F36"/>
  <c r="J26"/>
  <c r="L26"/>
  <c r="J23"/>
  <c r="L23"/>
  <c r="J20"/>
  <c r="L20"/>
  <c r="J16"/>
  <c r="L16"/>
  <c r="J13"/>
  <c r="L13"/>
  <c r="J10"/>
  <c r="L10"/>
  <c r="Q31" i="57" l="1"/>
  <c r="S29"/>
  <c r="U29" s="1"/>
  <c r="DN29" s="1"/>
  <c r="DN31" s="1"/>
  <c r="DN35" s="1"/>
  <c r="Q56"/>
  <c r="S54"/>
  <c r="U54" s="1"/>
  <c r="DN54"/>
  <c r="DN56" s="1"/>
  <c r="DN57" s="1"/>
  <c r="Q31" i="48"/>
  <c r="S29"/>
  <c r="U29" s="1"/>
  <c r="P31" i="57"/>
  <c r="R29"/>
  <c r="T29" s="1"/>
  <c r="DH29" s="1"/>
  <c r="DH31" s="1"/>
  <c r="P36"/>
  <c r="P36" i="48"/>
  <c r="Q36" i="57"/>
  <c r="Q36" i="48"/>
  <c r="Q37" i="57"/>
  <c r="S37" s="1"/>
  <c r="U37" s="1"/>
  <c r="DN37" s="1"/>
  <c r="Q37" i="48"/>
  <c r="S37" s="1"/>
  <c r="U37" s="1"/>
  <c r="P31"/>
  <c r="R29"/>
  <c r="T29" s="1"/>
  <c r="Q56"/>
  <c r="S54"/>
  <c r="U54" s="1"/>
  <c r="M86" i="23"/>
  <c r="P37" i="57"/>
  <c r="R37" s="1"/>
  <c r="T37" s="1"/>
  <c r="DH37" s="1"/>
  <c r="P37" i="48"/>
  <c r="R37" s="1"/>
  <c r="T37" s="1"/>
  <c r="BV12" i="57"/>
  <c r="CB12" s="1"/>
  <c r="CB11"/>
  <c r="CC11"/>
  <c r="BW12"/>
  <c r="CA12"/>
  <c r="CA68" s="1"/>
  <c r="CC7"/>
  <c r="DN67"/>
  <c r="K16" i="53"/>
  <c r="E24"/>
  <c r="K24" s="1"/>
  <c r="J16"/>
  <c r="D24"/>
  <c r="J24" s="1"/>
  <c r="CB16" i="57"/>
  <c r="BV24"/>
  <c r="CB24" s="1"/>
  <c r="E35" i="53"/>
  <c r="K35" s="1"/>
  <c r="DN11" i="57"/>
  <c r="DN12" s="1"/>
  <c r="E67" i="53"/>
  <c r="BW67" i="57"/>
  <c r="E57" i="53"/>
  <c r="K57" s="1"/>
  <c r="K56"/>
  <c r="CC56" i="57"/>
  <c r="BW57"/>
  <c r="CC57" s="1"/>
  <c r="J56" i="53"/>
  <c r="D57"/>
  <c r="J57" s="1"/>
  <c r="CB56" i="57"/>
  <c r="BV57"/>
  <c r="CB57" s="1"/>
  <c r="BW35"/>
  <c r="CC35" s="1"/>
  <c r="D35" i="53"/>
  <c r="J35" s="1"/>
  <c r="D67"/>
  <c r="DI35" i="57"/>
  <c r="DI67"/>
  <c r="BV50"/>
  <c r="CB50" s="1"/>
  <c r="J11" i="53"/>
  <c r="D12"/>
  <c r="J12" s="1"/>
  <c r="K11"/>
  <c r="E12"/>
  <c r="K12" s="1"/>
  <c r="I12"/>
  <c r="I68" s="1"/>
  <c r="K7"/>
  <c r="CC16" i="57"/>
  <c r="BW24"/>
  <c r="CC24" s="1"/>
  <c r="D50" i="53"/>
  <c r="J50" s="1"/>
  <c r="BV35" i="57"/>
  <c r="CB35" s="1"/>
  <c r="BV67"/>
  <c r="DI50"/>
  <c r="DI57"/>
  <c r="M313" i="32"/>
  <c r="W11" i="40"/>
  <c r="J13" i="28"/>
  <c r="J26"/>
  <c r="L13"/>
  <c r="L26"/>
  <c r="P457" i="26"/>
  <c r="P375"/>
  <c r="V11" i="40"/>
  <c r="P148" i="24"/>
  <c r="M90" i="34"/>
  <c r="P144" i="24"/>
  <c r="L52" i="28"/>
  <c r="J262" i="29"/>
  <c r="L82" i="23"/>
  <c r="L86" s="1"/>
  <c r="L76" i="27"/>
  <c r="J76"/>
  <c r="J58"/>
  <c r="L58"/>
  <c r="G27"/>
  <c r="F27"/>
  <c r="G39"/>
  <c r="J52"/>
  <c r="J39"/>
  <c r="J27"/>
  <c r="F39"/>
  <c r="J17"/>
  <c r="P35" i="48" l="1"/>
  <c r="R31"/>
  <c r="T31" s="1"/>
  <c r="S36" i="57"/>
  <c r="U36" s="1"/>
  <c r="DN36" s="1"/>
  <c r="DN38" s="1"/>
  <c r="Q38"/>
  <c r="P35"/>
  <c r="R31"/>
  <c r="T31" s="1"/>
  <c r="Q35"/>
  <c r="S35" s="1"/>
  <c r="U35" s="1"/>
  <c r="S31"/>
  <c r="U31" s="1"/>
  <c r="Q57" i="48"/>
  <c r="S57" s="1"/>
  <c r="U57" s="1"/>
  <c r="S56"/>
  <c r="U56" s="1"/>
  <c r="P38" i="57"/>
  <c r="R36"/>
  <c r="T36" s="1"/>
  <c r="DH36" s="1"/>
  <c r="S31" i="48"/>
  <c r="U31" s="1"/>
  <c r="Q35"/>
  <c r="S35" s="1"/>
  <c r="U35" s="1"/>
  <c r="Q57" i="57"/>
  <c r="S57" s="1"/>
  <c r="U57" s="1"/>
  <c r="S56"/>
  <c r="U56" s="1"/>
  <c r="DH38"/>
  <c r="Q38" i="48"/>
  <c r="S36"/>
  <c r="U36" s="1"/>
  <c r="R36"/>
  <c r="T36" s="1"/>
  <c r="P38"/>
  <c r="BV68" i="57"/>
  <c r="CB68" s="1"/>
  <c r="CB67"/>
  <c r="J67" i="53"/>
  <c r="D68"/>
  <c r="J68" s="1"/>
  <c r="K67"/>
  <c r="E68"/>
  <c r="K68" s="1"/>
  <c r="BW68" i="57"/>
  <c r="CC68" s="1"/>
  <c r="CC67"/>
  <c r="DI68"/>
  <c r="CC12"/>
  <c r="AA8" i="40"/>
  <c r="AA10"/>
  <c r="F18"/>
  <c r="J52" i="28"/>
  <c r="J97"/>
  <c r="L97"/>
  <c r="J77" i="27"/>
  <c r="J178" s="1"/>
  <c r="L178"/>
  <c r="P50" i="48" l="1"/>
  <c r="P68" s="1"/>
  <c r="R38"/>
  <c r="T38" s="1"/>
  <c r="S38"/>
  <c r="U38" s="1"/>
  <c r="Q50"/>
  <c r="Q68" s="1"/>
  <c r="P50" i="57"/>
  <c r="P68" s="1"/>
  <c r="R38"/>
  <c r="T38" s="1"/>
  <c r="S38"/>
  <c r="U38" s="1"/>
  <c r="Q50"/>
  <c r="Q68" s="1"/>
  <c r="AA14" i="40"/>
  <c r="F17"/>
  <c r="G17"/>
  <c r="F16"/>
  <c r="F19" s="1"/>
  <c r="G16"/>
  <c r="G19" s="1"/>
  <c r="G352" i="26"/>
  <c r="I352"/>
  <c r="J352"/>
  <c r="K352"/>
  <c r="H246"/>
  <c r="I246"/>
  <c r="J246"/>
  <c r="K246"/>
  <c r="P246"/>
  <c r="Q246"/>
  <c r="G244"/>
  <c r="H244"/>
  <c r="I244"/>
  <c r="J244"/>
  <c r="K244"/>
  <c r="P244"/>
  <c r="Q236"/>
  <c r="H236"/>
  <c r="I236"/>
  <c r="J236"/>
  <c r="K236"/>
  <c r="P236"/>
  <c r="G236"/>
  <c r="G234"/>
  <c r="H234"/>
  <c r="I234"/>
  <c r="J234"/>
  <c r="K234"/>
  <c r="Q234"/>
  <c r="P234"/>
  <c r="Q231"/>
  <c r="H231"/>
  <c r="I231"/>
  <c r="J231"/>
  <c r="K231"/>
  <c r="P231"/>
  <c r="G231"/>
  <c r="G228"/>
  <c r="H228"/>
  <c r="K228"/>
  <c r="G221"/>
  <c r="H221"/>
  <c r="I221"/>
  <c r="J221"/>
  <c r="K221"/>
  <c r="P221"/>
  <c r="G216"/>
  <c r="H216"/>
  <c r="I216"/>
  <c r="J216"/>
  <c r="K216"/>
  <c r="P216"/>
  <c r="G214"/>
  <c r="H214"/>
  <c r="I214"/>
  <c r="J214"/>
  <c r="K214"/>
  <c r="P214"/>
  <c r="G208"/>
  <c r="H208"/>
  <c r="I208"/>
  <c r="J208"/>
  <c r="K208"/>
  <c r="P208"/>
  <c r="G200"/>
  <c r="H200"/>
  <c r="I200"/>
  <c r="J200"/>
  <c r="K200"/>
  <c r="P200"/>
  <c r="H191"/>
  <c r="I191"/>
  <c r="J191"/>
  <c r="K191"/>
  <c r="P191"/>
  <c r="Q191"/>
  <c r="G191"/>
  <c r="G187"/>
  <c r="H187"/>
  <c r="H192" s="1"/>
  <c r="I187"/>
  <c r="I192" s="1"/>
  <c r="J187"/>
  <c r="J192" s="1"/>
  <c r="K187"/>
  <c r="K192" s="1"/>
  <c r="P187"/>
  <c r="P192" s="1"/>
  <c r="G175"/>
  <c r="H175"/>
  <c r="I175"/>
  <c r="J175"/>
  <c r="K175"/>
  <c r="P175"/>
  <c r="G165"/>
  <c r="H165"/>
  <c r="I165"/>
  <c r="J165"/>
  <c r="K165"/>
  <c r="P165"/>
  <c r="G152"/>
  <c r="H152"/>
  <c r="I152"/>
  <c r="J152"/>
  <c r="K152"/>
  <c r="P152"/>
  <c r="G146"/>
  <c r="H146"/>
  <c r="I146"/>
  <c r="J146"/>
  <c r="K146"/>
  <c r="P146"/>
  <c r="G140"/>
  <c r="H140"/>
  <c r="I140"/>
  <c r="J140"/>
  <c r="K140"/>
  <c r="P140"/>
  <c r="G96"/>
  <c r="H96"/>
  <c r="I96"/>
  <c r="J96"/>
  <c r="K96"/>
  <c r="P96"/>
  <c r="G43"/>
  <c r="H43"/>
  <c r="J43"/>
  <c r="K43"/>
  <c r="Q43"/>
  <c r="P43"/>
  <c r="G73"/>
  <c r="I73"/>
  <c r="J73"/>
  <c r="K73"/>
  <c r="P73"/>
  <c r="G70"/>
  <c r="H70"/>
  <c r="J70"/>
  <c r="K70"/>
  <c r="P70"/>
  <c r="G66"/>
  <c r="I66"/>
  <c r="J66"/>
  <c r="K66"/>
  <c r="P66"/>
  <c r="G56"/>
  <c r="I56"/>
  <c r="J56"/>
  <c r="K56"/>
  <c r="P56"/>
  <c r="G47"/>
  <c r="H47"/>
  <c r="I47"/>
  <c r="J47"/>
  <c r="K47"/>
  <c r="P47"/>
  <c r="G14" i="40" l="1"/>
  <c r="P222" i="26"/>
  <c r="P247"/>
  <c r="P176"/>
  <c r="H247"/>
  <c r="K247"/>
  <c r="K222"/>
  <c r="I222"/>
  <c r="J222"/>
  <c r="G222"/>
  <c r="H222"/>
  <c r="G192"/>
  <c r="J176"/>
  <c r="K176"/>
  <c r="G176"/>
  <c r="H176"/>
  <c r="I176"/>
  <c r="H34"/>
  <c r="I34"/>
  <c r="J34"/>
  <c r="K34"/>
  <c r="P34"/>
  <c r="Q34"/>
  <c r="Q74" s="1"/>
  <c r="G34"/>
  <c r="G32"/>
  <c r="H32"/>
  <c r="I32"/>
  <c r="J32"/>
  <c r="K32"/>
  <c r="P32"/>
  <c r="G24"/>
  <c r="H24"/>
  <c r="I24"/>
  <c r="J24"/>
  <c r="K24"/>
  <c r="P24"/>
  <c r="H20"/>
  <c r="I20"/>
  <c r="J20"/>
  <c r="K20"/>
  <c r="P20"/>
  <c r="Q20"/>
  <c r="G20"/>
  <c r="G18"/>
  <c r="I18"/>
  <c r="J18"/>
  <c r="K18"/>
  <c r="P18"/>
  <c r="Q13"/>
  <c r="G13"/>
  <c r="H13"/>
  <c r="I13"/>
  <c r="J13"/>
  <c r="K13"/>
  <c r="P13"/>
  <c r="H10"/>
  <c r="I10"/>
  <c r="J10"/>
  <c r="K10"/>
  <c r="P10"/>
  <c r="Q10"/>
  <c r="H8"/>
  <c r="I8"/>
  <c r="J8"/>
  <c r="K8"/>
  <c r="P8"/>
  <c r="Q8"/>
  <c r="Q63" i="25"/>
  <c r="G63"/>
  <c r="H63"/>
  <c r="I63"/>
  <c r="J63"/>
  <c r="K63"/>
  <c r="J74" i="26" l="1"/>
  <c r="K74"/>
  <c r="P74"/>
  <c r="G74"/>
  <c r="I21"/>
  <c r="J21"/>
  <c r="P21"/>
  <c r="K21"/>
  <c r="P248" l="1"/>
  <c r="S10" i="40" s="1"/>
  <c r="K248" i="26"/>
  <c r="H48" i="25"/>
  <c r="H49" s="1"/>
  <c r="I48"/>
  <c r="I49" s="1"/>
  <c r="J48"/>
  <c r="K48"/>
  <c r="P48"/>
  <c r="P49" s="1"/>
  <c r="Q48"/>
  <c r="Q49" s="1"/>
  <c r="J49"/>
  <c r="K49"/>
  <c r="G45"/>
  <c r="H45"/>
  <c r="I45"/>
  <c r="J45"/>
  <c r="K45"/>
  <c r="H41"/>
  <c r="H46" s="1"/>
  <c r="I41"/>
  <c r="I46" s="1"/>
  <c r="J41"/>
  <c r="J46" s="1"/>
  <c r="K41"/>
  <c r="K46" s="1"/>
  <c r="Q41"/>
  <c r="H38"/>
  <c r="H39" s="1"/>
  <c r="I38"/>
  <c r="I39" s="1"/>
  <c r="J38"/>
  <c r="K38"/>
  <c r="K39" s="1"/>
  <c r="P38"/>
  <c r="P39" s="1"/>
  <c r="Q38"/>
  <c r="Q39" s="1"/>
  <c r="J39"/>
  <c r="G38"/>
  <c r="G39" s="1"/>
  <c r="H35"/>
  <c r="I35"/>
  <c r="J35"/>
  <c r="K35"/>
  <c r="Q35"/>
  <c r="G32"/>
  <c r="H32"/>
  <c r="I32"/>
  <c r="J32"/>
  <c r="K32"/>
  <c r="Q32"/>
  <c r="H21"/>
  <c r="I21"/>
  <c r="J21"/>
  <c r="K21"/>
  <c r="P21"/>
  <c r="Q21"/>
  <c r="H19"/>
  <c r="I19"/>
  <c r="J19"/>
  <c r="K19"/>
  <c r="P19"/>
  <c r="Q19"/>
  <c r="G16"/>
  <c r="H16"/>
  <c r="I16"/>
  <c r="J16"/>
  <c r="K16"/>
  <c r="Q16"/>
  <c r="H13"/>
  <c r="I13"/>
  <c r="J13"/>
  <c r="K13"/>
  <c r="P13"/>
  <c r="P17" s="1"/>
  <c r="Q13"/>
  <c r="G13"/>
  <c r="Q10"/>
  <c r="G10"/>
  <c r="H10"/>
  <c r="I10"/>
  <c r="J10"/>
  <c r="K10"/>
  <c r="P10"/>
  <c r="Q8"/>
  <c r="H8"/>
  <c r="I8"/>
  <c r="J8"/>
  <c r="K8"/>
  <c r="P8"/>
  <c r="G103" i="24"/>
  <c r="I103"/>
  <c r="J103"/>
  <c r="K103"/>
  <c r="Q71"/>
  <c r="G71"/>
  <c r="H71"/>
  <c r="I71"/>
  <c r="J71"/>
  <c r="K71"/>
  <c r="H67"/>
  <c r="I67"/>
  <c r="J67"/>
  <c r="K67"/>
  <c r="P67"/>
  <c r="Q67"/>
  <c r="H65"/>
  <c r="I65"/>
  <c r="J65"/>
  <c r="K65"/>
  <c r="P65"/>
  <c r="Q65"/>
  <c r="G65"/>
  <c r="G63"/>
  <c r="H63"/>
  <c r="I63"/>
  <c r="J63"/>
  <c r="K63"/>
  <c r="Q63"/>
  <c r="Q58"/>
  <c r="G58"/>
  <c r="H58"/>
  <c r="I58"/>
  <c r="J58"/>
  <c r="K58"/>
  <c r="G53"/>
  <c r="H53"/>
  <c r="I53"/>
  <c r="J53"/>
  <c r="K53"/>
  <c r="Q53"/>
  <c r="Q50"/>
  <c r="H50"/>
  <c r="I50"/>
  <c r="J50"/>
  <c r="K50"/>
  <c r="P50"/>
  <c r="G48"/>
  <c r="H48"/>
  <c r="I48"/>
  <c r="J48"/>
  <c r="K48"/>
  <c r="H41"/>
  <c r="H42" s="1"/>
  <c r="I41"/>
  <c r="I42" s="1"/>
  <c r="J41"/>
  <c r="J42" s="1"/>
  <c r="K41"/>
  <c r="K42" s="1"/>
  <c r="P41"/>
  <c r="Q41"/>
  <c r="Q42" s="1"/>
  <c r="G41"/>
  <c r="G42" s="1"/>
  <c r="G38"/>
  <c r="H38"/>
  <c r="I38"/>
  <c r="J38"/>
  <c r="K38"/>
  <c r="H34"/>
  <c r="I34"/>
  <c r="J34"/>
  <c r="K34"/>
  <c r="Q34"/>
  <c r="G32"/>
  <c r="H32"/>
  <c r="I32"/>
  <c r="J32"/>
  <c r="K32"/>
  <c r="H21"/>
  <c r="I21"/>
  <c r="J21"/>
  <c r="K21"/>
  <c r="P21"/>
  <c r="Q21"/>
  <c r="G18"/>
  <c r="H18"/>
  <c r="I18"/>
  <c r="J18"/>
  <c r="K18"/>
  <c r="H11"/>
  <c r="I11"/>
  <c r="J11"/>
  <c r="K11"/>
  <c r="P11"/>
  <c r="Q11"/>
  <c r="G11"/>
  <c r="H15"/>
  <c r="I15"/>
  <c r="J15"/>
  <c r="K15"/>
  <c r="P15"/>
  <c r="Q15"/>
  <c r="H13"/>
  <c r="I13"/>
  <c r="J13"/>
  <c r="K13"/>
  <c r="P13"/>
  <c r="Q13"/>
  <c r="G68" i="23"/>
  <c r="H68"/>
  <c r="I68"/>
  <c r="J68"/>
  <c r="G49"/>
  <c r="H49"/>
  <c r="I49"/>
  <c r="J49"/>
  <c r="G42"/>
  <c r="H42"/>
  <c r="I42"/>
  <c r="J42"/>
  <c r="G36"/>
  <c r="H36"/>
  <c r="I36"/>
  <c r="J36"/>
  <c r="G33"/>
  <c r="H33"/>
  <c r="I33"/>
  <c r="J33"/>
  <c r="G29"/>
  <c r="H29"/>
  <c r="I29"/>
  <c r="J29"/>
  <c r="G26"/>
  <c r="H26"/>
  <c r="I26"/>
  <c r="J26"/>
  <c r="H12"/>
  <c r="I12"/>
  <c r="J12"/>
  <c r="P12"/>
  <c r="G12"/>
  <c r="H10"/>
  <c r="I10"/>
  <c r="J10"/>
  <c r="P10"/>
  <c r="G10"/>
  <c r="H8"/>
  <c r="I8"/>
  <c r="J8"/>
  <c r="P8"/>
  <c r="G8"/>
  <c r="M259" i="26"/>
  <c r="L259"/>
  <c r="M46" i="57" l="1"/>
  <c r="S46" s="1"/>
  <c r="U46" s="1"/>
  <c r="DN46" s="1"/>
  <c r="M46" i="48"/>
  <c r="S46" s="1"/>
  <c r="U46" s="1"/>
  <c r="M40" i="57"/>
  <c r="M40" i="48"/>
  <c r="M45" i="57"/>
  <c r="M45" i="48"/>
  <c r="P54" i="24"/>
  <c r="P72"/>
  <c r="H30" i="23"/>
  <c r="J37"/>
  <c r="P13"/>
  <c r="P51" s="1"/>
  <c r="S11" i="40" s="1"/>
  <c r="H50" i="23"/>
  <c r="P11" i="25"/>
  <c r="P36"/>
  <c r="P50" s="1"/>
  <c r="S12" i="40" s="1"/>
  <c r="P39" i="24"/>
  <c r="P19"/>
  <c r="P42"/>
  <c r="K72"/>
  <c r="J30" i="23"/>
  <c r="H37"/>
  <c r="J50"/>
  <c r="I50"/>
  <c r="J13"/>
  <c r="I13"/>
  <c r="G30"/>
  <c r="I37"/>
  <c r="G50"/>
  <c r="I30"/>
  <c r="G37"/>
  <c r="G13"/>
  <c r="H13"/>
  <c r="K17" i="25"/>
  <c r="I17"/>
  <c r="J17"/>
  <c r="H17"/>
  <c r="Q17"/>
  <c r="Q11"/>
  <c r="G17"/>
  <c r="H11"/>
  <c r="Q36"/>
  <c r="H36"/>
  <c r="I36"/>
  <c r="J36"/>
  <c r="K36"/>
  <c r="J11"/>
  <c r="I11"/>
  <c r="K11"/>
  <c r="I72" i="24"/>
  <c r="J72"/>
  <c r="H72"/>
  <c r="I54"/>
  <c r="K54"/>
  <c r="J54"/>
  <c r="H54"/>
  <c r="J39"/>
  <c r="K39"/>
  <c r="H39"/>
  <c r="I39"/>
  <c r="J19"/>
  <c r="I19"/>
  <c r="K19"/>
  <c r="H19"/>
  <c r="L545" i="26"/>
  <c r="L546" s="1"/>
  <c r="M340"/>
  <c r="L340"/>
  <c r="M47" i="57" l="1"/>
  <c r="S45"/>
  <c r="U45" s="1"/>
  <c r="DN45" s="1"/>
  <c r="DN47" s="1"/>
  <c r="M47" i="48"/>
  <c r="S45"/>
  <c r="U45" s="1"/>
  <c r="M41" i="57"/>
  <c r="S41" s="1"/>
  <c r="U41" s="1"/>
  <c r="S40"/>
  <c r="U40" s="1"/>
  <c r="DN40" s="1"/>
  <c r="DN41" s="1"/>
  <c r="S40" i="48"/>
  <c r="U40" s="1"/>
  <c r="M41"/>
  <c r="S41" s="1"/>
  <c r="U41" s="1"/>
  <c r="Y11" i="40"/>
  <c r="G24" s="1"/>
  <c r="P73" i="24"/>
  <c r="S9" i="40" s="1"/>
  <c r="S14" s="1"/>
  <c r="H51" i="23"/>
  <c r="J51"/>
  <c r="I51"/>
  <c r="G51"/>
  <c r="I50" i="25"/>
  <c r="K50"/>
  <c r="J50"/>
  <c r="H50"/>
  <c r="J73" i="24"/>
  <c r="H73"/>
  <c r="I73"/>
  <c r="K73"/>
  <c r="L7" i="26"/>
  <c r="L8" s="1"/>
  <c r="L9"/>
  <c r="L10" s="1"/>
  <c r="L359"/>
  <c r="L360" s="1"/>
  <c r="L11"/>
  <c r="L12"/>
  <c r="L14"/>
  <c r="L15"/>
  <c r="L16"/>
  <c r="L356"/>
  <c r="L358" s="1"/>
  <c r="L251"/>
  <c r="L17"/>
  <c r="L368"/>
  <c r="L253"/>
  <c r="L255"/>
  <c r="L254"/>
  <c r="L256"/>
  <c r="L19"/>
  <c r="L20" s="1"/>
  <c r="L264"/>
  <c r="L22"/>
  <c r="L23"/>
  <c r="L263"/>
  <c r="L25"/>
  <c r="L26"/>
  <c r="L27"/>
  <c r="L278"/>
  <c r="L28"/>
  <c r="L29"/>
  <c r="L30"/>
  <c r="L31"/>
  <c r="L280"/>
  <c r="L281"/>
  <c r="L33"/>
  <c r="L34" s="1"/>
  <c r="L375"/>
  <c r="L258"/>
  <c r="L380"/>
  <c r="L381"/>
  <c r="L35"/>
  <c r="L36"/>
  <c r="L37"/>
  <c r="L38"/>
  <c r="L39"/>
  <c r="L40"/>
  <c r="L260"/>
  <c r="L41"/>
  <c r="L261"/>
  <c r="L42"/>
  <c r="L44"/>
  <c r="L416"/>
  <c r="L417" s="1"/>
  <c r="L45"/>
  <c r="L46"/>
  <c r="L422"/>
  <c r="L423" s="1"/>
  <c r="L48"/>
  <c r="L49"/>
  <c r="L50"/>
  <c r="L51"/>
  <c r="L52"/>
  <c r="L53"/>
  <c r="L54"/>
  <c r="L55"/>
  <c r="L57"/>
  <c r="L267"/>
  <c r="L58"/>
  <c r="L59"/>
  <c r="L60"/>
  <c r="L61"/>
  <c r="L268"/>
  <c r="L62"/>
  <c r="L63"/>
  <c r="L64"/>
  <c r="L65"/>
  <c r="L266"/>
  <c r="L274"/>
  <c r="L270"/>
  <c r="L271"/>
  <c r="L272"/>
  <c r="L67"/>
  <c r="L273"/>
  <c r="L444"/>
  <c r="L275"/>
  <c r="L68"/>
  <c r="L276"/>
  <c r="L69"/>
  <c r="L71"/>
  <c r="L72"/>
  <c r="L462"/>
  <c r="L463"/>
  <c r="L75"/>
  <c r="L76"/>
  <c r="L77"/>
  <c r="L78"/>
  <c r="L79"/>
  <c r="L80"/>
  <c r="L81"/>
  <c r="L82"/>
  <c r="L83"/>
  <c r="L84"/>
  <c r="L284"/>
  <c r="L85"/>
  <c r="L494"/>
  <c r="L495" s="1"/>
  <c r="L509" s="1"/>
  <c r="L86"/>
  <c r="L87"/>
  <c r="L88"/>
  <c r="L283"/>
  <c r="L89"/>
  <c r="L90"/>
  <c r="L91"/>
  <c r="L92"/>
  <c r="L93"/>
  <c r="L94"/>
  <c r="L285"/>
  <c r="L95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297"/>
  <c r="L117"/>
  <c r="L118"/>
  <c r="L119"/>
  <c r="L120"/>
  <c r="L121"/>
  <c r="L122"/>
  <c r="L123"/>
  <c r="L299"/>
  <c r="L300"/>
  <c r="L124"/>
  <c r="L125"/>
  <c r="L126"/>
  <c r="L127"/>
  <c r="L128"/>
  <c r="L129"/>
  <c r="L130"/>
  <c r="L131"/>
  <c r="L132"/>
  <c r="L133"/>
  <c r="L134"/>
  <c r="L135"/>
  <c r="L136"/>
  <c r="L137"/>
  <c r="L298"/>
  <c r="L138"/>
  <c r="L139"/>
  <c r="L141"/>
  <c r="L142"/>
  <c r="L143"/>
  <c r="L144"/>
  <c r="L145"/>
  <c r="L147"/>
  <c r="L148"/>
  <c r="L149"/>
  <c r="L288"/>
  <c r="L150"/>
  <c r="L287"/>
  <c r="L151"/>
  <c r="L290"/>
  <c r="L153"/>
  <c r="L154"/>
  <c r="L291"/>
  <c r="L155"/>
  <c r="L292"/>
  <c r="L156"/>
  <c r="L157"/>
  <c r="L158"/>
  <c r="L159"/>
  <c r="L160"/>
  <c r="L161"/>
  <c r="L162"/>
  <c r="L163"/>
  <c r="L164"/>
  <c r="L166"/>
  <c r="L167"/>
  <c r="L168"/>
  <c r="L169"/>
  <c r="L170"/>
  <c r="L171"/>
  <c r="L172"/>
  <c r="L173"/>
  <c r="L174"/>
  <c r="L294"/>
  <c r="L295"/>
  <c r="L524"/>
  <c r="L526" s="1"/>
  <c r="L308"/>
  <c r="L177"/>
  <c r="L178"/>
  <c r="L306"/>
  <c r="L304"/>
  <c r="L179"/>
  <c r="L303"/>
  <c r="L180"/>
  <c r="L181"/>
  <c r="L182"/>
  <c r="L183"/>
  <c r="L302"/>
  <c r="L184"/>
  <c r="L305"/>
  <c r="L185"/>
  <c r="L186"/>
  <c r="L188"/>
  <c r="L515"/>
  <c r="L189"/>
  <c r="L516"/>
  <c r="L190"/>
  <c r="L193"/>
  <c r="L314"/>
  <c r="L194"/>
  <c r="L195"/>
  <c r="L315"/>
  <c r="L196"/>
  <c r="L197"/>
  <c r="L316"/>
  <c r="L198"/>
  <c r="L317"/>
  <c r="L310"/>
  <c r="L318"/>
  <c r="L319"/>
  <c r="L312"/>
  <c r="L311"/>
  <c r="L320"/>
  <c r="L199"/>
  <c r="L313"/>
  <c r="L323"/>
  <c r="L201"/>
  <c r="L541"/>
  <c r="L542" s="1"/>
  <c r="L202"/>
  <c r="L322"/>
  <c r="L203"/>
  <c r="L204"/>
  <c r="L205"/>
  <c r="L324"/>
  <c r="L325"/>
  <c r="L206"/>
  <c r="L207"/>
  <c r="L337"/>
  <c r="L331"/>
  <c r="L327"/>
  <c r="L332"/>
  <c r="L209"/>
  <c r="L210"/>
  <c r="L328"/>
  <c r="L333"/>
  <c r="L211"/>
  <c r="L212"/>
  <c r="L329"/>
  <c r="L330"/>
  <c r="L213"/>
  <c r="L548"/>
  <c r="L549" s="1"/>
  <c r="L215"/>
  <c r="L216" s="1"/>
  <c r="L551"/>
  <c r="L217"/>
  <c r="L218"/>
  <c r="L219"/>
  <c r="L220"/>
  <c r="L335"/>
  <c r="L554"/>
  <c r="L555" s="1"/>
  <c r="L339"/>
  <c r="L223"/>
  <c r="L224"/>
  <c r="L225"/>
  <c r="L226"/>
  <c r="L227"/>
  <c r="L229"/>
  <c r="L230"/>
  <c r="L350"/>
  <c r="L232"/>
  <c r="L345"/>
  <c r="L346"/>
  <c r="L347"/>
  <c r="L344"/>
  <c r="L233"/>
  <c r="L348"/>
  <c r="L585"/>
  <c r="L586" s="1"/>
  <c r="L235"/>
  <c r="L236" s="1"/>
  <c r="L237"/>
  <c r="L238"/>
  <c r="L342"/>
  <c r="L239"/>
  <c r="L590"/>
  <c r="L593" s="1"/>
  <c r="L240"/>
  <c r="L241"/>
  <c r="L242"/>
  <c r="L243"/>
  <c r="L245"/>
  <c r="L246" s="1"/>
  <c r="L364"/>
  <c r="S47" i="57" l="1"/>
  <c r="U47" s="1"/>
  <c r="M50"/>
  <c r="S47" i="48"/>
  <c r="U47" s="1"/>
  <c r="M50"/>
  <c r="L603" i="26"/>
  <c r="L534"/>
  <c r="L556" s="1"/>
  <c r="L420"/>
  <c r="L518"/>
  <c r="L531" s="1"/>
  <c r="L383"/>
  <c r="L464"/>
  <c r="L451"/>
  <c r="L369"/>
  <c r="L370" s="1"/>
  <c r="L352"/>
  <c r="L244"/>
  <c r="L234"/>
  <c r="L228"/>
  <c r="L231"/>
  <c r="L221"/>
  <c r="L208"/>
  <c r="L214"/>
  <c r="L200"/>
  <c r="L191"/>
  <c r="L187"/>
  <c r="L175"/>
  <c r="L165"/>
  <c r="L152"/>
  <c r="L146"/>
  <c r="L140"/>
  <c r="L96"/>
  <c r="L73"/>
  <c r="L43"/>
  <c r="L70"/>
  <c r="L66"/>
  <c r="L56"/>
  <c r="L47"/>
  <c r="L32"/>
  <c r="L24"/>
  <c r="L13"/>
  <c r="L18"/>
  <c r="L9" i="25"/>
  <c r="L10" s="1"/>
  <c r="L54"/>
  <c r="L55" s="1"/>
  <c r="L12"/>
  <c r="L13" s="1"/>
  <c r="L14"/>
  <c r="L15"/>
  <c r="L52"/>
  <c r="L53" s="1"/>
  <c r="L56"/>
  <c r="L57" s="1"/>
  <c r="L18"/>
  <c r="L19" s="1"/>
  <c r="L20"/>
  <c r="L21" s="1"/>
  <c r="L22"/>
  <c r="L23"/>
  <c r="L24"/>
  <c r="L25"/>
  <c r="L26"/>
  <c r="L27"/>
  <c r="L28"/>
  <c r="L29"/>
  <c r="L30"/>
  <c r="L31"/>
  <c r="L33"/>
  <c r="L34"/>
  <c r="L37"/>
  <c r="L38" s="1"/>
  <c r="L39" s="1"/>
  <c r="L40"/>
  <c r="L41" s="1"/>
  <c r="L42"/>
  <c r="L43"/>
  <c r="L44"/>
  <c r="L58"/>
  <c r="L59"/>
  <c r="L61"/>
  <c r="L62" s="1"/>
  <c r="L47"/>
  <c r="L48" s="1"/>
  <c r="L49" s="1"/>
  <c r="L7"/>
  <c r="L8" s="1"/>
  <c r="L75" i="24"/>
  <c r="L76"/>
  <c r="L10"/>
  <c r="L11" s="1"/>
  <c r="L78"/>
  <c r="L79" s="1"/>
  <c r="L12"/>
  <c r="L13" s="1"/>
  <c r="L80"/>
  <c r="L81" s="1"/>
  <c r="L82"/>
  <c r="L83" s="1"/>
  <c r="L14"/>
  <c r="L15" s="1"/>
  <c r="L16"/>
  <c r="L17"/>
  <c r="L20"/>
  <c r="L21" s="1"/>
  <c r="L22"/>
  <c r="L23"/>
  <c r="L24"/>
  <c r="L25"/>
  <c r="L84"/>
  <c r="L85"/>
  <c r="L26"/>
  <c r="L27"/>
  <c r="L28"/>
  <c r="L29"/>
  <c r="L30"/>
  <c r="L31"/>
  <c r="L33"/>
  <c r="L34" s="1"/>
  <c r="L35"/>
  <c r="L36"/>
  <c r="L37"/>
  <c r="L87"/>
  <c r="L88" s="1"/>
  <c r="L40"/>
  <c r="L41" s="1"/>
  <c r="L42" s="1"/>
  <c r="L43"/>
  <c r="L89"/>
  <c r="L44"/>
  <c r="L45"/>
  <c r="L46"/>
  <c r="L90"/>
  <c r="L91"/>
  <c r="L47"/>
  <c r="L49"/>
  <c r="L50" s="1"/>
  <c r="L51"/>
  <c r="L52"/>
  <c r="L55"/>
  <c r="L56"/>
  <c r="L57"/>
  <c r="L59"/>
  <c r="L60"/>
  <c r="L61"/>
  <c r="L62"/>
  <c r="L98"/>
  <c r="L99"/>
  <c r="L100"/>
  <c r="L101"/>
  <c r="L64"/>
  <c r="L65" s="1"/>
  <c r="L96"/>
  <c r="L66"/>
  <c r="L67" s="1"/>
  <c r="L95"/>
  <c r="L68"/>
  <c r="L69"/>
  <c r="L70"/>
  <c r="L93"/>
  <c r="L94" s="1"/>
  <c r="L53" i="23"/>
  <c r="M25" i="24"/>
  <c r="S50" i="57" l="1"/>
  <c r="U50" s="1"/>
  <c r="M68"/>
  <c r="S68" s="1"/>
  <c r="U68" s="1"/>
  <c r="S50" i="48"/>
  <c r="U50" s="1"/>
  <c r="M68"/>
  <c r="S68" s="1"/>
  <c r="U68" s="1"/>
  <c r="L473" i="26"/>
  <c r="L604" s="1"/>
  <c r="L60" i="25"/>
  <c r="L63" s="1"/>
  <c r="L92" i="24"/>
  <c r="L77"/>
  <c r="L97"/>
  <c r="L86"/>
  <c r="L102"/>
  <c r="L54" i="23"/>
  <c r="L247" i="26"/>
  <c r="L222"/>
  <c r="L192"/>
  <c r="L176"/>
  <c r="L74"/>
  <c r="L21"/>
  <c r="L11" i="25"/>
  <c r="L45"/>
  <c r="L46" s="1"/>
  <c r="L35"/>
  <c r="L32"/>
  <c r="L16"/>
  <c r="L17" s="1"/>
  <c r="L53" i="24"/>
  <c r="L71"/>
  <c r="L58"/>
  <c r="L63"/>
  <c r="L48"/>
  <c r="L38"/>
  <c r="L32"/>
  <c r="L18"/>
  <c r="L19" s="1"/>
  <c r="M381" i="26"/>
  <c r="L103" i="24" l="1"/>
  <c r="L54"/>
  <c r="L248" i="26"/>
  <c r="L36" i="25"/>
  <c r="L50" s="1"/>
  <c r="L72" i="24"/>
  <c r="L39"/>
  <c r="M368" i="26"/>
  <c r="L73" i="24" l="1"/>
  <c r="M23"/>
  <c r="L57" i="23" l="1"/>
  <c r="K57" s="1"/>
  <c r="L58"/>
  <c r="K58" s="1"/>
  <c r="L31"/>
  <c r="L55"/>
  <c r="L32"/>
  <c r="K32" s="1"/>
  <c r="L34"/>
  <c r="L35"/>
  <c r="K35" s="1"/>
  <c r="L60"/>
  <c r="L38"/>
  <c r="L39"/>
  <c r="K39" s="1"/>
  <c r="L40"/>
  <c r="K40" s="1"/>
  <c r="L41"/>
  <c r="K41" s="1"/>
  <c r="L62"/>
  <c r="K62" s="1"/>
  <c r="L63"/>
  <c r="K63" s="1"/>
  <c r="L43"/>
  <c r="L44"/>
  <c r="K44" s="1"/>
  <c r="L66"/>
  <c r="K66" s="1"/>
  <c r="L45"/>
  <c r="K45" s="1"/>
  <c r="L46"/>
  <c r="K46" s="1"/>
  <c r="L47"/>
  <c r="K47" s="1"/>
  <c r="L65"/>
  <c r="K65" s="1"/>
  <c r="L48"/>
  <c r="K48" s="1"/>
  <c r="L7"/>
  <c r="L9"/>
  <c r="L11"/>
  <c r="L14"/>
  <c r="L15"/>
  <c r="K15" s="1"/>
  <c r="L16"/>
  <c r="K16" s="1"/>
  <c r="L17"/>
  <c r="K17" s="1"/>
  <c r="L18"/>
  <c r="K18" s="1"/>
  <c r="L19"/>
  <c r="K19" s="1"/>
  <c r="L20"/>
  <c r="K20" s="1"/>
  <c r="L21"/>
  <c r="K21" s="1"/>
  <c r="L22"/>
  <c r="K22" s="1"/>
  <c r="L23"/>
  <c r="K23" s="1"/>
  <c r="L24"/>
  <c r="K24" s="1"/>
  <c r="L25"/>
  <c r="K25" s="1"/>
  <c r="L27"/>
  <c r="L28"/>
  <c r="K28" s="1"/>
  <c r="K60" l="1"/>
  <c r="K61" s="1"/>
  <c r="L61"/>
  <c r="L56"/>
  <c r="L59" s="1"/>
  <c r="K55"/>
  <c r="K56" s="1"/>
  <c r="K27"/>
  <c r="K29" s="1"/>
  <c r="L29"/>
  <c r="K14"/>
  <c r="K26" s="1"/>
  <c r="L26"/>
  <c r="K7"/>
  <c r="K8" s="1"/>
  <c r="L8"/>
  <c r="K9"/>
  <c r="K10" s="1"/>
  <c r="L10"/>
  <c r="K31"/>
  <c r="K33" s="1"/>
  <c r="L33"/>
  <c r="K11"/>
  <c r="K12" s="1"/>
  <c r="L12"/>
  <c r="K38"/>
  <c r="K42" s="1"/>
  <c r="L42"/>
  <c r="K34"/>
  <c r="K36" s="1"/>
  <c r="L36"/>
  <c r="K43"/>
  <c r="K49" s="1"/>
  <c r="L49"/>
  <c r="I153" i="32"/>
  <c r="I154" s="1"/>
  <c r="I308"/>
  <c r="I307"/>
  <c r="I151"/>
  <c r="I150"/>
  <c r="I149"/>
  <c r="I148"/>
  <c r="I305"/>
  <c r="I147"/>
  <c r="I146"/>
  <c r="I145"/>
  <c r="I304"/>
  <c r="I143"/>
  <c r="I144" s="1"/>
  <c r="I302"/>
  <c r="I301"/>
  <c r="I299"/>
  <c r="I141"/>
  <c r="I142" s="1"/>
  <c r="I298"/>
  <c r="I297"/>
  <c r="I295"/>
  <c r="I296" s="1"/>
  <c r="I139"/>
  <c r="I138"/>
  <c r="I137"/>
  <c r="I136"/>
  <c r="I134"/>
  <c r="I133"/>
  <c r="I132"/>
  <c r="I293"/>
  <c r="I294" s="1"/>
  <c r="I131"/>
  <c r="I130"/>
  <c r="I129"/>
  <c r="I290"/>
  <c r="I291" s="1"/>
  <c r="I176"/>
  <c r="I177" s="1"/>
  <c r="I126"/>
  <c r="I127" s="1"/>
  <c r="I288"/>
  <c r="I289" s="1"/>
  <c r="F125"/>
  <c r="I124"/>
  <c r="I125" s="1"/>
  <c r="I122"/>
  <c r="I121"/>
  <c r="I119"/>
  <c r="I120" s="1"/>
  <c r="I286"/>
  <c r="I287" s="1"/>
  <c r="I284"/>
  <c r="I117"/>
  <c r="I116"/>
  <c r="I115"/>
  <c r="I174"/>
  <c r="I175" s="1"/>
  <c r="I283"/>
  <c r="I114"/>
  <c r="I281"/>
  <c r="I280"/>
  <c r="I279"/>
  <c r="I278"/>
  <c r="I277"/>
  <c r="I111"/>
  <c r="I110"/>
  <c r="I274"/>
  <c r="I273"/>
  <c r="I109"/>
  <c r="I108"/>
  <c r="I272"/>
  <c r="I275" s="1"/>
  <c r="I107"/>
  <c r="I106"/>
  <c r="F105"/>
  <c r="I104"/>
  <c r="I105" s="1"/>
  <c r="I270"/>
  <c r="I271" s="1"/>
  <c r="I268"/>
  <c r="I269" s="1"/>
  <c r="I138" i="31"/>
  <c r="I139" s="1"/>
  <c r="I80"/>
  <c r="I79"/>
  <c r="I78"/>
  <c r="I76"/>
  <c r="I75"/>
  <c r="I74"/>
  <c r="I73"/>
  <c r="I72"/>
  <c r="I136"/>
  <c r="I137" s="1"/>
  <c r="I70"/>
  <c r="I69"/>
  <c r="I68"/>
  <c r="I67"/>
  <c r="I65"/>
  <c r="I66" s="1"/>
  <c r="I134"/>
  <c r="I135" s="1"/>
  <c r="I63"/>
  <c r="I64" s="1"/>
  <c r="I61"/>
  <c r="I60"/>
  <c r="I59"/>
  <c r="I58"/>
  <c r="I132"/>
  <c r="I133" s="1"/>
  <c r="I130"/>
  <c r="I131" s="1"/>
  <c r="I93"/>
  <c r="I94" s="1"/>
  <c r="I128"/>
  <c r="I129" s="1"/>
  <c r="I55"/>
  <c r="I56" s="1"/>
  <c r="I53"/>
  <c r="I54" s="1"/>
  <c r="I126"/>
  <c r="I127" s="1"/>
  <c r="F52"/>
  <c r="I51"/>
  <c r="I52" s="1"/>
  <c r="I124"/>
  <c r="I125" s="1"/>
  <c r="I48"/>
  <c r="I122"/>
  <c r="I123" s="1"/>
  <c r="I47"/>
  <c r="I120"/>
  <c r="I119"/>
  <c r="I45"/>
  <c r="I46" s="1"/>
  <c r="F92" i="30"/>
  <c r="I91"/>
  <c r="I92" s="1"/>
  <c r="I89"/>
  <c r="I88"/>
  <c r="I87"/>
  <c r="I86"/>
  <c r="I85"/>
  <c r="I84"/>
  <c r="I83"/>
  <c r="I137"/>
  <c r="I138" s="1"/>
  <c r="I111"/>
  <c r="I112" s="1"/>
  <c r="I81"/>
  <c r="I82" s="1"/>
  <c r="I135"/>
  <c r="I136" s="1"/>
  <c r="F80"/>
  <c r="I79"/>
  <c r="I80" s="1"/>
  <c r="I76"/>
  <c r="I75"/>
  <c r="I74"/>
  <c r="I133"/>
  <c r="I134" s="1"/>
  <c r="I72"/>
  <c r="I73" s="1"/>
  <c r="I131"/>
  <c r="I132" s="1"/>
  <c r="F71"/>
  <c r="I70"/>
  <c r="I71" s="1"/>
  <c r="F69"/>
  <c r="I68"/>
  <c r="I69" s="1"/>
  <c r="I66"/>
  <c r="I65"/>
  <c r="I64"/>
  <c r="I63"/>
  <c r="I60"/>
  <c r="I59"/>
  <c r="I129"/>
  <c r="I130" s="1"/>
  <c r="I57"/>
  <c r="I56"/>
  <c r="I55"/>
  <c r="I54"/>
  <c r="I53"/>
  <c r="I52"/>
  <c r="I127"/>
  <c r="I128" s="1"/>
  <c r="I50"/>
  <c r="I49"/>
  <c r="B151" i="29"/>
  <c r="B130"/>
  <c r="B119"/>
  <c r="B32" i="28"/>
  <c r="B58" i="27"/>
  <c r="B52"/>
  <c r="G246" i="26"/>
  <c r="G247" s="1"/>
  <c r="M245"/>
  <c r="M246" s="1"/>
  <c r="M243"/>
  <c r="M242"/>
  <c r="M241"/>
  <c r="M240"/>
  <c r="M593"/>
  <c r="M239"/>
  <c r="M342"/>
  <c r="M343" s="1"/>
  <c r="M238"/>
  <c r="M237"/>
  <c r="M235"/>
  <c r="M585"/>
  <c r="M586" s="1"/>
  <c r="M348"/>
  <c r="M233"/>
  <c r="M344"/>
  <c r="M347"/>
  <c r="M346"/>
  <c r="M345"/>
  <c r="M232"/>
  <c r="M350"/>
  <c r="M351" s="1"/>
  <c r="M230"/>
  <c r="M229"/>
  <c r="M227"/>
  <c r="M226"/>
  <c r="M225"/>
  <c r="M224"/>
  <c r="M223"/>
  <c r="M339"/>
  <c r="M341" s="1"/>
  <c r="M554"/>
  <c r="M555" s="1"/>
  <c r="M335"/>
  <c r="M336" s="1"/>
  <c r="M220"/>
  <c r="M219"/>
  <c r="M218"/>
  <c r="M217"/>
  <c r="M551"/>
  <c r="M215"/>
  <c r="M216" s="1"/>
  <c r="M548"/>
  <c r="M549" s="1"/>
  <c r="M213"/>
  <c r="M330"/>
  <c r="M329"/>
  <c r="M212"/>
  <c r="M211"/>
  <c r="M333"/>
  <c r="M328"/>
  <c r="M210"/>
  <c r="M209"/>
  <c r="M332"/>
  <c r="M327"/>
  <c r="M331"/>
  <c r="M337"/>
  <c r="M338" s="1"/>
  <c r="M207"/>
  <c r="M206"/>
  <c r="M325"/>
  <c r="M324"/>
  <c r="M205"/>
  <c r="M204"/>
  <c r="M203"/>
  <c r="M322"/>
  <c r="M202"/>
  <c r="M541"/>
  <c r="M542" s="1"/>
  <c r="M201"/>
  <c r="M323"/>
  <c r="M313"/>
  <c r="M199"/>
  <c r="M320"/>
  <c r="M311"/>
  <c r="M312"/>
  <c r="M319"/>
  <c r="M318"/>
  <c r="M310"/>
  <c r="M317"/>
  <c r="M198"/>
  <c r="M316"/>
  <c r="H316"/>
  <c r="M197"/>
  <c r="M196"/>
  <c r="M315"/>
  <c r="M195"/>
  <c r="M194"/>
  <c r="M314"/>
  <c r="M193"/>
  <c r="M190"/>
  <c r="M516"/>
  <c r="M189"/>
  <c r="M515"/>
  <c r="M188"/>
  <c r="M186"/>
  <c r="M185"/>
  <c r="M305"/>
  <c r="H305"/>
  <c r="M184"/>
  <c r="M302"/>
  <c r="H302"/>
  <c r="M183"/>
  <c r="M182"/>
  <c r="M181"/>
  <c r="M180"/>
  <c r="M303"/>
  <c r="H303"/>
  <c r="M179"/>
  <c r="M304"/>
  <c r="M306"/>
  <c r="M178"/>
  <c r="M177"/>
  <c r="M308"/>
  <c r="M309" s="1"/>
  <c r="M524"/>
  <c r="M526" s="1"/>
  <c r="G48" i="25"/>
  <c r="G49" s="1"/>
  <c r="M47"/>
  <c r="M48" s="1"/>
  <c r="M49" s="1"/>
  <c r="M61"/>
  <c r="M59"/>
  <c r="M58"/>
  <c r="M44"/>
  <c r="M43"/>
  <c r="M42"/>
  <c r="G41"/>
  <c r="G46" s="1"/>
  <c r="M40"/>
  <c r="M41" s="1"/>
  <c r="M37"/>
  <c r="M38" s="1"/>
  <c r="M39" s="1"/>
  <c r="M93" i="24"/>
  <c r="M94" s="1"/>
  <c r="H93"/>
  <c r="H94" s="1"/>
  <c r="H97" s="1"/>
  <c r="M70"/>
  <c r="M69"/>
  <c r="M68"/>
  <c r="G67"/>
  <c r="G72" s="1"/>
  <c r="M95"/>
  <c r="M66"/>
  <c r="M96"/>
  <c r="M64"/>
  <c r="M101"/>
  <c r="M100"/>
  <c r="M99"/>
  <c r="M98"/>
  <c r="M62"/>
  <c r="M61"/>
  <c r="M60"/>
  <c r="M59"/>
  <c r="M57"/>
  <c r="M56"/>
  <c r="M55"/>
  <c r="M52"/>
  <c r="M51"/>
  <c r="G50"/>
  <c r="G54" s="1"/>
  <c r="M49"/>
  <c r="M50" s="1"/>
  <c r="M47"/>
  <c r="M91"/>
  <c r="M90"/>
  <c r="M46"/>
  <c r="M45"/>
  <c r="M44"/>
  <c r="M89"/>
  <c r="M43"/>
  <c r="M40"/>
  <c r="M87"/>
  <c r="M88" s="1"/>
  <c r="M48" i="23"/>
  <c r="M65"/>
  <c r="M47"/>
  <c r="M46"/>
  <c r="M45"/>
  <c r="M66"/>
  <c r="M44"/>
  <c r="M43"/>
  <c r="M63"/>
  <c r="M62"/>
  <c r="M41"/>
  <c r="M40"/>
  <c r="M39"/>
  <c r="M38"/>
  <c r="M60"/>
  <c r="M35"/>
  <c r="M34"/>
  <c r="M32"/>
  <c r="M55"/>
  <c r="M31"/>
  <c r="M58"/>
  <c r="M57"/>
  <c r="M172" i="26"/>
  <c r="M170"/>
  <c r="M168"/>
  <c r="I39" i="31"/>
  <c r="M603" i="26" l="1"/>
  <c r="M518"/>
  <c r="M531" s="1"/>
  <c r="M534"/>
  <c r="M556" s="1"/>
  <c r="M64" i="23"/>
  <c r="M48" i="24"/>
  <c r="M58"/>
  <c r="M63"/>
  <c r="M71"/>
  <c r="M42" i="23"/>
  <c r="M67"/>
  <c r="L64"/>
  <c r="L67" s="1"/>
  <c r="M49"/>
  <c r="M59"/>
  <c r="M33"/>
  <c r="M36"/>
  <c r="M102" i="24"/>
  <c r="M62" i="25"/>
  <c r="M67" i="24"/>
  <c r="M41"/>
  <c r="M65"/>
  <c r="P548" i="26"/>
  <c r="P549" s="1"/>
  <c r="P554"/>
  <c r="P555" s="1"/>
  <c r="P541"/>
  <c r="P586"/>
  <c r="M307"/>
  <c r="P551"/>
  <c r="M349"/>
  <c r="M236"/>
  <c r="P526"/>
  <c r="P518"/>
  <c r="M334"/>
  <c r="P534"/>
  <c r="M321"/>
  <c r="M326"/>
  <c r="M56" i="23"/>
  <c r="M61"/>
  <c r="V12" i="40"/>
  <c r="M92" i="24"/>
  <c r="M97"/>
  <c r="M60" i="25"/>
  <c r="L68" i="23"/>
  <c r="H160" i="24"/>
  <c r="P146"/>
  <c r="M146"/>
  <c r="M160" s="1"/>
  <c r="I152" i="32"/>
  <c r="I135"/>
  <c r="I140"/>
  <c r="I123"/>
  <c r="I118"/>
  <c r="I112"/>
  <c r="I113" s="1"/>
  <c r="I90" i="30"/>
  <c r="I77"/>
  <c r="I67"/>
  <c r="I61"/>
  <c r="I51"/>
  <c r="I58"/>
  <c r="I81" i="31"/>
  <c r="I77"/>
  <c r="I71"/>
  <c r="I57"/>
  <c r="I62"/>
  <c r="I49"/>
  <c r="I50" s="1"/>
  <c r="L30" i="23"/>
  <c r="K37"/>
  <c r="K13"/>
  <c r="M244" i="26"/>
  <c r="M234"/>
  <c r="M221"/>
  <c r="M231"/>
  <c r="M228"/>
  <c r="M214"/>
  <c r="M208"/>
  <c r="M200"/>
  <c r="M191"/>
  <c r="M187"/>
  <c r="M45" i="25"/>
  <c r="M53" i="24"/>
  <c r="K50" i="23"/>
  <c r="L50"/>
  <c r="L37"/>
  <c r="L13"/>
  <c r="K30"/>
  <c r="M37" i="24"/>
  <c r="M36"/>
  <c r="I94" i="32"/>
  <c r="I92"/>
  <c r="I21" i="31"/>
  <c r="N52" i="57" l="1"/>
  <c r="R52" s="1"/>
  <c r="T52" s="1"/>
  <c r="DH52" s="1"/>
  <c r="N52" i="48"/>
  <c r="R52" s="1"/>
  <c r="T52" s="1"/>
  <c r="L62" i="57"/>
  <c r="L62" i="48"/>
  <c r="N66" i="57"/>
  <c r="N66" i="48"/>
  <c r="N51" i="57"/>
  <c r="N51" i="48"/>
  <c r="L54" i="57"/>
  <c r="L54" i="48"/>
  <c r="L51" i="57"/>
  <c r="L51" i="48"/>
  <c r="N14" i="57"/>
  <c r="N14" i="48"/>
  <c r="L66" i="57"/>
  <c r="L66" i="48"/>
  <c r="N58" i="57"/>
  <c r="N58" i="48"/>
  <c r="M42" i="24"/>
  <c r="P593" i="26"/>
  <c r="P603" s="1"/>
  <c r="P556"/>
  <c r="P531"/>
  <c r="P80" i="25"/>
  <c r="W12" i="40"/>
  <c r="Y12" s="1"/>
  <c r="G25" s="1"/>
  <c r="M54" i="24"/>
  <c r="M50" i="23"/>
  <c r="M72" i="24"/>
  <c r="M37" i="23"/>
  <c r="P88"/>
  <c r="M46" i="25"/>
  <c r="I155" i="32"/>
  <c r="I128"/>
  <c r="I78" i="30"/>
  <c r="I62"/>
  <c r="I82" i="31"/>
  <c r="L51" i="23"/>
  <c r="K51"/>
  <c r="M247" i="26"/>
  <c r="M222"/>
  <c r="M192"/>
  <c r="M157"/>
  <c r="M154"/>
  <c r="N61" i="57" l="1"/>
  <c r="R61" s="1"/>
  <c r="T61" s="1"/>
  <c r="R58"/>
  <c r="T58" s="1"/>
  <c r="DH58" s="1"/>
  <c r="DH61" s="1"/>
  <c r="N16"/>
  <c r="R14"/>
  <c r="T14" s="1"/>
  <c r="DH14" s="1"/>
  <c r="DH16" s="1"/>
  <c r="DH24" s="1"/>
  <c r="L56"/>
  <c r="R54"/>
  <c r="T54" s="1"/>
  <c r="DH54" s="1"/>
  <c r="DH56" s="1"/>
  <c r="DH57" s="1"/>
  <c r="N16" i="48"/>
  <c r="R14"/>
  <c r="T14" s="1"/>
  <c r="R66" i="57"/>
  <c r="T66" s="1"/>
  <c r="DH66" s="1"/>
  <c r="L53"/>
  <c r="R51"/>
  <c r="T51" s="1"/>
  <c r="DH51" s="1"/>
  <c r="DH53" s="1"/>
  <c r="L65"/>
  <c r="R65" s="1"/>
  <c r="T65" s="1"/>
  <c r="R62"/>
  <c r="T62" s="1"/>
  <c r="DH62" s="1"/>
  <c r="DH65" s="1"/>
  <c r="N53"/>
  <c r="N57" s="1"/>
  <c r="N61" i="48"/>
  <c r="R61" s="1"/>
  <c r="T61" s="1"/>
  <c r="R58"/>
  <c r="T58" s="1"/>
  <c r="L56"/>
  <c r="R54"/>
  <c r="T54" s="1"/>
  <c r="R66"/>
  <c r="T66" s="1"/>
  <c r="L53"/>
  <c r="R51"/>
  <c r="T51" s="1"/>
  <c r="L65"/>
  <c r="R65" s="1"/>
  <c r="T65" s="1"/>
  <c r="R62"/>
  <c r="T62" s="1"/>
  <c r="N53"/>
  <c r="N57" s="1"/>
  <c r="I81" i="32"/>
  <c r="R56" i="57" l="1"/>
  <c r="T56" s="1"/>
  <c r="L57"/>
  <c r="R57" s="1"/>
  <c r="T57" s="1"/>
  <c r="L67"/>
  <c r="N24"/>
  <c r="R24" s="1"/>
  <c r="T24" s="1"/>
  <c r="R16"/>
  <c r="T16" s="1"/>
  <c r="DH67"/>
  <c r="N67"/>
  <c r="R56" i="48"/>
  <c r="T56" s="1"/>
  <c r="L57"/>
  <c r="R57" s="1"/>
  <c r="T57" s="1"/>
  <c r="N24"/>
  <c r="R24" s="1"/>
  <c r="T24" s="1"/>
  <c r="R16"/>
  <c r="T16" s="1"/>
  <c r="L67"/>
  <c r="R53"/>
  <c r="T53" s="1"/>
  <c r="N67"/>
  <c r="R53" i="57"/>
  <c r="T53" s="1"/>
  <c r="I45" i="30"/>
  <c r="M28" i="23"/>
  <c r="I57" i="32"/>
  <c r="I58"/>
  <c r="R67" i="57" l="1"/>
  <c r="T67" s="1"/>
  <c r="R67" i="48"/>
  <c r="T67" s="1"/>
  <c r="I61" i="32"/>
  <c r="I28" i="31"/>
  <c r="I27"/>
  <c r="I33"/>
  <c r="I35"/>
  <c r="I25"/>
  <c r="M105" i="26"/>
  <c r="M106"/>
  <c r="M111"/>
  <c r="M108"/>
  <c r="M24" i="25"/>
  <c r="M25"/>
  <c r="M85" i="24"/>
  <c r="M84"/>
  <c r="M29"/>
  <c r="M31"/>
  <c r="M23" i="25"/>
  <c r="M29"/>
  <c r="M30"/>
  <c r="I40" i="32"/>
  <c r="I34"/>
  <c r="M86" i="24" l="1"/>
  <c r="I36" i="32"/>
  <c r="I18" i="31"/>
  <c r="I38" i="30"/>
  <c r="I34"/>
  <c r="I35"/>
  <c r="I36"/>
  <c r="M78" i="26"/>
  <c r="M83"/>
  <c r="M24" i="23"/>
  <c r="M19"/>
  <c r="M22"/>
  <c r="M16"/>
  <c r="M17"/>
  <c r="M15"/>
  <c r="M23"/>
  <c r="M67" i="26" l="1"/>
  <c r="M271"/>
  <c r="M272"/>
  <c r="M50"/>
  <c r="M15" i="25" l="1"/>
  <c r="M380" i="26" l="1"/>
  <c r="I102" i="30" l="1"/>
  <c r="I13" l="1"/>
  <c r="M12" i="26"/>
  <c r="M359"/>
  <c r="M360" s="1"/>
  <c r="I181" i="32"/>
  <c r="I182"/>
  <c r="I7"/>
  <c r="I8" s="1"/>
  <c r="I184"/>
  <c r="I9"/>
  <c r="I10" s="1"/>
  <c r="I185"/>
  <c r="I160"/>
  <c r="I187"/>
  <c r="I188"/>
  <c r="I11"/>
  <c r="I12" s="1"/>
  <c r="I189"/>
  <c r="I159"/>
  <c r="I191"/>
  <c r="I192"/>
  <c r="I193"/>
  <c r="I194"/>
  <c r="I13"/>
  <c r="I14" s="1"/>
  <c r="I197"/>
  <c r="I198"/>
  <c r="I200"/>
  <c r="I201"/>
  <c r="I202"/>
  <c r="I203"/>
  <c r="I16"/>
  <c r="I167"/>
  <c r="I168" s="1"/>
  <c r="I17"/>
  <c r="I18"/>
  <c r="I205"/>
  <c r="I206" s="1"/>
  <c r="I207"/>
  <c r="I208" s="1"/>
  <c r="I209"/>
  <c r="I20"/>
  <c r="I21" s="1"/>
  <c r="I210"/>
  <c r="I211"/>
  <c r="I212"/>
  <c r="I213"/>
  <c r="I22"/>
  <c r="I215"/>
  <c r="I216"/>
  <c r="I217"/>
  <c r="I23"/>
  <c r="I163"/>
  <c r="I218"/>
  <c r="I219"/>
  <c r="I220"/>
  <c r="I221"/>
  <c r="I162"/>
  <c r="I222"/>
  <c r="I223"/>
  <c r="I224"/>
  <c r="I225"/>
  <c r="I227"/>
  <c r="I228"/>
  <c r="I229"/>
  <c r="I230"/>
  <c r="I232"/>
  <c r="I172"/>
  <c r="I170"/>
  <c r="I233"/>
  <c r="I171"/>
  <c r="I169"/>
  <c r="I235"/>
  <c r="I236"/>
  <c r="I237"/>
  <c r="I165"/>
  <c r="I166" s="1"/>
  <c r="I238"/>
  <c r="I239"/>
  <c r="I240"/>
  <c r="I25"/>
  <c r="I26"/>
  <c r="I27"/>
  <c r="I241"/>
  <c r="I243"/>
  <c r="I244"/>
  <c r="I245"/>
  <c r="I246"/>
  <c r="I247"/>
  <c r="I248"/>
  <c r="I249"/>
  <c r="I30"/>
  <c r="I31" s="1"/>
  <c r="I32"/>
  <c r="I33"/>
  <c r="I35"/>
  <c r="I37"/>
  <c r="I38"/>
  <c r="I39"/>
  <c r="I252"/>
  <c r="I253" s="1"/>
  <c r="I41"/>
  <c r="I42"/>
  <c r="I43"/>
  <c r="I44"/>
  <c r="I45"/>
  <c r="I46"/>
  <c r="I47"/>
  <c r="I48"/>
  <c r="I49"/>
  <c r="I51"/>
  <c r="I52"/>
  <c r="I53"/>
  <c r="I54"/>
  <c r="I55"/>
  <c r="I56"/>
  <c r="I59"/>
  <c r="I60"/>
  <c r="I62"/>
  <c r="I63"/>
  <c r="I64"/>
  <c r="I65"/>
  <c r="I66"/>
  <c r="I67"/>
  <c r="I68"/>
  <c r="I69"/>
  <c r="I70"/>
  <c r="I71"/>
  <c r="I72"/>
  <c r="I73"/>
  <c r="I74"/>
  <c r="I254"/>
  <c r="I255"/>
  <c r="I75"/>
  <c r="I76"/>
  <c r="I77"/>
  <c r="I257"/>
  <c r="I259"/>
  <c r="I79"/>
  <c r="I80"/>
  <c r="I82"/>
  <c r="I84"/>
  <c r="I85"/>
  <c r="I86"/>
  <c r="I87"/>
  <c r="I88"/>
  <c r="I89"/>
  <c r="I261"/>
  <c r="I262"/>
  <c r="I91"/>
  <c r="I93"/>
  <c r="I95"/>
  <c r="I96"/>
  <c r="I97"/>
  <c r="I98"/>
  <c r="I99"/>
  <c r="I100"/>
  <c r="I101"/>
  <c r="I264"/>
  <c r="I265"/>
  <c r="I180"/>
  <c r="I100" i="31"/>
  <c r="I101"/>
  <c r="I7"/>
  <c r="I8" s="1"/>
  <c r="I9" s="1"/>
  <c r="I103"/>
  <c r="I104" s="1"/>
  <c r="I90"/>
  <c r="I91"/>
  <c r="I86"/>
  <c r="I87" s="1"/>
  <c r="I105"/>
  <c r="I106" s="1"/>
  <c r="I107"/>
  <c r="I108" s="1"/>
  <c r="I10"/>
  <c r="I11" s="1"/>
  <c r="I12"/>
  <c r="I13" s="1"/>
  <c r="I109"/>
  <c r="I110" s="1"/>
  <c r="I111"/>
  <c r="I112" s="1"/>
  <c r="I14"/>
  <c r="I15" s="1"/>
  <c r="I113"/>
  <c r="I114" s="1"/>
  <c r="I88"/>
  <c r="I89" s="1"/>
  <c r="I17"/>
  <c r="I19" s="1"/>
  <c r="I20"/>
  <c r="I22"/>
  <c r="I24"/>
  <c r="I26"/>
  <c r="I29"/>
  <c r="I30"/>
  <c r="I31"/>
  <c r="I32"/>
  <c r="I115"/>
  <c r="I116" s="1"/>
  <c r="I34"/>
  <c r="I36"/>
  <c r="I117"/>
  <c r="I118" s="1"/>
  <c r="I38"/>
  <c r="I40" s="1"/>
  <c r="I41"/>
  <c r="I42"/>
  <c r="I98"/>
  <c r="I99" s="1"/>
  <c r="I99" i="30"/>
  <c r="I101"/>
  <c r="I103" s="1"/>
  <c r="I7"/>
  <c r="I8" s="1"/>
  <c r="I9"/>
  <c r="I10" s="1"/>
  <c r="I11"/>
  <c r="I12"/>
  <c r="I97"/>
  <c r="I117"/>
  <c r="I118" s="1"/>
  <c r="I16"/>
  <c r="I17" s="1"/>
  <c r="I119"/>
  <c r="I120" s="1"/>
  <c r="I18"/>
  <c r="I104"/>
  <c r="I19"/>
  <c r="I105"/>
  <c r="I21"/>
  <c r="I22" s="1"/>
  <c r="I121"/>
  <c r="I122" s="1"/>
  <c r="I23"/>
  <c r="I24" s="1"/>
  <c r="I109"/>
  <c r="I110" s="1"/>
  <c r="I123"/>
  <c r="I124" s="1"/>
  <c r="I25"/>
  <c r="I26" s="1"/>
  <c r="I27"/>
  <c r="I28"/>
  <c r="I107"/>
  <c r="I108" s="1"/>
  <c r="I30"/>
  <c r="I31" s="1"/>
  <c r="I125"/>
  <c r="I126" s="1"/>
  <c r="I33"/>
  <c r="I37"/>
  <c r="I39"/>
  <c r="I40"/>
  <c r="I41"/>
  <c r="I42"/>
  <c r="I44"/>
  <c r="I46"/>
  <c r="I115"/>
  <c r="I116" s="1"/>
  <c r="M7" i="26"/>
  <c r="M8" s="1"/>
  <c r="M9"/>
  <c r="M10" s="1"/>
  <c r="M11"/>
  <c r="M14"/>
  <c r="M15"/>
  <c r="M16"/>
  <c r="M251"/>
  <c r="M17"/>
  <c r="M253"/>
  <c r="M255"/>
  <c r="M254"/>
  <c r="M256"/>
  <c r="M369"/>
  <c r="M19"/>
  <c r="M20" s="1"/>
  <c r="M264"/>
  <c r="M22"/>
  <c r="M23"/>
  <c r="M263"/>
  <c r="M25"/>
  <c r="M26"/>
  <c r="M27"/>
  <c r="M278"/>
  <c r="M28"/>
  <c r="M29"/>
  <c r="M30"/>
  <c r="M31"/>
  <c r="M280"/>
  <c r="M281"/>
  <c r="M33"/>
  <c r="M34" s="1"/>
  <c r="M258"/>
  <c r="M35"/>
  <c r="M36"/>
  <c r="M37"/>
  <c r="M38"/>
  <c r="M39"/>
  <c r="M40"/>
  <c r="M260"/>
  <c r="M41"/>
  <c r="M261"/>
  <c r="M42"/>
  <c r="M44"/>
  <c r="M416"/>
  <c r="M417" s="1"/>
  <c r="M45"/>
  <c r="M46"/>
  <c r="M422"/>
  <c r="M423" s="1"/>
  <c r="M48"/>
  <c r="M49"/>
  <c r="M51"/>
  <c r="M52"/>
  <c r="M53"/>
  <c r="M54"/>
  <c r="M55"/>
  <c r="M57"/>
  <c r="M267"/>
  <c r="M58"/>
  <c r="M59"/>
  <c r="M60"/>
  <c r="M61"/>
  <c r="M268"/>
  <c r="M62"/>
  <c r="M63"/>
  <c r="M64"/>
  <c r="M65"/>
  <c r="M266"/>
  <c r="M274"/>
  <c r="M270"/>
  <c r="M273"/>
  <c r="M451"/>
  <c r="M275"/>
  <c r="M68"/>
  <c r="M276"/>
  <c r="M69"/>
  <c r="M71"/>
  <c r="M72"/>
  <c r="M75"/>
  <c r="M76"/>
  <c r="M77"/>
  <c r="M79"/>
  <c r="M80"/>
  <c r="M81"/>
  <c r="M82"/>
  <c r="M84"/>
  <c r="M284"/>
  <c r="M85"/>
  <c r="M494"/>
  <c r="M495" s="1"/>
  <c r="M509" s="1"/>
  <c r="M86"/>
  <c r="M87"/>
  <c r="M88"/>
  <c r="M283"/>
  <c r="M89"/>
  <c r="M90"/>
  <c r="M91"/>
  <c r="M92"/>
  <c r="M93"/>
  <c r="M94"/>
  <c r="M285"/>
  <c r="M95"/>
  <c r="M97"/>
  <c r="M98"/>
  <c r="M99"/>
  <c r="M100"/>
  <c r="M101"/>
  <c r="M102"/>
  <c r="M103"/>
  <c r="M104"/>
  <c r="M107"/>
  <c r="M109"/>
  <c r="M110"/>
  <c r="M112"/>
  <c r="M113"/>
  <c r="M114"/>
  <c r="M115"/>
  <c r="M116"/>
  <c r="M297"/>
  <c r="M117"/>
  <c r="M118"/>
  <c r="M119"/>
  <c r="M120"/>
  <c r="M121"/>
  <c r="M122"/>
  <c r="M123"/>
  <c r="M299"/>
  <c r="M300"/>
  <c r="M124"/>
  <c r="M125"/>
  <c r="M126"/>
  <c r="M127"/>
  <c r="M128"/>
  <c r="M129"/>
  <c r="M130"/>
  <c r="M131"/>
  <c r="M132"/>
  <c r="M133"/>
  <c r="M134"/>
  <c r="M135"/>
  <c r="M136"/>
  <c r="M137"/>
  <c r="M298"/>
  <c r="M138"/>
  <c r="M139"/>
  <c r="M141"/>
  <c r="M142"/>
  <c r="M143"/>
  <c r="M144"/>
  <c r="M145"/>
  <c r="M147"/>
  <c r="M148"/>
  <c r="M149"/>
  <c r="M288"/>
  <c r="M150"/>
  <c r="M287"/>
  <c r="M151"/>
  <c r="M290"/>
  <c r="M153"/>
  <c r="M291"/>
  <c r="M155"/>
  <c r="M292"/>
  <c r="M156"/>
  <c r="M158"/>
  <c r="M159"/>
  <c r="M160"/>
  <c r="M161"/>
  <c r="M162"/>
  <c r="M163"/>
  <c r="M164"/>
  <c r="M166"/>
  <c r="M167"/>
  <c r="M169"/>
  <c r="M171"/>
  <c r="M173"/>
  <c r="M174"/>
  <c r="M294"/>
  <c r="M295"/>
  <c r="M9" i="25"/>
  <c r="M10" s="1"/>
  <c r="M54"/>
  <c r="M12"/>
  <c r="M13" s="1"/>
  <c r="M14"/>
  <c r="M16" s="1"/>
  <c r="M52"/>
  <c r="M56"/>
  <c r="M18"/>
  <c r="M20"/>
  <c r="M21" s="1"/>
  <c r="M22"/>
  <c r="M26"/>
  <c r="M27"/>
  <c r="M28"/>
  <c r="M31"/>
  <c r="M33"/>
  <c r="M34"/>
  <c r="M7"/>
  <c r="M8" s="1"/>
  <c r="M75" i="24"/>
  <c r="M76"/>
  <c r="M10"/>
  <c r="M78"/>
  <c r="M79" s="1"/>
  <c r="M12"/>
  <c r="M13" s="1"/>
  <c r="M80"/>
  <c r="M81" s="1"/>
  <c r="M82"/>
  <c r="M83" s="1"/>
  <c r="M14"/>
  <c r="M16"/>
  <c r="M17"/>
  <c r="M20"/>
  <c r="M21" s="1"/>
  <c r="M22"/>
  <c r="M24"/>
  <c r="M26"/>
  <c r="M27"/>
  <c r="M28"/>
  <c r="M30"/>
  <c r="M33"/>
  <c r="M34" s="1"/>
  <c r="M35"/>
  <c r="M38" s="1"/>
  <c r="V9" i="40"/>
  <c r="M7" i="23"/>
  <c r="M8" s="1"/>
  <c r="M9"/>
  <c r="M10" s="1"/>
  <c r="M11"/>
  <c r="M12" s="1"/>
  <c r="M14"/>
  <c r="M18"/>
  <c r="M20"/>
  <c r="M21"/>
  <c r="M25"/>
  <c r="M27"/>
  <c r="M29" s="1"/>
  <c r="M53"/>
  <c r="AR49" i="57" l="1"/>
  <c r="H49" i="50"/>
  <c r="L26" i="57"/>
  <c r="L26" i="48"/>
  <c r="L40" i="57"/>
  <c r="L40" i="48"/>
  <c r="L45" i="57"/>
  <c r="L45" i="48"/>
  <c r="L46" i="57"/>
  <c r="R46" s="1"/>
  <c r="T46" s="1"/>
  <c r="DH46" s="1"/>
  <c r="L46" i="48"/>
  <c r="R46" s="1"/>
  <c r="T46" s="1"/>
  <c r="M464" i="26"/>
  <c r="P464"/>
  <c r="M383"/>
  <c r="M420"/>
  <c r="M26" i="23"/>
  <c r="M13"/>
  <c r="M32" i="24"/>
  <c r="I106" i="30"/>
  <c r="M57" i="25"/>
  <c r="M55"/>
  <c r="M19"/>
  <c r="M53"/>
  <c r="M11" i="24"/>
  <c r="M15"/>
  <c r="M77"/>
  <c r="M269" i="26"/>
  <c r="M286"/>
  <c r="M293"/>
  <c r="M265"/>
  <c r="M301"/>
  <c r="P451"/>
  <c r="P383"/>
  <c r="P369"/>
  <c r="M296"/>
  <c r="M277"/>
  <c r="P420"/>
  <c r="M282"/>
  <c r="M252"/>
  <c r="M289"/>
  <c r="M279"/>
  <c r="M262"/>
  <c r="M257"/>
  <c r="I140" i="31"/>
  <c r="I178" i="32"/>
  <c r="I311"/>
  <c r="I95" i="31"/>
  <c r="M54" i="23"/>
  <c r="I102" i="32"/>
  <c r="I90"/>
  <c r="I83"/>
  <c r="I78"/>
  <c r="I50"/>
  <c r="I28"/>
  <c r="I24"/>
  <c r="I19"/>
  <c r="I15"/>
  <c r="I47" i="30"/>
  <c r="I43"/>
  <c r="I29"/>
  <c r="I20"/>
  <c r="I14"/>
  <c r="I15" s="1"/>
  <c r="I43" i="31"/>
  <c r="I37"/>
  <c r="I23"/>
  <c r="I16"/>
  <c r="M13" i="26"/>
  <c r="M175"/>
  <c r="M165"/>
  <c r="M152"/>
  <c r="M140"/>
  <c r="M146"/>
  <c r="M96"/>
  <c r="M73"/>
  <c r="M43"/>
  <c r="M70"/>
  <c r="M66"/>
  <c r="M56"/>
  <c r="M47"/>
  <c r="M32"/>
  <c r="M24"/>
  <c r="M18"/>
  <c r="M17" i="25"/>
  <c r="M32"/>
  <c r="M35"/>
  <c r="M11"/>
  <c r="M18" i="24"/>
  <c r="F31" i="32"/>
  <c r="F8"/>
  <c r="F11" i="31"/>
  <c r="F8"/>
  <c r="F31" i="30"/>
  <c r="F26"/>
  <c r="F24"/>
  <c r="F22"/>
  <c r="F10"/>
  <c r="AR50" i="57" l="1"/>
  <c r="AT49"/>
  <c r="BD49" s="1"/>
  <c r="AS49"/>
  <c r="I49" i="50"/>
  <c r="J49"/>
  <c r="T49" s="1"/>
  <c r="H50"/>
  <c r="M68" i="23"/>
  <c r="T11" i="40" s="1"/>
  <c r="N10" i="57"/>
  <c r="N10" i="48"/>
  <c r="M30" i="23"/>
  <c r="L25" i="57"/>
  <c r="L25" i="48"/>
  <c r="L47" i="57"/>
  <c r="R45"/>
  <c r="T45" s="1"/>
  <c r="DH45" s="1"/>
  <c r="L28"/>
  <c r="R28" s="1"/>
  <c r="T28" s="1"/>
  <c r="R26"/>
  <c r="T26" s="1"/>
  <c r="DH26" s="1"/>
  <c r="DH28" s="1"/>
  <c r="L41"/>
  <c r="R41" s="1"/>
  <c r="T41" s="1"/>
  <c r="R40"/>
  <c r="T40" s="1"/>
  <c r="DH40" s="1"/>
  <c r="DH41" s="1"/>
  <c r="DH47"/>
  <c r="R45" i="48"/>
  <c r="T45" s="1"/>
  <c r="L47"/>
  <c r="L28"/>
  <c r="R28" s="1"/>
  <c r="T28" s="1"/>
  <c r="R26"/>
  <c r="T26" s="1"/>
  <c r="L41"/>
  <c r="R41" s="1"/>
  <c r="T41" s="1"/>
  <c r="R40"/>
  <c r="T40" s="1"/>
  <c r="M39" i="24"/>
  <c r="M473" i="26"/>
  <c r="P473"/>
  <c r="P604" s="1"/>
  <c r="W9" i="40"/>
  <c r="M63" i="25"/>
  <c r="T12" i="40" s="1"/>
  <c r="M51" i="23"/>
  <c r="R11" i="40" s="1"/>
  <c r="M19" i="24"/>
  <c r="M73" s="1"/>
  <c r="R9" i="40" s="1"/>
  <c r="M103" i="24"/>
  <c r="T9" i="40" s="1"/>
  <c r="M352" i="26"/>
  <c r="T10" i="40" s="1"/>
  <c r="I103" i="32"/>
  <c r="I29"/>
  <c r="I48" i="30"/>
  <c r="I32"/>
  <c r="M21" i="26"/>
  <c r="M176"/>
  <c r="M36" i="25"/>
  <c r="AR68" i="57" l="1"/>
  <c r="AT68" s="1"/>
  <c r="BD68" s="1"/>
  <c r="AT50"/>
  <c r="BD50" s="1"/>
  <c r="H68" i="50"/>
  <c r="J68" s="1"/>
  <c r="T68" s="1"/>
  <c r="J50"/>
  <c r="T50" s="1"/>
  <c r="AU49" i="57"/>
  <c r="BE49" s="1"/>
  <c r="AS50"/>
  <c r="DQ49"/>
  <c r="DH49"/>
  <c r="DH50" s="1"/>
  <c r="I50" i="50"/>
  <c r="K49"/>
  <c r="U49" s="1"/>
  <c r="R25" i="57"/>
  <c r="T25" s="1"/>
  <c r="DH25" s="1"/>
  <c r="DH35" s="1"/>
  <c r="L35"/>
  <c r="R35" s="1"/>
  <c r="T35" s="1"/>
  <c r="L35" i="48"/>
  <c r="R35" s="1"/>
  <c r="T35" s="1"/>
  <c r="R25"/>
  <c r="T25" s="1"/>
  <c r="R47"/>
  <c r="T47" s="1"/>
  <c r="L50"/>
  <c r="R47" i="57"/>
  <c r="T47" s="1"/>
  <c r="L50"/>
  <c r="N11" i="48"/>
  <c r="R10"/>
  <c r="T10" s="1"/>
  <c r="M88" i="23"/>
  <c r="N11" i="57"/>
  <c r="R10"/>
  <c r="T10" s="1"/>
  <c r="DH10" s="1"/>
  <c r="DH11" s="1"/>
  <c r="DH12" s="1"/>
  <c r="T14" i="40"/>
  <c r="X9"/>
  <c r="F22" s="1"/>
  <c r="P162" i="24"/>
  <c r="Y9" i="40"/>
  <c r="G22" s="1"/>
  <c r="X11"/>
  <c r="F24" s="1"/>
  <c r="M50" i="25"/>
  <c r="M162" i="24"/>
  <c r="R10" i="40"/>
  <c r="I156" i="32"/>
  <c r="B101" i="29"/>
  <c r="B37"/>
  <c r="G223"/>
  <c r="G222"/>
  <c r="G221"/>
  <c r="G220"/>
  <c r="G218"/>
  <c r="G217"/>
  <c r="G216"/>
  <c r="G214"/>
  <c r="G189"/>
  <c r="G187"/>
  <c r="G186"/>
  <c r="G185"/>
  <c r="G182"/>
  <c r="B13"/>
  <c r="G176"/>
  <c r="B26" i="28"/>
  <c r="F22"/>
  <c r="B13"/>
  <c r="B39" i="27"/>
  <c r="B27"/>
  <c r="DR49" i="57" l="1"/>
  <c r="DN49"/>
  <c r="DN50" s="1"/>
  <c r="DN68" s="1"/>
  <c r="I68" i="50"/>
  <c r="K68" s="1"/>
  <c r="U68" s="1"/>
  <c r="K50"/>
  <c r="U50" s="1"/>
  <c r="AS68" i="57"/>
  <c r="AU68" s="1"/>
  <c r="BE68" s="1"/>
  <c r="AU50"/>
  <c r="BE50" s="1"/>
  <c r="DH68"/>
  <c r="N12"/>
  <c r="R11"/>
  <c r="T11" s="1"/>
  <c r="R50"/>
  <c r="T50" s="1"/>
  <c r="L68"/>
  <c r="R50" i="48"/>
  <c r="T50" s="1"/>
  <c r="L68"/>
  <c r="N12"/>
  <c r="R11"/>
  <c r="T11" s="1"/>
  <c r="M80" i="25"/>
  <c r="R12" i="40"/>
  <c r="G10" i="26"/>
  <c r="G8"/>
  <c r="G35" i="25"/>
  <c r="G21"/>
  <c r="G19"/>
  <c r="G8"/>
  <c r="G11" s="1"/>
  <c r="G34" i="24"/>
  <c r="G21"/>
  <c r="G15"/>
  <c r="G13"/>
  <c r="H82"/>
  <c r="H15" i="26"/>
  <c r="H17"/>
  <c r="H254"/>
  <c r="H256"/>
  <c r="H264"/>
  <c r="H263"/>
  <c r="H261"/>
  <c r="H52"/>
  <c r="H56" s="1"/>
  <c r="H267"/>
  <c r="H58"/>
  <c r="H61"/>
  <c r="H268"/>
  <c r="H266"/>
  <c r="H273"/>
  <c r="H275"/>
  <c r="H276"/>
  <c r="H71"/>
  <c r="H73" s="1"/>
  <c r="DN79" i="57" l="1"/>
  <c r="DM72"/>
  <c r="R12"/>
  <c r="T12" s="1"/>
  <c r="N68"/>
  <c r="R12" i="48"/>
  <c r="T12" s="1"/>
  <c r="N68"/>
  <c r="R68"/>
  <c r="T68" s="1"/>
  <c r="R68" i="57"/>
  <c r="T68" s="1"/>
  <c r="X12" i="40"/>
  <c r="F25" s="1"/>
  <c r="R14"/>
  <c r="H83" i="24"/>
  <c r="H86" s="1"/>
  <c r="H103" s="1"/>
  <c r="H352" i="26"/>
  <c r="H66"/>
  <c r="H74" s="1"/>
  <c r="H18"/>
  <c r="H21" s="1"/>
  <c r="G21"/>
  <c r="G248" s="1"/>
  <c r="G39" i="24"/>
  <c r="G19"/>
  <c r="G36" i="25"/>
  <c r="G50" s="1"/>
  <c r="G73" i="24" l="1"/>
  <c r="H248" i="26"/>
  <c r="K53" i="23"/>
  <c r="K54" l="1"/>
  <c r="M356" i="26"/>
  <c r="M358" s="1"/>
  <c r="M364"/>
  <c r="M370" l="1"/>
  <c r="M604" s="1"/>
  <c r="V10" i="40" s="1"/>
  <c r="K59" i="23"/>
  <c r="K64" s="1"/>
  <c r="K67" s="1"/>
  <c r="X10" i="40" l="1"/>
  <c r="F23" s="1"/>
  <c r="F27" s="1"/>
  <c r="V14"/>
  <c r="X14" s="1"/>
  <c r="P364" i="26"/>
  <c r="P370" s="1"/>
  <c r="M606"/>
  <c r="K68" i="23"/>
  <c r="W10" i="40" l="1"/>
  <c r="W14" s="1"/>
  <c r="Y14" s="1"/>
  <c r="Y26" s="1"/>
  <c r="Y10" l="1"/>
  <c r="G23" s="1"/>
  <c r="G27" s="1"/>
  <c r="P606" i="26"/>
  <c r="G28" i="40" l="1"/>
  <c r="G34"/>
  <c r="I43" i="26"/>
  <c r="I74"/>
  <c r="I70"/>
  <c r="I228"/>
  <c r="I247"/>
  <c r="I248"/>
  <c r="J228"/>
  <c r="J247"/>
  <c r="J248"/>
</calcChain>
</file>

<file path=xl/sharedStrings.xml><?xml version="1.0" encoding="utf-8"?>
<sst xmlns="http://schemas.openxmlformats.org/spreadsheetml/2006/main" count="11671" uniqueCount="2904">
  <si>
    <t xml:space="preserve">Kawkhali </t>
  </si>
  <si>
    <t>Pirojpur</t>
  </si>
  <si>
    <t>Mathbaria</t>
  </si>
  <si>
    <t>Nesarabad</t>
  </si>
  <si>
    <t>Jaganathkati-Baithakata via Miarhat, Nanduhar, Akota Bazar</t>
  </si>
  <si>
    <t>Sadar</t>
  </si>
  <si>
    <t>Badura GC.-Gazipur GC. Road</t>
  </si>
  <si>
    <t>Galachipa</t>
  </si>
  <si>
    <t>Patuakhali</t>
  </si>
  <si>
    <t>Kalagachia GC. -Patabunia GC.</t>
  </si>
  <si>
    <t>Voyang GC-Ayla GC (Habib Bazar) road.</t>
  </si>
  <si>
    <t>Mirzagonj</t>
  </si>
  <si>
    <t>Dumki</t>
  </si>
  <si>
    <t>Patuakhali-Betagi R&amp;H (Pairakunja Bazer)-Kakrabunia GC via Officer hat(Sadar Part)</t>
  </si>
  <si>
    <t>Patuakhali HQ - Muradia GC via Sreerampur Bazar</t>
  </si>
  <si>
    <t>Patuakhali-Barisal R&amp;H to  Dumki Upazila via Moukaran GC(Sadar Part)</t>
  </si>
  <si>
    <t>Khasher hat GC-Bottolbunia GC via Hazikhali  hat</t>
  </si>
  <si>
    <t xml:space="preserve">Putiakhali (Mirerhat) to Lebubunia GC via Galua Bazar  </t>
  </si>
  <si>
    <t>Rajapur</t>
  </si>
  <si>
    <t>Jhalokati</t>
  </si>
  <si>
    <t>Noikathi-Talukdar Hat (Jhalokati Part)</t>
  </si>
  <si>
    <t>Jhalokathi</t>
  </si>
  <si>
    <t>Mollar hat R&amp;H-Sreemontokathi-N.Pingri via Balarjore hat GC</t>
  </si>
  <si>
    <t>Nizamia high school to North palot LG Via Baroia high school</t>
  </si>
  <si>
    <t>Kaikhali GC - Amua GC via Sonauta</t>
  </si>
  <si>
    <t>Kathalia</t>
  </si>
  <si>
    <t>Aurabunia GC - Mativanga via Satani Bazar</t>
  </si>
  <si>
    <t>Borhangonj GC to Moazzemhat GC via Talukderhat road</t>
  </si>
  <si>
    <t>Borhanuddin</t>
  </si>
  <si>
    <t>Bhola</t>
  </si>
  <si>
    <t>Bakergang</t>
  </si>
  <si>
    <t>Barisal</t>
  </si>
  <si>
    <t>Mridhar Hat GC -Najirpur GCCR via Madrashar hat,Bangla Bazar</t>
  </si>
  <si>
    <t>Muladi</t>
  </si>
  <si>
    <t>Mridhar Hat GC-Harinathpur GC upto Muladi boarder</t>
  </si>
  <si>
    <t xml:space="preserve">Illah (NHW) to kalkini Upazilla H/Q via Tulatala bazar road </t>
  </si>
  <si>
    <t>Gowronodi</t>
  </si>
  <si>
    <t xml:space="preserve">Gournadi Bandar GC to Muladi GC via Kutubpur Bazar </t>
  </si>
  <si>
    <t>Barthi Bazar (NHW) to Bhurghata Bus Stand via Amirgang Hat</t>
  </si>
  <si>
    <t>Gournadi</t>
  </si>
  <si>
    <t>Barthi Bazar (NHW) to Gournadi GC via Torky GC</t>
  </si>
  <si>
    <t>Sheheber Hat-Singerkathi to Chandromohan Road</t>
  </si>
  <si>
    <t>Barisal-S</t>
  </si>
  <si>
    <t>Ulania GC - Aligonj GC</t>
  </si>
  <si>
    <t>Mehendigang</t>
  </si>
  <si>
    <t>Shaestabad GC - Hizal HQ</t>
  </si>
  <si>
    <t xml:space="preserve">Paisharhat GC to Shatla GC via Bagdha GC road </t>
  </si>
  <si>
    <t>Agailjhara</t>
  </si>
  <si>
    <t>Barthi - Vallikshi - Magura Bakal Hat Road</t>
  </si>
  <si>
    <t>Banaripara-Harta Road</t>
  </si>
  <si>
    <t>Banaripara</t>
  </si>
  <si>
    <t>Uzirpur</t>
  </si>
  <si>
    <t>Satla - Chowmuhani (Bisharkandi upto Banaripara Upazila)</t>
  </si>
  <si>
    <t>Harta-Chowmuhoni (Bissharkadi)</t>
  </si>
  <si>
    <t>Kalirbazar GC-Barisal Dhaka NHW</t>
  </si>
  <si>
    <t>Kalmaga-Charduani GC</t>
  </si>
  <si>
    <t>Patharghata</t>
  </si>
  <si>
    <t>Barguna</t>
  </si>
  <si>
    <t>Badnikhali GC-Kazirhat GC via West Karuna H/S road.</t>
  </si>
  <si>
    <t>Betagi</t>
  </si>
  <si>
    <t>Niamati-Deshanterkathi via DC Hat road.</t>
  </si>
  <si>
    <t>Borguna</t>
  </si>
  <si>
    <t>Amtoli Mahiskata R&amp;H -kalaghacia Kaserhat GC via Gulishakhali Bazar</t>
  </si>
  <si>
    <t>Amtali</t>
  </si>
  <si>
    <t>Barguna-Lakurtala-Dhupati-Chandukhali GC.</t>
  </si>
  <si>
    <t>Barguna-S</t>
  </si>
  <si>
    <t>Tentative Cost (LT)</t>
  </si>
  <si>
    <t>Length (km)</t>
  </si>
  <si>
    <t>Improvement</t>
  </si>
  <si>
    <t>Upazila</t>
  </si>
  <si>
    <t>Patharghata RHD(Gudighata) - Ryendah GC(Machua Roket Ghat)</t>
  </si>
  <si>
    <t>Pherojpur</t>
  </si>
  <si>
    <t xml:space="preserve">Gulishakhali GC-Dowatala GC via Tearkhali Bazar &amp; Kumirmara Bazar </t>
  </si>
  <si>
    <t xml:space="preserve">Mathbaria GC (Dack Banglo) - Amua GC via Dhaud khali Union Parishad road  </t>
  </si>
  <si>
    <t>Mathbaria GC-Musulle Bari R &amp; H via Mirukhali Bazar-Vogiratpur Bazar</t>
  </si>
  <si>
    <t>Masua R &amp; H road-Mathbaria GC-Safa Amua RHD Via Algi Bazar</t>
  </si>
  <si>
    <t>Parerhat GC-Hularhat GC (Ranipur R&amp;H).</t>
  </si>
  <si>
    <t>Bhandaria</t>
  </si>
  <si>
    <t>Telikhali GC-Tushkhali GC Road (with Harinpala kotcha connected)</t>
  </si>
  <si>
    <t>Kalapara</t>
  </si>
  <si>
    <t>Atghor GC-Balighona R&amp;H Via ramjankati krishi college road</t>
  </si>
  <si>
    <t xml:space="preserve">Gabkhan-Gouaton via Sekerhat UP </t>
  </si>
  <si>
    <t>Rajapur-Saturia Miar hat-Pangasia-Haldarkhali R&amp;H via Lebubunia GC.</t>
  </si>
  <si>
    <t xml:space="preserve">Mirerhat- Nizamia-Boroia-Niamoti (Included Kacharibari Hat Connection) (From Jica Road Ch.6050m) road </t>
  </si>
  <si>
    <t>Kaikhali GC - Amua GC via Sonauta.</t>
  </si>
  <si>
    <t>Citky RHD-Awrabunia GC.</t>
  </si>
  <si>
    <t xml:space="preserve">Borhangonj-Sikderhat-Maniram-Mizakalu road </t>
  </si>
  <si>
    <t xml:space="preserve">Illisha Colghat-Kabiraj Bari-Piar khan-Bapta UP-RHD road </t>
  </si>
  <si>
    <t xml:space="preserve">Bhola Khaya ghat - kalinath Ray Bazar Darger road by pass - pondiler pol-Gazaria GC </t>
  </si>
  <si>
    <t>Banglabazar - bagmara- Shorifkhan hat- valuemia bazar -bankerhat road</t>
  </si>
  <si>
    <t>Bhola Charfasion RHD to Rarirhat</t>
  </si>
  <si>
    <t>R &amp; H Junction to Closer Bazar</t>
  </si>
  <si>
    <t xml:space="preserve">Patherhat GC - Kazirhat GC road </t>
  </si>
  <si>
    <t>Mahandigonj</t>
  </si>
  <si>
    <t xml:space="preserve">Dhamura-Sholok Batajore (Upto Gouranadi Upazila Border)  road </t>
  </si>
  <si>
    <t>Hizla</t>
  </si>
  <si>
    <t>Rehabilitation</t>
  </si>
  <si>
    <t>Bauphal</t>
  </si>
  <si>
    <t>Lalmohan</t>
  </si>
  <si>
    <t>Doulatkhan</t>
  </si>
  <si>
    <t>Bhola Sadar</t>
  </si>
  <si>
    <t>Need Improved</t>
  </si>
  <si>
    <t>Need Rehabilitation</t>
  </si>
  <si>
    <t>Kalapara-Tieakhali Bazar-Maydha Tieakhali Ghat Bazar.</t>
  </si>
  <si>
    <t>Dashmina</t>
  </si>
  <si>
    <t>Monpura</t>
  </si>
  <si>
    <t>Lalmohon</t>
  </si>
  <si>
    <t>Sikder Mallik UP-Durgapur UP via Panchpara GC road</t>
  </si>
  <si>
    <t>Sikder Mallik UP-Panchpara GC road</t>
  </si>
  <si>
    <t>Jujkhola Krishi Collage-Sikdar Mollik Bazar</t>
  </si>
  <si>
    <t>R&amp;H road to Pantadubi Mazibar Dakuyar Bari via Bala Bari Mohsiner Bari, Syfuler Bari &amp; Clab &amp; Madrasha, School road</t>
  </si>
  <si>
    <t>Mathbaria GC-Betmore Rajpara union parishad</t>
  </si>
  <si>
    <t>Daudkhali union Parishad-Mirukhali Union Parishad</t>
  </si>
  <si>
    <t xml:space="preserve">Uttar Beshkati GPS to Beshkati Surbojanin Debashram via H/O Freedom Fighter Mr. Nittanandan Sutar road </t>
  </si>
  <si>
    <t>Nasarabad</t>
  </si>
  <si>
    <t>Malikhali UP-Chandkati bazar</t>
  </si>
  <si>
    <t>Nazirpur</t>
  </si>
  <si>
    <t>Malikhali UP-Gowkhali hat</t>
  </si>
  <si>
    <t>Malikhali UP-Bashbaria GC</t>
  </si>
  <si>
    <t>Parer hat UP-Batajor hat via notun hat</t>
  </si>
  <si>
    <t xml:space="preserve">Telikhali UP Complex-Junia Commnity Pry. School-Serajuddin Market-Abason-Harinpala Launch Ghat -Tushihali GC road </t>
  </si>
  <si>
    <t>Ikree UP Bagiratpur Bazar road</t>
  </si>
  <si>
    <t xml:space="preserve">GC Bhandaria Ghat to Telikhali </t>
  </si>
  <si>
    <t>Muradia UP Sontosdi Launch Ghat A.Kashem High School - Amir Hossain Launch Ghat road</t>
  </si>
  <si>
    <t>Badarpur UP-Lowkati UP via Skandar Rari Bari road</t>
  </si>
  <si>
    <t>Rangabali</t>
  </si>
  <si>
    <t xml:space="preserve">Kanakdia UP Baultali Bazar-Jhilna Bazar road </t>
  </si>
  <si>
    <t xml:space="preserve">Chanropara Chowrasta Tentulia River road </t>
  </si>
  <si>
    <t>Kalisuri UP (Kumarkhali Bridge)-Kanakdia Bazar-Nurainpur Bazar Road.</t>
  </si>
  <si>
    <t>Pacapul-Galua Durgapur junior High School-Khaleker Dokan via H/O Sattar Member</t>
  </si>
  <si>
    <t>Jhalokhati</t>
  </si>
  <si>
    <t>E/S of Galua Up Comp to Shahumiar Hat via Peer Sb. House</t>
  </si>
  <si>
    <t>Simultala - Manpasa road</t>
  </si>
  <si>
    <t>Nalcity</t>
  </si>
  <si>
    <t>Daulatkhan</t>
  </si>
  <si>
    <t xml:space="preserve">Bhola </t>
  </si>
  <si>
    <t xml:space="preserve">UZ H/Q-Dularhat GC via Ganimunshir Chowmohoni, Dularhat Adarsho College &amp; Aminabad UP Office road </t>
  </si>
  <si>
    <t>Charfession</t>
  </si>
  <si>
    <t xml:space="preserve">Charfassion GC (B.R.D.B.)-Mazirhat (WDB Embak) road </t>
  </si>
  <si>
    <t>Nilkomal UP (Ghosharhat) -Hazirhat(mayariver)</t>
  </si>
  <si>
    <t>Charfassion Colleg -Panirkhal via Jinnahnagar balok road</t>
  </si>
  <si>
    <t>Jinnagar UP -Dularhat-hazirhat via Abdullahpur UP office</t>
  </si>
  <si>
    <t>RHD -Kaliakandhi GPS to jalil road dinar Kheaghat via Bhuayer hat</t>
  </si>
  <si>
    <t>Pachim Ilisha UP to Malerhat</t>
  </si>
  <si>
    <t>Batazore GC to Pinglakathi Bazar via pashim Chandrahar GPS road</t>
  </si>
  <si>
    <t>Sarikal GC to Shaheber Char Bazar via Nalchira Bazar</t>
  </si>
  <si>
    <t>Faridpur Hat (Kheya ghat) to Durgapasa UP Office(Gobindapur (Bothtala) via Kakorda Bajar.</t>
  </si>
  <si>
    <t>Bakergonj</t>
  </si>
  <si>
    <t xml:space="preserve">Kalaskathi UP Office to Arseder Kheyaghat </t>
  </si>
  <si>
    <t>Uzirpur H/Q - Bamrail UP office -Ghandeshor bazar Road</t>
  </si>
  <si>
    <t>Agarpur UP office to Kalir Bazar</t>
  </si>
  <si>
    <t>Babuganj</t>
  </si>
  <si>
    <t>Dehegati UP Office to Kalir Bazar</t>
  </si>
  <si>
    <t>Gilatoli Kheyaghat to Biswaserhat</t>
  </si>
  <si>
    <t>Charkawa Kheyaghat to Durgapur hat</t>
  </si>
  <si>
    <t>Lamua GC-C&amp;B Bazar (RHD) via Hemontopur</t>
  </si>
  <si>
    <t xml:space="preserve">Chottobaisdia UP-Rangabali UP (Upto Samudafath) road </t>
  </si>
  <si>
    <t>Matibhanga UP - Chalitabari RHD road</t>
  </si>
  <si>
    <t xml:space="preserve">Amragachia Union Parishad-Manikkhali Bazar via Sonakhali Bazar, Tutalahat road </t>
  </si>
  <si>
    <t xml:space="preserve">Nadmullahat to Dhawa UP Office via Nadmullah High School  </t>
  </si>
  <si>
    <t>Rajapur Bazar - Napiter Hat - Sunder - Baturtala hat</t>
  </si>
  <si>
    <t xml:space="preserve">Borhanuddin to Chowmuhanir hat road  </t>
  </si>
  <si>
    <t>Pakshia to Ranigonj road</t>
  </si>
  <si>
    <t>Madraj UP (Keramotgonj bazar)-Abugonj bazar road (Keramotgonj bazar connecting )</t>
  </si>
  <si>
    <t>Char Fasson</t>
  </si>
  <si>
    <t>Dularhat road (Nurabad  UP Office) - Gachir Khal road By BC</t>
  </si>
  <si>
    <t xml:space="preserve">Charfassion Betua Road - Char Madraj UP road </t>
  </si>
  <si>
    <t xml:space="preserve">Charfassion (Kutubhonj)-Char Madraj UP Road) road . </t>
  </si>
  <si>
    <t xml:space="preserve">Hazarigonj Beribadh-North side of Aslampur road </t>
  </si>
  <si>
    <t>R&amp;H-Dabirchar Bazer UNR By BC with U-Drain on RHD-Debir Char Bazar UNR</t>
  </si>
  <si>
    <t>Mahilara UP Office to Chadshi HAt via Bilogram Bazar (A. Rob. Chokder House to Chadshi Hat road) road</t>
  </si>
  <si>
    <t xml:space="preserve">Goila (DR) to Teimukhi via Bakal hat &amp; Kodaldhoa bazar road </t>
  </si>
  <si>
    <t xml:space="preserve">Bukabunia Head Quarter  Amua G.C  via Lazmi pura </t>
  </si>
  <si>
    <t>Bamna</t>
  </si>
  <si>
    <t>Baufal</t>
  </si>
  <si>
    <t>South Joynagar UP Office(Bhola-Charfession RHD) to Miar hat via Box Ali Bazaar .</t>
  </si>
  <si>
    <t>Choto Biraljuri GPS Cum Cyclone shelter.</t>
  </si>
  <si>
    <t>Kawkhali</t>
  </si>
  <si>
    <t>Khejurbaria  GPS cum Cyclone Shelter</t>
  </si>
  <si>
    <t xml:space="preserve">Gulishakhali Bazar road-Uttar Sonakhali Chan miah house via Talikder Bari road </t>
  </si>
  <si>
    <t>Sonakhali Collage UZR-Sonakhali Manikkhali road from</t>
  </si>
  <si>
    <t xml:space="preserve">Dhanisafa Launchghat-Safa Bazar road </t>
  </si>
  <si>
    <t xml:space="preserve">Tuskhali UNR road-Sotto Masua Wapdha via Mosaraf House road </t>
  </si>
  <si>
    <t xml:space="preserve">Mirukhali RHD to Nutan hat Via Kalibari GPS road (Srart from Mirukhali Amua RHD to Shahadad Hossain khan house via Dhoudkhali Board GPS cum Cyclone Shelter) </t>
  </si>
  <si>
    <t>Dakhin Joypur GPS cum Cyclon shelter</t>
  </si>
  <si>
    <t>Dharmoraxmini GPS cum Cyclone Shelter</t>
  </si>
  <si>
    <t xml:space="preserve">Daihary Bazar to Gonakpara R&amp;H via Solibunia High School road </t>
  </si>
  <si>
    <t>Kurina Arjo Sommoliny School to Rajapur H/O Anil Mistry via Adamkati  road</t>
  </si>
  <si>
    <t>Sohagdol GPS to west Sohagdol shahid smrity high school  road</t>
  </si>
  <si>
    <t>Chithulia Bridge to Amtola road.</t>
  </si>
  <si>
    <t>LGED road to Mallik bari road via Rahman Sheikh house (Laxmidia GPS )</t>
  </si>
  <si>
    <t>Talukdharbari mosque-Care road via Dhoaribari</t>
  </si>
  <si>
    <t>Kholpatua GPS cum Cyclone Shelter</t>
  </si>
  <si>
    <t>Dhakkhin Ikree GPS</t>
  </si>
  <si>
    <t>Bhitabaria Board GPS</t>
  </si>
  <si>
    <t>Betagi Shingkhali GPS</t>
  </si>
  <si>
    <t xml:space="preserve">Dhawa Poddar Khal to Dhawa Bazer (Aysha Siddika Madhamik Balika Biddalaya) via Dhawa Health Sub-Center road </t>
  </si>
  <si>
    <t>North Bhitabaria R&amp;H to Kapalirhat GC via Enaytkhar hat, Sarder hat (Mohshinar Chow Rasta-H/O. Hamid Howlader &amp; Jomaddar Bari) road</t>
  </si>
  <si>
    <t>Lebubunia - H/O Wazed Khan - Talukdar Bari - H/O Noor Mohammad road</t>
  </si>
  <si>
    <t>Patuahali</t>
  </si>
  <si>
    <t>R&amp;H at East Bajita Club - House of Bazlu Boyati - Munshirhat Road</t>
  </si>
  <si>
    <t>Chapra GPS cum cyclone shelter</t>
  </si>
  <si>
    <t>Kalagachia Bazar-Kalikapur GPS road</t>
  </si>
  <si>
    <t>Umedpur GPS cum cyclone shelter</t>
  </si>
  <si>
    <t xml:space="preserve">Lebukhali Ferry Ghat - Amir Hossain Howladar Bazar via A.Kashem High School </t>
  </si>
  <si>
    <t xml:space="preserve">Atharogachia Mojibar Sikder Bari - Kartikpasha UZR road </t>
  </si>
  <si>
    <t>Madanpura - Kanakdia road to Kanakdia Bazar via Sardar bari Jam-e-Mosque</t>
  </si>
  <si>
    <t>North Muradia GPS cum cyclone shelter</t>
  </si>
  <si>
    <t>Dumki Satani Govt. Pry School cum cyclone shelter</t>
  </si>
  <si>
    <t>Showla Baily Bridge-Full Sharif Bazar via Mazi Bari-Pachim Vaila Dakhil Madresha-Vaila RNGPS road</t>
  </si>
  <si>
    <t xml:space="preserve">Islampur Madrasha to BWDB Embankment via Rafiqul Islam Moulana Bari road </t>
  </si>
  <si>
    <t>Jainkati UP-Bhuria Bazar UNR to Pathan Bari Mosque via Abdul Malek Mredha Bari road</t>
  </si>
  <si>
    <t xml:space="preserve">Moukaran UZR road via Jabber Sikder bari via Fakir Bari-Rashid Kazi Bari via Muktijodda Yousuf Kazi bari-Moukaran Bazar Gazipur road </t>
  </si>
  <si>
    <t xml:space="preserve">Low Kathi Officer hat to Kaler Hat via Kismat Moukaran Primary School road </t>
  </si>
  <si>
    <t xml:space="preserve">Pangashia UP-Gazipur R&amp;H (Bus Stand)-Jamla road upto Sreerampur Sluic Gate road </t>
  </si>
  <si>
    <t>Moukaran UNR road start Purbo Talikhali Mazibar dokan-North side Kafulabunia khal-Daritaluk P/S &amp;H/S road via Abdul Latif Howlader bari road</t>
  </si>
  <si>
    <t>Dhakin Badura GPS cum cyclone shelter Connecting approach road</t>
  </si>
  <si>
    <t>Pairakunja GPS cum cyclone shelter Connecting approach road</t>
  </si>
  <si>
    <t>Sreerampur Bazar - Munshir hat - Par Kartik GPS</t>
  </si>
  <si>
    <t>Khejurtala Bazar - Dhankhali Bazar via Dakurbunia GPS</t>
  </si>
  <si>
    <t>UZR(Hazikhali Mohammadia Madrasha) - UNR( Athar Peda Bari) - Iron Bridge road</t>
  </si>
  <si>
    <t xml:space="preserve">Baufal UPC (Sher-E-Bangla Road) -Naomala BDC Bazar road via Olipur Bazar East side </t>
  </si>
  <si>
    <t>Jamalkhati road-Oytizobahi Digir Ghat &amp; Kobor Stan via Advocate Nazrul Islam House road</t>
  </si>
  <si>
    <t>Madanpura UP (Kagojir pool) Merdar hat-Chandrapara-Chowrasta Bazar (Dhali Asia Khatun Madrasha) Madanpura Union road</t>
  </si>
  <si>
    <t xml:space="preserve">Daspara UP Norer road to Kalaiya-Hosnabad road </t>
  </si>
  <si>
    <t xml:space="preserve">Nawmala UP-Sabupura Bazar - Bauphal-Patuakhali RHD road </t>
  </si>
  <si>
    <t xml:space="preserve">Kanakdia Kachipara(Badher Hat) - Hizbullah Bazar(Mohsin Sepai Bari) road </t>
  </si>
  <si>
    <t>North Soula  GPS Cum Cyclone Shelter- South Soula GPS Cum Cyclone Shelter</t>
  </si>
  <si>
    <t>Suressar GPS Cum Cyclone Shelter Connecting approach road</t>
  </si>
  <si>
    <t>Bauphal  Nuria GPS Cum Cyclone Shelter Connecting approach road</t>
  </si>
  <si>
    <t>Char Algi GPS Cum Cyclone Shelter Connecting approach road</t>
  </si>
  <si>
    <t xml:space="preserve">Tarpasha LGED HBB To Kubirkati Via Bottala (Tarpasha R&amp;H - Jhalakati Swarupkati R&amp;H road via Kubirkati) road </t>
  </si>
  <si>
    <t>Alamgir Chowdhurirbari to Saypur Senior Madrasha Road</t>
  </si>
  <si>
    <t xml:space="preserve">South side House of Sultan Mia to Galuapeer Shaheb Bari via House of Abdul Malek Master </t>
  </si>
  <si>
    <t>Tarabunia Afsaruddin High School-Galua Durgapur junior High School.</t>
  </si>
  <si>
    <t>Samoby (R&amp;H) to Natun Hat</t>
  </si>
  <si>
    <t>Rajapur-Vandaria Highway road side Moulana nurul Islam Howlader bari to Moulana Sekander ali Hawlader bari road</t>
  </si>
  <si>
    <t xml:space="preserve"> Naykati Bhandaria RHD Amtola Bazar to Farazi Bari via in front side of Hamej Uddin Memoril H/S road </t>
  </si>
  <si>
    <t xml:space="preserve">Bashtala R&amp;H to Napiterhat via Char Indropasha Ashraon road </t>
  </si>
  <si>
    <t>Amena Khatun GPS via Imam uddin Baitul Jame Mosque-Galua Charakhali LGED road</t>
  </si>
  <si>
    <t xml:space="preserve">Hazirhat- M. Fuluher Junior High School via Rola hat (in/c Popy Madam House) road </t>
  </si>
  <si>
    <t xml:space="preserve">Fiexible pavement of  Rajapur Kathalia C&amp;B road -Purbo Angria Ather Khan Bari via Khan Bari GPS road </t>
  </si>
  <si>
    <t xml:space="preserve">Rajapur-Bekutia R&amp;H at H/O Mannan Master to Monoherpur H/S </t>
  </si>
  <si>
    <t>Uttar Talgachia Cyclone shelter</t>
  </si>
  <si>
    <t>Kumarkhali GPS Cum-Cyclone Shelter Connecting approach road</t>
  </si>
  <si>
    <t>Nolchithi</t>
  </si>
  <si>
    <t>Tazamuddain</t>
  </si>
  <si>
    <t xml:space="preserve">AR Polley Mondir Connecting road Hazir hat Sadar </t>
  </si>
  <si>
    <t>East Beri to Bhuiar hat UZR road</t>
  </si>
  <si>
    <t xml:space="preserve">Gagon Member Bari-UZR-West Beri Bundh road </t>
  </si>
  <si>
    <t xml:space="preserve">Rafiq Maowlana Bari-UZR-Gomatoli GPS-East Beri Bundh road </t>
  </si>
  <si>
    <t xml:space="preserve">Fakirhat Cyclone Shelter (Alomgir Master Bari) road </t>
  </si>
  <si>
    <t>Middle Char Titia GPS cum Cyclone Shelter</t>
  </si>
  <si>
    <t xml:space="preserve">North Side Nazirpur-Janata Bazar (Uttar Char Sakhina GPS Connecting road) road </t>
  </si>
  <si>
    <t>Emankment-Bogirchar DC  road (Sona Bazar DC-Wapda)</t>
  </si>
  <si>
    <t>UNR 3012 (Asrafia C/C)-Dider Mosque (UNR 3003) via Anisol Miar Bazar road</t>
  </si>
  <si>
    <t xml:space="preserve">Chatla Bazar UZR-Shambhupur (Tazumuddin Border) road </t>
  </si>
  <si>
    <t xml:space="preserve">Alami Madrasha-Hazigonj School UNR road </t>
  </si>
  <si>
    <t>Pangashia H/O Iddris Khalifa-Berri bandh (Jobeda road) via Pangasia Bazar road</t>
  </si>
  <si>
    <t xml:space="preserve">Munshir Hawla (H/O Dulu Miah)-Patowary Bari-Dewan bari via Hazi Solayman RNGPS </t>
  </si>
  <si>
    <t>Phrbo Diderullah Cyclone Shelter(Banglabazaar-Doulatkhan UZR to miar hat , Howlader hat road via west kolakopa RNGPS &amp; Purbo Didarullah-Cyclon Shelter.)</t>
  </si>
  <si>
    <t>Medua Cyclone Shelter (Medua Jalil Bepari Bari - WAPDA embankment) Road</t>
  </si>
  <si>
    <t xml:space="preserve">Mirdharhat Bridge URZ to Guingar hat VAPSA UZR road </t>
  </si>
  <si>
    <t xml:space="preserve">Banglabazar-Daulatkhan R&amp;H to (Jahungir Mias House) WAPDA Embankment road </t>
  </si>
  <si>
    <t xml:space="preserve">Chailtatali hat to Otaruddin munshir hat road </t>
  </si>
  <si>
    <t>Kalakopa - Darogabari - Chowkidar Bari road</t>
  </si>
  <si>
    <t xml:space="preserve">Munaf bapari bari road to Faruqe miar hat road by BC (Asker Patwary bari to Noormiar hat UZR via Unus Mamber bari, Chotto Dhali GPS) </t>
  </si>
  <si>
    <t xml:space="preserve">509215053
</t>
  </si>
  <si>
    <t xml:space="preserve">Ranigonj-Banglabazar road Pirgonj via Darogha Bari (Safizol Mia Bari Road) </t>
  </si>
  <si>
    <t>Borhanuddin-Chowmohair hat, Matiarmar Pukur-Moller hat, Connecting road (Omor Hasam Mia road)</t>
  </si>
  <si>
    <t>Maniker hat RHD To Gongapur Road by BC (Kumu Rari Bari-Matubar Bari-Dhanibhanga School-Khayerhat)</t>
  </si>
  <si>
    <t>Kuchiamora-2 GPS Cum-Cyclone Shelter Connecting approach road</t>
  </si>
  <si>
    <t xml:space="preserve">Kasemgonj Awaspur 01 No GPS (RHD road)-East Side of Mridha Bari Jame Mosjid road </t>
  </si>
  <si>
    <t>Shashibussion-Anjurhat riad (Ali Ahammed Bari Mosjid)-Sultaner Kheyaghat Bridge  road</t>
  </si>
  <si>
    <t>Sultaner Kheyaghat road (Mirdha Chowmuhoni) BC (Near Aziz Master Bari) road</t>
  </si>
  <si>
    <t xml:space="preserve">Sultaner Pacca Road-Brac School road </t>
  </si>
  <si>
    <t>Charfassion Betua RHD road (Near Sharder Bari Bridge) - Shazahan Member Rice Mill road</t>
  </si>
  <si>
    <t>Char Kochhopia GPS (RHD road) - North Side of Motahar Munshi Bari Mosjid road</t>
  </si>
  <si>
    <t xml:space="preserve">Kachhopia Gano Shaisto Hospital (RHD road) - North Side of Kasem Comander Bari road </t>
  </si>
  <si>
    <t>Kochhopir RHD road (Paccar Matha) - North Side of Korban Ali Bapari Bari Mosjid road</t>
  </si>
  <si>
    <t xml:space="preserve">Char Kochhopia GPS (RHD road) - South Side of Kochhopia Bazar WDB Embk. road </t>
  </si>
  <si>
    <t xml:space="preserve">Karimpara (RHD road) - WDB Embk. Ruhul Amin Chairman Bazar road By BC from </t>
  </si>
  <si>
    <t xml:space="preserve">Betua RHD from Awaspur 01 No Word Latra Khal (Rohizol Mal Kheya Ghat)-West Awaspur Ko-Aid School road </t>
  </si>
  <si>
    <t>Betua RHD (Holud Building) - East Side of WDB Embk. Road</t>
  </si>
  <si>
    <t xml:space="preserve">Betua RHD road -Forest Office (Near Hasem Dewan Shop) road </t>
  </si>
  <si>
    <t xml:space="preserve">Betua RHD road Asiampur Madraj Border Bridge via Abu Chairman Brick Field road </t>
  </si>
  <si>
    <t>Siddik Howlader Bazar (Rudder Hat)-Bangla Bazar road</t>
  </si>
  <si>
    <t xml:space="preserve">Kutubgonj Charman Bazar road hossain Munshi bari Mosjid West side of Jahanpur UP H/Q road </t>
  </si>
  <si>
    <t>Kutubgonj Charman Bazar road (north side of Charman Bazar) Shashibussion  road</t>
  </si>
  <si>
    <t xml:space="preserve">Batua Keramotgonj Bazar GC Sha GC Gazaria GC road Shazahan Member Rice Mill road </t>
  </si>
  <si>
    <t>Butua R&amp;H road (Dudumia Bridge) South side of uttar Aicha Bazar Pasulpur UP RHD road</t>
  </si>
  <si>
    <t>Kalmi Bridge South side of Uttar Aicha Bazar Rasulpur UP RHD road</t>
  </si>
  <si>
    <t>Uttar Aicha RHD road Shashibussion Zaheria Madrasha cum Cyclone selter road</t>
  </si>
  <si>
    <t xml:space="preserve">RHD road (Slam Patowary house) west side of Shashibussion GC Gazaria GC road </t>
  </si>
  <si>
    <t xml:space="preserve">RHD road (Slam Patowary house) west side of shashibussion GC Gazaria GC road </t>
  </si>
  <si>
    <t xml:space="preserve">Farazgonj RHD road Jama Mosjhid Madrasha south side of Kashemgonj Beribadh </t>
  </si>
  <si>
    <t xml:space="preserve">Panirkhal RHD road south side of Kasemgonj Jahanpur up H/Q road (Zohur Ahammed Jame Mosjid) </t>
  </si>
  <si>
    <t xml:space="preserve">Miagir Khamar RHD road south side of latra khal near of nurnl Islammeter hopuse road </t>
  </si>
  <si>
    <t>Charfession GC-road Kabir shop south side of Charfession UZ H/Q Dularhat road near(Haris Dofader BAri Mosjid)</t>
  </si>
  <si>
    <t>Charfession GC-road Kabir shop south side of Abdullapur (Faruk member house) road .</t>
  </si>
  <si>
    <t xml:space="preserve">Shashibussion-Anjurhat road near Chowmouhoni Bazar uttar Mongol GPS road </t>
  </si>
  <si>
    <t>West Side of R&amp;H road Vhasanchar Abason Project Via Mowlubi road</t>
  </si>
  <si>
    <t xml:space="preserve">North Aicha Bazar-Embk. via Golkhali Khal road </t>
  </si>
  <si>
    <t>Charfassion Dularhat Road-Wapda Embk. Via W-Nurabad GPS road</t>
  </si>
  <si>
    <t>Kashemgonj-East side of Madraj Beribadh road</t>
  </si>
  <si>
    <t>Munshir Hat - Kasem Mier hat (Lanch ghat) road</t>
  </si>
  <si>
    <t xml:space="preserve">Nayber Bridge Bacharkandi - Shashibussion Gazaria road </t>
  </si>
  <si>
    <t xml:space="preserve">Janata Bazar Bhuierhat road (Nurul Haque Shop)-Osmangonj Aslampur Border road via Aligow GPS (Eyachin road) </t>
  </si>
  <si>
    <t xml:space="preserve">Samraj-Chairman Bazar old Embk. road to Khajurgachia Bazar (New Enbk.) road </t>
  </si>
  <si>
    <t>Banglabazar Khayer hat road - Koralia GPS-Alam bazar cum -cyclon Shelter</t>
  </si>
  <si>
    <t>Middya Illisha RNGPS Cum-Cyclone Shelter Connecting approach road</t>
  </si>
  <si>
    <t>Char Mohammad Ali GPS Cum-Cyclone Shelter Connecting approach road</t>
  </si>
  <si>
    <t xml:space="preserve">RHD Bapari Bazar-Charpata road (South Ratanpu GPS-Miji Bari-Taltali Bazar road) </t>
  </si>
  <si>
    <t xml:space="preserve">Rashid Khan Shop Dakkin Koralia Dakil Madrasha via Shah Shikder Bari road </t>
  </si>
  <si>
    <t xml:space="preserve">Beduria Baro tarik Bazar-Charkali GPS - (Connecting Cold Stores) road  </t>
  </si>
  <si>
    <t xml:space="preserve">Beduria Baro Tarik Bazar-Farazi Bari Mosque-Shere Bangla Bazar road </t>
  </si>
  <si>
    <t xml:space="preserve">Shibpur UP (Ratar Pur Bazar)-Munceb Bari-Charpata UP Connecting road </t>
  </si>
  <si>
    <t xml:space="preserve">Rehabilitation of road from Charnoabad Chowmuhane-By Pass-Auto Brick fields - Santir hat road By BC from Ch.00-3700m </t>
  </si>
  <si>
    <t xml:space="preserve">Dosh Khali Bridge-Char Hossain-Chandra Proshad Jonal Bapari Shop (Mir Bazar) Bisso road </t>
  </si>
  <si>
    <t xml:space="preserve">Hazir Hat-Porir Hat road . </t>
  </si>
  <si>
    <t xml:space="preserve">Gazipur road-Mannan Talukder bari to Parihat road </t>
  </si>
  <si>
    <t xml:space="preserve">Sadur Char Jangaliar hat - MunshirChar Kheyghat - Pana Brick Field road </t>
  </si>
  <si>
    <t>Bhola Kheyaghat-Santir hat-Bagmara road by BC from</t>
  </si>
  <si>
    <t xml:space="preserve">Shere Bangla Bazar-Charkali-Luzar hat road </t>
  </si>
  <si>
    <t>Charkali-Luzarhat-natun hat-Nazirmazi Kheyaghat (Dakhim Pachim Dhakil Madrasha-Maksud Matabbar Bari) road</t>
  </si>
  <si>
    <t>Bhola - Illisha RHD Battala - Kalur hat- Natun hat (Nader miar hat) parangonj road</t>
  </si>
  <si>
    <t>Kauria - Moulvibazar Upazila Road to Pashchim Koralia road</t>
  </si>
  <si>
    <t>Hizla Muladi road to Motiar Dewan Bari via Sergent Dula bari road</t>
  </si>
  <si>
    <t>Dhola Sluice gate-satghor road via Shikderbari (Piarpur RPS)</t>
  </si>
  <si>
    <t>Sampur Ray Barir Culvert To Birangal Digipar Kader Howlader Bari via Karim Gaji Bari</t>
  </si>
  <si>
    <t>Atimkhana to Bothra Road Via Mr. Matiur Rahaman (ASP)</t>
  </si>
  <si>
    <t>Dudhalmou Ferryghat(RHD) to Kanki Govt. Primary school road.</t>
  </si>
  <si>
    <t xml:space="preserve">Gavikola Mannan Sikder Bari Foot Bridge to West Side of Nilganj Foot Bridge via Moksad Khan, Kumarghudi &amp; Kaptain Saye Bari </t>
  </si>
  <si>
    <t>Muladi Mirdar Hat GCCR (Kaji Ali Ahmmed Bari Gorosthan) Alauddin Deowan Bari</t>
  </si>
  <si>
    <t xml:space="preserve">Raguya kazirchar R&amp;H-Joynal Master Via H/O Sahajahan Dafader </t>
  </si>
  <si>
    <t xml:space="preserve">Boraiya R&amp;D to Prokas Mondol bari Via Boraiya GPS </t>
  </si>
  <si>
    <t xml:space="preserve">Char Kalekhan Goni bari-Khalil Bepari bari road </t>
  </si>
  <si>
    <t xml:space="preserve">Haresh Sikder Bari - Laxmipur Hat via Rashid Dhali bari </t>
  </si>
  <si>
    <t>Batamara Paderhat Lanch Ghat-Salimpur Bazar via Bata. Regd.P/S-Abul Mamber bari (B).</t>
  </si>
  <si>
    <t xml:space="preserve">Bepari Bridge to Char Padma hat via Habib noli at Safipur UP (South Side of Amir Sarif Bridge to Madrasha Bazar via Front of Mojibur Rahaman Noli Bari) road  </t>
  </si>
  <si>
    <t xml:space="preserve">Kashem Sharder Barir Pool - Kaetmara Kader Mirda Bari road </t>
  </si>
  <si>
    <t>Talukdar Hat (Khejur Tola)-Ali Sikdar Bari.</t>
  </si>
  <si>
    <t xml:space="preserve">Madrashar HAt (Start from Char Kalekhan College gate) to Charmalia Beparir Hat road By </t>
  </si>
  <si>
    <t>Babugonj</t>
  </si>
  <si>
    <t xml:space="preserve">Jayinpur Madrasha to Dhaka Barisal RHD via Molla Bari road </t>
  </si>
  <si>
    <t xml:space="preserve">Dehergothi High School-Rahamotpur Krishi College via Khalik Member's house road </t>
  </si>
  <si>
    <t xml:space="preserve">Shajahan Sikder farm to Najam Mirdha House via ldel Kathi High School road </t>
  </si>
  <si>
    <t xml:space="preserve">Babugonj Agorpur GC road to Mr. Younusur Rahaman (Divisional Commissioner) house via Clubgonj Bazar &amp; H/O A.Satter khan </t>
  </si>
  <si>
    <t>Uttar Dehergati GPS</t>
  </si>
  <si>
    <t xml:space="preserve">Battala Kapali bari Bridge (NHW) to Khanjapur High School road </t>
  </si>
  <si>
    <t>Gournadi Highway Thana Connecting road</t>
  </si>
  <si>
    <t xml:space="preserve">Maddam Hosnabad Nabarun RPS to Nezamuddin Collage(Nizamuddin Degree Gollege road from Freedom Fighter Nizamuddin Shaheber Kaborstan via Madha Hosnabad UP Member Md. Matiur Rahman Sarif Bari Bridge)  </t>
  </si>
  <si>
    <t>Sholna DC road - Tulatalla  to Badam Talla with link road ( Tulatalla to Gorami bari bridge)</t>
  </si>
  <si>
    <t>Bhokhainagar bridge -Abdul Aziz khan house via Shalukha GPS</t>
  </si>
  <si>
    <t>Bisharoth GPS cum CS (Moshjid Howlader Station- Shaheber hat )</t>
  </si>
  <si>
    <t>Charmonai Talukder Bari to West Razarchar Clab</t>
  </si>
  <si>
    <t>Chowmatha Toabu Chowkider Bari via Clinic road</t>
  </si>
  <si>
    <t xml:space="preserve">Charkawa Nayani-Shaheber hat via Durgapur hat (Barisal Sadar Upzila 7no. Charkawa union 1no word nurul islam to Bank Jalal Bari Pull) road </t>
  </si>
  <si>
    <t xml:space="preserve">Kasem Defader Bari-Karnokati High SChool&amp; College road </t>
  </si>
  <si>
    <t>Jaliabari Pool via Mujaffar Hazi Bari road By BC from Ch. 00-2782m.</t>
  </si>
  <si>
    <t xml:space="preserve">Narokati Altaf Mollah Bari-Moslem Howlader Dokan via GPS (Narokati GPS) road </t>
  </si>
  <si>
    <t xml:space="preserve">Karnakathi Puraton Hat-Char Aicha Sabug Memberer Bari </t>
  </si>
  <si>
    <t xml:space="preserve">Mothertoli Bazar - Uttarchar road via Charekkaria UP road </t>
  </si>
  <si>
    <t>Mehendigonj</t>
  </si>
  <si>
    <t>Pachime Earbag to Dabpur GPS road</t>
  </si>
  <si>
    <t xml:space="preserve">Purbo Earbag (Palwan Bari) to Tri-Mohoni via madrasha </t>
  </si>
  <si>
    <t>Biplob Serniabad House to Hazi Musa House road</t>
  </si>
  <si>
    <t xml:space="preserve">Ashkor Puraton Kalibari Baily Bridge to Kishore Bissas's house road </t>
  </si>
  <si>
    <t>Temar bastala to Hawla bridge via Nagar GPS-Talbazar-Oichermath bazar road</t>
  </si>
  <si>
    <t>Seral-Goila road via Shahid Serniabad House-Tamer Jame Mosjid (Tamer Girls High School-Seral Community Cen ter)</t>
  </si>
  <si>
    <t xml:space="preserve">Poiser Hat GC - Ramshil Bazar via Trimukhi road . </t>
  </si>
  <si>
    <t xml:space="preserve">Boro Magra Sluice to Ramshil Bazar via Kodaldhoa road </t>
  </si>
  <si>
    <t xml:space="preserve">Rathkhola Bazar-Bhadrapara Road </t>
  </si>
  <si>
    <t>Old Sikerpur bandar main road - Mirdha house road</t>
  </si>
  <si>
    <t xml:space="preserve">Goria Natunhat to Fakirbari via Gomostabari Corner, H/O Hazi Makbul Molla, Santu Market, Nurani Madrasha &amp; h/O Mr. Habibur Rahaman (Beer Protik) </t>
  </si>
  <si>
    <t xml:space="preserve">Paschim Satla WAPDA to Satla Kheyaghat via H/O Fazlul Hoque Hawlader &amp; Mosque </t>
  </si>
  <si>
    <t>Khalek Mollah bari - Dahar para GPS via Majid master bari</t>
  </si>
  <si>
    <t xml:space="preserve">Bamna Bukabunia road to Gafur Master House at WAPDA  road </t>
  </si>
  <si>
    <t>Bukabunia - Latabonia high school road</t>
  </si>
  <si>
    <t>Tulatola BC-Bebajiakhali GPS Cam Cyclone Selter Via Dholu Shikdar Bari</t>
  </si>
  <si>
    <t>Pachim  Golaghata  GPS Cum-Cyclone Shelter (Small Size) Connecting approach road</t>
  </si>
  <si>
    <t>Maidha Kakchira  GPS Cum-Cyclone Shelter Connecting approach road</t>
  </si>
  <si>
    <t>Gabbaria GPS - WAPDA(Kalamer Dokan) via Tafalbaria Madrasha</t>
  </si>
  <si>
    <t>Shorabad GPS cum Cyclone Shelter  Connecting approach road</t>
  </si>
  <si>
    <t>Jaliaghata Bridge-Apiler Bridge  road</t>
  </si>
  <si>
    <t>Kamarer Hat-Thakurbari to Katakhali Union road.</t>
  </si>
  <si>
    <t>Kathaltali GPSl cum Cyclone Shelter  Connecting approach road</t>
  </si>
  <si>
    <t xml:space="preserve">Batagi-Barguna (UZR/Bango Bandu Bazar)-Charkhali Wapda Bazar(Bangobondu Bazar-Paschim Karuna H/S-Kaialghata-Charkhali)  road </t>
  </si>
  <si>
    <t>Angulkata GPS cum Cyclone Shelter  Connecting approach road</t>
  </si>
  <si>
    <t>Kumrakhali GPS Connecting approach road</t>
  </si>
  <si>
    <t>Dakhin Khajurtala GPS Connecting approach road</t>
  </si>
  <si>
    <t>Need to be Improved</t>
  </si>
  <si>
    <t xml:space="preserve">Ramanathpur Gorkhay Bridge-Khajuria via Mirakati School 
</t>
  </si>
  <si>
    <t>Bisharad GPS cum CS</t>
  </si>
  <si>
    <t xml:space="preserve">Old zilla parishad road to Guabaria UP Office via Mofiz Uddin road </t>
  </si>
  <si>
    <t xml:space="preserve"> Bhubaneshwar Bridge to Bhandaria Colage RHD Junction </t>
  </si>
  <si>
    <t>Hogla-Ragunathpur- Sayna-Hularhat Kheyaghat road</t>
  </si>
  <si>
    <t>Muradia GC - Laukathi GC Via South Khali GPS &amp; Bhoktobari</t>
  </si>
  <si>
    <t>Uttar Modanpura Islamia Dakhil Madrasha - Daroga bari - Golam Mostofa Chairman House.</t>
  </si>
  <si>
    <t xml:space="preserve">Boga Chairman Bari Mosque - Sabupura GPS - H/O Sheraj Mridha </t>
  </si>
  <si>
    <t>Boga-Sabupura BC road -Sabupura GPS via Sabupura Mother &amp; Child Hospital</t>
  </si>
  <si>
    <t xml:space="preserve">Shabupura Tulatola Bor Sikder bari-Dasher Howla UZR Connecting road </t>
  </si>
  <si>
    <t xml:space="preserve">Goalkanda Harun Or Rashid Talukder Bari to Betra road </t>
  </si>
  <si>
    <t>Akoner hat Hawladerhat via A.Rahim khan house road</t>
  </si>
  <si>
    <t>Nayeber Nat-Chowdhory Bazar-Shonar Char road</t>
  </si>
  <si>
    <t xml:space="preserve">UZR Lordhardings-Dhaligournagor Border-Hafizuddin Bazer road </t>
  </si>
  <si>
    <t xml:space="preserve">Borhanuddin RHD-Choto Manika Syed Bapari Bari Road </t>
  </si>
  <si>
    <t xml:space="preserve">Musalman Pukur-Ful Kachia GPS road </t>
  </si>
  <si>
    <t>Dularhat Hospital Road-Aminabad Nurabad Barder road</t>
  </si>
  <si>
    <t>WFP Katcha Road (Ibrahim Khalil Bari Mosjid)-WDB Embk. Near Forest Office via Jalil Barari Hat road</t>
  </si>
  <si>
    <t>Madraj UP (Keramotgonj Natun Moszid)-Shamraj Bazar road</t>
  </si>
  <si>
    <t>Jahanpur Mykel Modhushudhan Abason (Asrayan) Connecting road</t>
  </si>
  <si>
    <t>Madraj Shamrajdone road Paterikandi-Hazarigonj Enbk road</t>
  </si>
  <si>
    <t xml:space="preserve">Maler Hat Janal Member bari-Mukti Camp road </t>
  </si>
  <si>
    <t>Gosinga (RHD) - Rasidea Madrasha - Bilbisash Molla Bari Bridge.</t>
  </si>
  <si>
    <t>Bamna Union Parishad Office - Gudighata Bazar via Khuchnichora GPS</t>
  </si>
  <si>
    <t>Douatola UP Office - Kakchira Bazar via Nobogram GPS</t>
  </si>
  <si>
    <t>Uttar Kakchira Bazar - Chalabhanga Launch Ghat</t>
  </si>
  <si>
    <t>Baro Bari(NHW) - Sarifabad via Sarifabad Hafania GPS</t>
  </si>
  <si>
    <t xml:space="preserve">Dhanusikder Hat-Muladi Upazila road </t>
  </si>
  <si>
    <t>Nazirpur Bazar - Pashchim Char Umed via Farazgonj UP road</t>
  </si>
  <si>
    <t>Barajalia Board GPS cum CS connecting road</t>
  </si>
  <si>
    <t>Chowmatha-Char Kumari GPS - Reba Rahman college - RHD</t>
  </si>
  <si>
    <t xml:space="preserve">Fassion Reserve pond &amp; Newmarket road </t>
  </si>
  <si>
    <t>Kanakdia UP-Dipasha Bazar-Afsarer Garage-Sabupura Bazar-Nager Hat road</t>
  </si>
  <si>
    <t>Karkhana Launch Ghat -Karkhana Mani Gazi Bari via Abdul Haque Mia bari</t>
  </si>
  <si>
    <t>Maidhya Rangopaldi GPS cum cyclone shelter road</t>
  </si>
  <si>
    <t xml:space="preserve">Angaria (RHD Baherchar Ferry Ghat)-Old Patabunia Bazar road </t>
  </si>
  <si>
    <t xml:space="preserve">Angaria (RHD Baherchar Ferry Ghat) - Clinic road </t>
  </si>
  <si>
    <t>Daudpur house of Iddris Sardar to Razarkati via Udoykati Jam-E-Mosque road</t>
  </si>
  <si>
    <t>Sapleza Varani to Hazigong Bazar road by HBB via Hawlader bari</t>
  </si>
  <si>
    <t>Bishwas Bari Baily Bridge to H/O Altaf Choukidar via Isahakia S.Md</t>
  </si>
  <si>
    <t>Dakshin Muradia H/O Shontosh Member-WAPDA Beri bundh via h/o advocate mehedi</t>
  </si>
  <si>
    <t>Dasmina</t>
  </si>
  <si>
    <t>Anki\hirhat  - Chitolia via Uttar Karaf RHD road.</t>
  </si>
  <si>
    <t>RHD at Humrabunia - South Jati Bunia RPS - H/O Sohrab Mridha</t>
  </si>
  <si>
    <t>Muladi - Bara Patarchar Ferry Ghat</t>
  </si>
  <si>
    <t>Balarampur Bazar - Dumurtala GPS</t>
  </si>
  <si>
    <t>Baharampur UPC-Thakurerhat.</t>
  </si>
  <si>
    <t>Purbo Illisha RHD Junction - Char Ananda School</t>
  </si>
  <si>
    <t>Idris Matubbor Bari Mosque - Dewtola School road.</t>
  </si>
  <si>
    <t>Shashi Bazar Bridge - Telani Launch Ghat</t>
  </si>
  <si>
    <t xml:space="preserve">Dakkhin Gabua H/O Habib Mridha to H/O Dulal Dafadar via. H/O Haji Adam Ali.
</t>
  </si>
  <si>
    <t xml:space="preserve">East Side of Dr. Shahalom Talukder House Jame Mosque-Nogorer Hat Yuasub Member House via Nowmalahigh School road </t>
  </si>
  <si>
    <t>Bhola- Charfession RHD (Mohazon bari)-Pawra Park Road</t>
  </si>
  <si>
    <t>Noboni Brick Field - UNR 3013 via Salem Member Bari &amp; Samsol Haque GPS</t>
  </si>
  <si>
    <t>UZR 2004  Ramagonj Master Bazar (Siddique Miar Pole Bazar) - New Muguria UZR 2009 via Bangla Bazar</t>
  </si>
  <si>
    <t>Kushangal UP - Shewta Bazar</t>
  </si>
  <si>
    <t xml:space="preserve">Algir Hat - Uttar Karfa RHD road </t>
  </si>
  <si>
    <t>Labukhali Bauphal RHD (Taltali ChouRasta)- Char Boyra High School</t>
  </si>
  <si>
    <t>Birseresto Mostifa Kamal Bari- Gazaria Gc Conection Road</t>
  </si>
  <si>
    <t>Alinagar Taicknago Thmatha-Ponditer Poll Bazar Road-Nekunger  Poll Road.</t>
  </si>
  <si>
    <t>Maminpur Biswas Bari(Tetulia Nadi) - Sikder Bazar via Howladar Bari</t>
  </si>
  <si>
    <t>Pancyat Bari - Shapleza - Nali Road via Tomezia High School (Nali Charakgachia  GPS cum Cyclone Shelter)</t>
  </si>
  <si>
    <t>Chandpur Nuria GPS Cum Cyclone Shelter Connecting approach road</t>
  </si>
  <si>
    <t xml:space="preserve">Shibpasha - Solna Talukder Bari via Malek Police Bari </t>
  </si>
  <si>
    <t>Samoby(R&amp;H)-Akonerhat via Mir Amzad Hossain house.</t>
  </si>
  <si>
    <t xml:space="preserve"> Kalishuri-Chandkati H/School</t>
  </si>
  <si>
    <t>South Pipolita - Nehalpur via Majhibari</t>
  </si>
  <si>
    <t>Jahapur Shilondia Bridge - Uttor Mujafforpur Peda master bari under Jahangir Nagar Union</t>
  </si>
  <si>
    <t>Fedia Bazar - Gedur bari pull.</t>
  </si>
  <si>
    <t>Hazi Mokbul Sarder House via Sarder Mahabubul Alom &amp; Sarder Harun - Jhainger gomosta House Road</t>
  </si>
  <si>
    <t>Pakage No</t>
  </si>
  <si>
    <t>RDPP</t>
  </si>
  <si>
    <t>Approved Pakage</t>
  </si>
  <si>
    <t>DPM</t>
  </si>
  <si>
    <t>Bridge/ Culvert</t>
  </si>
  <si>
    <t>Length (m)</t>
  </si>
  <si>
    <t>Total Tentative Cost (LT)</t>
  </si>
  <si>
    <t>Barguna-Fuljhuri GC-Kakchira GC Road</t>
  </si>
  <si>
    <t>BDRIDP/BRG/SAD/UZ-St/01</t>
  </si>
  <si>
    <t>Katherpul RHD-Kadamtala Hat-Baykalin Hat- Ayla GC</t>
  </si>
  <si>
    <t>Taltoli</t>
  </si>
  <si>
    <t>Kachupatra GC-Bogirhat GC via H/O Patoary &amp; Panchakoralia Bazar</t>
  </si>
  <si>
    <t>Kamarkhali GC - Chandramohon GC</t>
  </si>
  <si>
    <t>Mridhar Hat GC-Harinathpur GC upto Muladi border</t>
  </si>
  <si>
    <t>Bhola Khaya ghat - kalinath Ray Bazar Darger road by pass - pondiler pol-Gazaria GC</t>
  </si>
  <si>
    <t>Illisha RHD - roudrer hat- Shantir hat WAPDA -Closer bazar</t>
  </si>
  <si>
    <t xml:space="preserve">llIsha-Kabiraj Bari-Colghat Bapta Up-R.H.D. (Near Sharkar Bari) Road </t>
  </si>
  <si>
    <t>Bhola Ghozaria GC Road</t>
  </si>
  <si>
    <t>Citky R&amp;H Road-Awrabunia GC road</t>
  </si>
  <si>
    <t>Aurabunia GC to Matibhanga road via Satany Bazar</t>
  </si>
  <si>
    <t>Razapur</t>
  </si>
  <si>
    <t xml:space="preserve">Mirer hat-Nizami-Boroia-Niamoti (Included Kacharibari hat Connection from Jiza road </t>
  </si>
  <si>
    <t>Shekherhat to Amrajuri</t>
  </si>
  <si>
    <t>Boga GC-(shaplakhali RHD) - Kanakdia Hat - Surjamani - Kalisuri GC</t>
  </si>
  <si>
    <t>Mominpur GC - Kalisuri GC - Baherchar GC</t>
  </si>
  <si>
    <t>Muradia Up Office &amp; GC - Pauakhali (Laukathi) GC Via Muradia H/S South Khali Gps &amp; Bhoktobari</t>
  </si>
  <si>
    <t>Kathaltoli GC(Chaira RHD/Trimukhi)-Shishurhat-Sayilabunia Sluice (HRS) Rd.</t>
  </si>
  <si>
    <t>Lalua (Banati Hat)-Dhankhali Hat (Nomor Hat)</t>
  </si>
  <si>
    <t xml:space="preserve"> Bhandaria-Telikhali GC road </t>
  </si>
  <si>
    <t>Mathbaria GC(Dack Banglo) - Amua GC via Dhaud khali union Parishad road</t>
  </si>
  <si>
    <t xml:space="preserve">Gulishakhali GC-Dowatala GC via Tearkhali Bazar &amp; Kumirmara Bazar road </t>
  </si>
  <si>
    <t>West end District HQ to Nesarabad end to Sayna Hularhat Kheyaghat road (Hogla-Ragunathpur- Sayna-Hularhat Kheyaghat road)</t>
  </si>
  <si>
    <t>Betagi UP -Laxmipura Bazar</t>
  </si>
  <si>
    <t xml:space="preserve">Mahilara UP office to Chadshi hat via Billogram Bazar road </t>
  </si>
  <si>
    <t>Agarpur UP office to Miar hat via. Jahapur road</t>
  </si>
  <si>
    <t>Boropatarchar GPS com Cyclone center connecting road</t>
  </si>
  <si>
    <t>Chowdhuri Hat - Hasti shund via Daberkul road(Infront of A.Latif Master)</t>
  </si>
  <si>
    <t xml:space="preserve">Nishatala Tungibaria UP Office-Shaheberhat Via Bisharad road </t>
  </si>
  <si>
    <t>Agoiljhara</t>
  </si>
  <si>
    <t>Bagdha UP-Ashkorbazar. At Ch. 1960m, 1700m &amp; 2130m.</t>
  </si>
  <si>
    <t xml:space="preserve">RHD-Wapda (BIP-2) Ratanpur Bazar-Santir hat - Charpata UP road </t>
  </si>
  <si>
    <t xml:space="preserve">Madrasha Bazar (south side)- Nazimuddin Alam road - Charshemayia UP office road ( near Vir Sheresto Mostofa Kamal Bari) </t>
  </si>
  <si>
    <t xml:space="preserve">Dhania up-Shibpur UP-Connecting road </t>
  </si>
  <si>
    <t>Nazirpur Bazar-Paschim Char Umed Via Farazganj UP</t>
  </si>
  <si>
    <t xml:space="preserve"> South Joynagar UP Office(Bhola-Charfession RHD) to Miar hat via Box Ali Bazaar</t>
  </si>
  <si>
    <t>Aurabunia UP to Monsurabad via Choighar Madrasha, Mollarhat, Binapani Bazar</t>
  </si>
  <si>
    <t>Chesrirampur UP - Binapani Bazar road</t>
  </si>
  <si>
    <t>Tasserer Kheyaghat-Ghosherhat via Tarabunia Bazar road.</t>
  </si>
  <si>
    <t>Nalchity</t>
  </si>
  <si>
    <t>Simultola - Manpasa road</t>
  </si>
  <si>
    <t>Nachanmahal UP to Kulkati UP</t>
  </si>
  <si>
    <t>Auliapur UPC to Chatua sluice Bazer via Sharif Bari &amp; Noor Hazibari</t>
  </si>
  <si>
    <t>Kanakdia UP Baultah Bazar-Jhilna Bazar road</t>
  </si>
  <si>
    <t>Uttar Beshkati GPS to Beshkati Surbojanin Debashram via H/O Freedom Fighter Mr. Nittanandan Sutar road</t>
  </si>
  <si>
    <t xml:space="preserve">Amragachia UP to Manikkhali Bazar via Sonakhali Bazar &amp; Tulatala Bazar road </t>
  </si>
  <si>
    <t xml:space="preserve">Sikder Mallik UP-Durgapur UP via Panchpara GC road </t>
  </si>
  <si>
    <t xml:space="preserve">Sikder Mallik UP-Panchpara GC road </t>
  </si>
  <si>
    <t xml:space="preserve">R&amp;H road to Pantadubi Mazibar Dakuyar Bari via Bala Bari Mohsiner Bari, Syfuler Bari &amp; Clab &amp; Madrasha, School road </t>
  </si>
  <si>
    <t>BDRIDP/BRG/PAT/CCA-Rd/03</t>
  </si>
  <si>
    <t>Pathorghata</t>
  </si>
  <si>
    <t>Batagi</t>
  </si>
  <si>
    <t xml:space="preserve">Batagi-Barguna (UZR/Bango Bandu Bazar)-Charkhali Wapda Bazar (Bangobondu Bazar-Paschim Karuna H/S-Kaialghata-Charkhali)  road </t>
  </si>
  <si>
    <t>Taler bazar to Hawla via west Mollapara and Ohchiarmad Mission. At Ch.4915m, 5233m&amp;6438m.</t>
  </si>
  <si>
    <t>Shaheberhat-Ramer Bazar to Guru Charan babu house.</t>
  </si>
  <si>
    <t>Baromagra sluice to Ramshil bazar via Kodaldhoa. At Ch. 3335m &amp; 3497m</t>
  </si>
  <si>
    <t>Daspatti Janata Bazar to Patihar Sluice via Daspatti Janata GPS. At h. 410m, 725 &amp; 1145m</t>
  </si>
  <si>
    <t xml:space="preserve">Beside H/O Shohid Fokir At Khajuria.  </t>
  </si>
  <si>
    <t>Barajalia Board GPS cum CS</t>
  </si>
  <si>
    <t>Hanua UP Office Bridge to Sarder Bari Foot Bridge to Sarder Bari Foot Bridge via joinpuri Khanka &amp; Ashahak Member Bari road</t>
  </si>
  <si>
    <t>Mokimabad Bazar culvert - BIP sluice gate road</t>
  </si>
  <si>
    <t xml:space="preserve">Madershi GPS cum CS  </t>
  </si>
  <si>
    <t>Purbo Otra GPS cum CS</t>
  </si>
  <si>
    <t>Moshang Bazar to Mollah bari road</t>
  </si>
  <si>
    <t xml:space="preserve">Goria Natunhat to Fakirbari via Gomostabari Corner, H/O Hazi Makbul Molla, Santu Market road </t>
  </si>
  <si>
    <t>Daroger hat to Shandha river bank via Battala bazar road</t>
  </si>
  <si>
    <t xml:space="preserve">Dehergothi in High School-Rahamotpur Krishi College via Khalik Member's house road </t>
  </si>
  <si>
    <t>Shajahan Sikder Farm to Najam Mirdha Hnouse via ldel Kathi High Schoool road</t>
  </si>
  <si>
    <t>Mascata river to Char bogi Khaya ghat (Dai bari bridge)</t>
  </si>
  <si>
    <t>Char Aicha Gazi Bari School - Ghoper hat (West Side ) Road</t>
  </si>
  <si>
    <t xml:space="preserve">Jaliabari Pool via Mujaffar Hazi Bari road </t>
  </si>
  <si>
    <t>Kasem Defader Bari-Karnokati High School &amp; College road</t>
  </si>
  <si>
    <t>Sharoshi Battala - Jallat Mollar Kheyaghat</t>
  </si>
  <si>
    <t>Satbaria Adom Howlader's Bari via Aziz Master's Bari to Purbo Sayedkati GPS (Zirarkati -Bawalia via Sonbaria) road</t>
  </si>
  <si>
    <t>Purbo Sayedkati Shop of Mizan via H/O . Makbul Howlader to Natun hat (Maszid bari Launch Ghat to Modhow Sayedkati RGD P.School)road</t>
  </si>
  <si>
    <t xml:space="preserve">Madrashar HAt (Start from Char Kalekhan College gate) to Charmalia Beparir Hat road </t>
  </si>
  <si>
    <t>Char Pakkia GPS cum Cyclone sheltar connecting road.</t>
  </si>
  <si>
    <t xml:space="preserve">Kashem Sharder Barir Pool-Kaetmara Kader Mirda Bari road </t>
  </si>
  <si>
    <t xml:space="preserve"> Bepari Bridge to Char Padma hat via Habib noli at Safipur UP (South Side of Amir Sarif Bridge to Madrasha Bazar via Front of Mojibur Rahaman Noli Bari) road </t>
  </si>
  <si>
    <t>Chandrahar bazar to Kali bari. At Ch. 1100m &amp; 3220m</t>
  </si>
  <si>
    <t>Batazore to Bagar via Jissorekati GPS. At Ch. 5m</t>
  </si>
  <si>
    <t>Batajore (NHW) to Kabi bari Road. At Ch. 8m</t>
  </si>
  <si>
    <t>Rajapur Bazar-Besgati NHW road. At Ch. 0.00m &amp; 750m</t>
  </si>
  <si>
    <t>Singra GPS-GC Road via Sahajira GPS. At Ch. 1600m</t>
  </si>
  <si>
    <t xml:space="preserve"> Battala Kapali bari Bridge (NHW) to Khanjapur High School road </t>
  </si>
  <si>
    <t>Magura Madaripur Nesaria Madrasha (RHD)-Sukrar Bazar Via Magura Madaripur GPS. At Ch. 46m.</t>
  </si>
  <si>
    <t>Tara High School Road. At Ch. 5m</t>
  </si>
  <si>
    <t>Pilor R.H.D-West Munshi Kandi- Sufilla Master Bari-Hazir hat Road. (Near Rashid Dafader Bari)</t>
  </si>
  <si>
    <t xml:space="preserve"> Illsha RHD (Kalam Member Mill Ghor)-Rabarahman RNGPS-Berry Bandh road </t>
  </si>
  <si>
    <t xml:space="preserve"> Charnoabad Chowmuhane-By Pass-Auto Brick fields - Santir hat road By BC</t>
  </si>
  <si>
    <t xml:space="preserve"> Charkali-Luzarhat-natun hat-Nazirmazi Kheyaghat (Dakhim Pachim Dhakil Madrasha-Maksud Matabbar Bari)</t>
  </si>
  <si>
    <t xml:space="preserve">Hazir Hat-Porir Hat road </t>
  </si>
  <si>
    <t xml:space="preserve"> llisha RHD (Mohajan Bari)-West Madupur Chewakhali GPS-porir hat-Tulatali GC road. (Near Matabar bari)  </t>
  </si>
  <si>
    <t xml:space="preserve">Bhola-Illisha RHD Battala Kalur hat(nader miar hat) Parangonj road </t>
  </si>
  <si>
    <t xml:space="preserve">Rajapur Santir hat Bazar-Ali Meji Bari via Sampur Helal Member bari road </t>
  </si>
  <si>
    <t>Closer road -Dayia natunhat -Mehendigong border</t>
  </si>
  <si>
    <t>Tum char Gusha gram road</t>
  </si>
  <si>
    <t xml:space="preserve"> Abohowa office road-Siraj Maker Bari-Killa Bari-Hazir hat Road. (Near Killa Barii) </t>
  </si>
  <si>
    <t xml:space="preserve"> Pachim Illisha Union 1No Word Dakin Charpata Naziur Rahman SChool Road </t>
  </si>
  <si>
    <t xml:space="preserve"> Bhala Barisal RDH Mazkazi Connecting Road (Near -Alhaz sikander ali Bari and Tofazal Howlader Shop)  </t>
  </si>
  <si>
    <t xml:space="preserve"> Bhola Barisal New Road - Char Chatkimara Primary School Adarshagram road  </t>
  </si>
  <si>
    <t xml:space="preserve">Beduria Baro Tarik Bazar-Farazi Bari Mosque-Shere Bangla Bazar road  </t>
  </si>
  <si>
    <t xml:space="preserve">Rashid khan shop-Dakkin Koralia Masrasha via Shah Shikder Bari Road. </t>
  </si>
  <si>
    <t xml:space="preserve"> Ilisha RHD (Hazir HAt) - Khalifa Bari road </t>
  </si>
  <si>
    <t xml:space="preserve">Beduria Baro Tarik Bazar-Charkali GPS - (Connecting Cold Stores) road </t>
  </si>
  <si>
    <t xml:space="preserve"> Begum Rahima lslam Mohila College approach road </t>
  </si>
  <si>
    <t xml:space="preserve">Shashibussion-Anjurhat riad (Ali Ahammed Bari Mosjid)-Sultaner Kheyaghat Bridge road </t>
  </si>
  <si>
    <t xml:space="preserve"> Janata Bazar Bhuierhat road (Nurul Haque Shop)-Osmangonj Aslampur Border road via Aligow GPS (Eyachin road) road </t>
  </si>
  <si>
    <t xml:space="preserve">Jahanpur Mykel Modhushudhan Abason (Asrayan) Connecting road </t>
  </si>
  <si>
    <t xml:space="preserve"> Kachhopia Bazar WDB Embankment - South side of Abashon road </t>
  </si>
  <si>
    <t>Construction of 54.06m Long RCC Grider Bridge on Shashibussion-Anjurhat road to Baburbazar road at Ch.4350m.</t>
  </si>
  <si>
    <t xml:space="preserve">Musalman pukur-Ful kachia GPS road </t>
  </si>
  <si>
    <t xml:space="preserve"> Borhanuddin-Chowmunirhat Matiarmar Pukur Loller hat Connecting road (Omor Hasan road)</t>
  </si>
  <si>
    <t xml:space="preserve">road from Ranigonj-Banglabazar road Pirgonj via Darogha Bari (Safizol Mia Bari Road)  </t>
  </si>
  <si>
    <t xml:space="preserve"> Mirdharhat Bridge URZ to Guingar hat VAPSA UZR road </t>
  </si>
  <si>
    <t>Banglabazar-Daulatkhan R&amp;H to (Jahungir Mias House) WAPDA Embankment road</t>
  </si>
  <si>
    <t>Medua Cyclone Shelter</t>
  </si>
  <si>
    <t>Nazirpur-Parchim Char Umed via Farajgonj UP road.</t>
  </si>
  <si>
    <t xml:space="preserve"> UNR 3012 (Asrafia C/C)-Dider Mosque (UNR 3003) via Anisol Miar Bazar road </t>
  </si>
  <si>
    <t xml:space="preserve"> Pangashia H/O Iddris Khalifa-Berri bandh (Jobeda road) via Pangasia Bazar road at Ch.4700m and 04(Four) nos U-drain </t>
  </si>
  <si>
    <t>Nurunnabi Chowdhuri Sarak - Vodiria GPS road</t>
  </si>
  <si>
    <t xml:space="preserve">Emankment-Bogirchar DC  road (Sona Bazar DC-Wapda) </t>
  </si>
  <si>
    <t xml:space="preserve"> North Side Nazirpur-Janata Bazar (Uttar Char Sakhina GPS Connecting road) </t>
  </si>
  <si>
    <t>Over Katakhali Khal infront Jugi Bari Word No 06(Six) at Farajgonj UP road.</t>
  </si>
  <si>
    <t xml:space="preserve"> Munshir Hawla (H/O Dulu Miah)-Patowary Bari-Dewan bari via Hazi Solayman RNGPS </t>
  </si>
  <si>
    <t xml:space="preserve">Dhaligournagar UP road. </t>
  </si>
  <si>
    <t xml:space="preserve"> Ramagonj UP road.</t>
  </si>
  <si>
    <t xml:space="preserve">Shabuddin Jomaddeer Bari &amp; Badarpur GPS at Badarpur UP road. </t>
  </si>
  <si>
    <t xml:space="preserve">Over Khal infront H/O Golam Rahman at Char Bhuta UP Word No.04 (Four) road. </t>
  </si>
  <si>
    <t xml:space="preserve">Over Khal adjacent H/O Khalek Miah Work No 09(Nine) at Lalmohan UP road. </t>
  </si>
  <si>
    <t xml:space="preserve"> Ramagonj UP road. </t>
  </si>
  <si>
    <t>Over Khal adjacent H/O Rajjak Miah Word No. 05(Five) at Lalmohan UP road.</t>
  </si>
  <si>
    <t xml:space="preserve">Over Balur Char Khal infront H/O Julfikeer Miah Counsilor Word No 06(Six) at Kalma UP road. </t>
  </si>
  <si>
    <t>Over Khal adjacent North of H/O Humayun Miah at Bawria Under Dhaligournagar UP road</t>
  </si>
  <si>
    <t>Chandpur Nuria GPS Cum Cyclone Shelter</t>
  </si>
  <si>
    <t>Chandpur Karim GPS Cum Cyclone Shelter</t>
  </si>
  <si>
    <t>Sutalary to Chowpala Hat road</t>
  </si>
  <si>
    <t>Sankordhabol GPS</t>
  </si>
  <si>
    <t>Tarpasha LGED HBB To Kubirkati Via Bottala (Tarpasha R&amp;H-Jhalakati Swarupkati R&amp;H road via Kubirkati) road</t>
  </si>
  <si>
    <t xml:space="preserve">Akoner hat Hawladerhat via A.Rahim khan house road </t>
  </si>
  <si>
    <t xml:space="preserve">Hazirhat-M. Fuluher Junior High School via Rola hat (in/c Popy Madam House) road </t>
  </si>
  <si>
    <t>Galua UP complex - Kathakhali Bazar via Galua Madrasha</t>
  </si>
  <si>
    <t xml:space="preserve">Amena Khatun GPS via Imam uddin Baitul Jame Mosque-Galua Charakhali LGED road </t>
  </si>
  <si>
    <t>Rajapur Kathalia C&amp;B road -Purbo Angria Ather Khan Bari via Khan Bari GPS road</t>
  </si>
  <si>
    <t xml:space="preserve">Naykati Bhandaria RHD Amtola Bazar to Farazi Bari via in front side of Hamej Uddin Memoril H/S road </t>
  </si>
  <si>
    <t xml:space="preserve">Rampur-Bekutia R&amp;H at H/O Mannan Master to Monoharpur H/S road </t>
  </si>
  <si>
    <t xml:space="preserve">Rajapur-Vandaria Highway road side Moulana Nurul Islam Howlader bari to Moulana Sekander ali Hawlader bari road </t>
  </si>
  <si>
    <t xml:space="preserve">Low Kathi Officer hat to Kaler Hat via Kismat Moukaran Primary School road  </t>
  </si>
  <si>
    <t xml:space="preserve">Felabunia Bazar-Katakhali High School-Samchad Prymary School road </t>
  </si>
  <si>
    <t xml:space="preserve"> Madanpura UP (Kagojir pool) Merdar hat-Chandrapara-Chowrasta bazar (Dhali Asia Khatun Madrasha) Union road </t>
  </si>
  <si>
    <t>Madhya Modonpura bridge-Ramnagar GPS</t>
  </si>
  <si>
    <t xml:space="preserve"> Daspara UP Norer road to Kalaiya-Hosnabad road </t>
  </si>
  <si>
    <t>Potuakhali</t>
  </si>
  <si>
    <t xml:space="preserve"> North Bhitabaria R&amp;H to Kapalirhat GC via Enaytkhar hat, Sarder hat (Mohshinar Chow Rasta-H/O. Hamid Howlader &amp; Jomaddar Bari) road</t>
  </si>
  <si>
    <t>Nazirpur UPC - Patila village road via H/O Narayon Bepari</t>
  </si>
  <si>
    <t>Zindakati GPS cum Cyclone Shelter</t>
  </si>
  <si>
    <t xml:space="preserve"> Kurina Arjo Sommoliny School to Rajapur H/O Anil Mistry via Adamlati  road </t>
  </si>
  <si>
    <t>Dakatia GPS cum Cyclone Shelter</t>
  </si>
  <si>
    <t xml:space="preserve">Daudpur house of Iddris Sardar to Razarkati via Udoykati Jam-E-Mosque road </t>
  </si>
  <si>
    <t>Nali Charakgachia  GPS cum Cyclone Shelter</t>
  </si>
  <si>
    <t>Sonakhali Collage UZR-Sonakhali Manikkhali road</t>
  </si>
  <si>
    <t xml:space="preserve">Mirukhali RHD to Dhaudkhali Nutan hat via Kalibari GPS road (Srart from Mirukhali Amua RHD to Shahadad Hossain khan house via Dhoudkhali Board GPS cum Cyclone Shelter)  </t>
  </si>
  <si>
    <t>Earth Work</t>
  </si>
  <si>
    <t>Qty (cum)</t>
  </si>
  <si>
    <t>Gazipur GC - Badura GC via Atharogachia UP</t>
  </si>
  <si>
    <t>Kachupara GC to Bogir hat GC via Pachakoralia bazar road</t>
  </si>
  <si>
    <t>Kawria Bazar-Dhanu Sikder Hat</t>
  </si>
  <si>
    <t xml:space="preserve"> Dhanusikder Hat-Muladi Upazila road </t>
  </si>
  <si>
    <t>Dhamura GC - Harta GC Paisar hat GC Road</t>
  </si>
  <si>
    <t>Paisharhat GC to Shatla GC via Bagdha GC road By Earth Work from</t>
  </si>
  <si>
    <t>Kamarkhali GC - Chandramohon Gc GC</t>
  </si>
  <si>
    <t>Bhola Khaya ghat-Kalinath Ray Bazer Darger road by pass-ponditer pol-Gazaria road</t>
  </si>
  <si>
    <t xml:space="preserve">Mirerhat-Nizamia- Boroia -Niamoti (Included Kacharibari Hat Connection) (From Jica Road) road </t>
  </si>
  <si>
    <t>Dopdopia Ferry ghat - Ranirhat</t>
  </si>
  <si>
    <t>Mominpur GC-Kalisuri GC-Baherchar GC Road.</t>
  </si>
  <si>
    <t>Ulania GC-Patabunia GC.</t>
  </si>
  <si>
    <t>Jaluhar Bazar-Laxankati R&amp; H Road</t>
  </si>
  <si>
    <t xml:space="preserve">Mathbaria GC (Dack Banglo)-Amua GC via Dhaud khali Union Parishad road  </t>
  </si>
  <si>
    <t>E-W Required</t>
  </si>
  <si>
    <t>Amtoli</t>
  </si>
  <si>
    <t>Brick field Baily Bridge-Atharogachia UP via H/O Belayet Mia.</t>
  </si>
  <si>
    <t>Haque Shaheber Hat to Laskarpur via Doctorer Hat,Khalishakota Chakhar RD</t>
  </si>
  <si>
    <t>Jangalia UP to Charpachim Launchghat via Amirgonj</t>
  </si>
  <si>
    <t>Gouranadi</t>
  </si>
  <si>
    <t xml:space="preserve"> Freedom Fitghter Forid Uddin Ahamed Sarikal GC to Chandrahar bazar via Aduna GPS.</t>
  </si>
  <si>
    <t>Charfesson</t>
  </si>
  <si>
    <t xml:space="preserve">Dularhat road (Nurabad  UP Office)-Gachir Khal road </t>
  </si>
  <si>
    <t>Charfaasion GC Batua road -Jinnahnagar U.HQ via Chakbazar</t>
  </si>
  <si>
    <t>Hazarigonj Beribadh - North side of Aslampur road</t>
  </si>
  <si>
    <t xml:space="preserve">Tazumuddain </t>
  </si>
  <si>
    <t>Chandpur UP (Shashigoj Bazar), Chatta Dawri via Police Camp</t>
  </si>
  <si>
    <t>Borhanuddin-Chowmunirhat road .</t>
  </si>
  <si>
    <t xml:space="preserve">Rakshin-Ranigonj road </t>
  </si>
  <si>
    <t>Rajapur Bazar-Napiter Hat-Sundar-Badurtala hat.</t>
  </si>
  <si>
    <t>Jhalukathi</t>
  </si>
  <si>
    <t>Sekherhat Up To Pwonechayana bazar</t>
  </si>
  <si>
    <t xml:space="preserve">Badarpur UP-Lowkati UP via Skandar Rari Bari road </t>
  </si>
  <si>
    <t>Baga UP-Shabupura hat-Nowmala UP Road.</t>
  </si>
  <si>
    <t xml:space="preserve">Baro Baisdia UP-Kachiabunia Bazar road </t>
  </si>
  <si>
    <t>Sotobasdia UP To Koralia Bazar</t>
  </si>
  <si>
    <t xml:space="preserve">Nadmullahat to Dhawa UP Office via Nadmullah High School    </t>
  </si>
  <si>
    <t xml:space="preserve">R&amp;H road to Pantadubi Mazibar Dakuyar Bari via Bala Bari Mohsiner Bari, Syfuler Bari &amp; Clab &amp; Madrasha, School road  </t>
  </si>
  <si>
    <t>jujkhola Krishi Collage-Sikdar Mollik Bazar</t>
  </si>
  <si>
    <t>Patakata GPS Connecting approach road</t>
  </si>
  <si>
    <t xml:space="preserve">Batagi-Barguna (UZR/Bango Bandu Bazar)-Charkhali Wapda Bazar (Bangobondu Bazar-Paschim Karuna H/S-Kaialghata-Charkhali) road from Ch. 00-3425m </t>
  </si>
  <si>
    <t>Chtto Ahuzan para GPS cum Cyclone Shelter Connecting approach road</t>
  </si>
  <si>
    <t>Fokirbari Bus Stand-Mridhabari via Soto Nilgonj High School.</t>
  </si>
  <si>
    <t>Munshigonj-Saherabad</t>
  </si>
  <si>
    <t xml:space="preserve">Jaliaghata Bridge-Apiler Bridge  road </t>
  </si>
  <si>
    <t>Amratala GPS cum Cyclone Shelter Connecting approach road</t>
  </si>
  <si>
    <t xml:space="preserve"> Bamna Bukabunia road to Gafur Master House at WAPDA  road</t>
  </si>
  <si>
    <t>Old Sikerpur Bandar Main Road-Md. Abul Hasan Mridha House.</t>
  </si>
  <si>
    <t xml:space="preserve">Temar Bastala to Hawla Bridge via Nagar GPS-Talbazar-Iichermath Bazar road </t>
  </si>
  <si>
    <t xml:space="preserve">Ashkor Puraton Kalibari Baily Bridge to Kishore Bissas's House </t>
  </si>
  <si>
    <t>Haji Mokbul Sarder House via Sorder Mahabubul Alom &amp; Sorder Harun-Jhainger gomosta House</t>
  </si>
  <si>
    <t>Dariachar Khajuria  GPS cum CS</t>
  </si>
  <si>
    <t xml:space="preserve">Narayanpur GPS cum CS </t>
  </si>
  <si>
    <t>Purba Ratanpur GPS cum CS</t>
  </si>
  <si>
    <t>Lakutia Chowmatha Road near Monosa Bari-Cement Poll Road</t>
  </si>
  <si>
    <t>Billabari GPS cum CS</t>
  </si>
  <si>
    <t xml:space="preserve">Jagua Hogla school- Chaprashibari (via Talukdherbari to Mohammadi school)   </t>
  </si>
  <si>
    <t xml:space="preserve"> Bisharoth GPS cum CS (Moshjid Howlader Station- Shaheber hat )</t>
  </si>
  <si>
    <t>Talukdherhat-Ghoperhat GPS cum CS (via Boiragibari -Baparibari)</t>
  </si>
  <si>
    <t>Juga Shona miea hat to Rayer khal via Hogla H/S</t>
  </si>
  <si>
    <t>Sholna DC road - Tulatalla  to Badam Talla with link road ( Tulatalla to Ghoramibari bridge)</t>
  </si>
  <si>
    <t xml:space="preserve">Polerhat - Chowdhurir hat Chorkorongi GPS cum CS </t>
  </si>
  <si>
    <t>Upazila Road(Khaleque House) - Bisharot villege college road.</t>
  </si>
  <si>
    <t>Dokhin Korapur Bari-Ruhul Mira Bari. Under Raipasha Korapur UP</t>
  </si>
  <si>
    <t>Paschim Awar GPS</t>
  </si>
  <si>
    <t>Jambodip Board GPS</t>
  </si>
  <si>
    <t>Thakur Mallik-Sharikal Rd.</t>
  </si>
  <si>
    <t>Telerchar GPS to Najamraribari - Jahangirnagar UP via Satter mirar bari house curve  to Thakurmallik Community Clinic via major Kamrul hasan's hous road</t>
  </si>
  <si>
    <t xml:space="preserve">Najam Mirdha House via ldel Kathi High School road </t>
  </si>
  <si>
    <t>Bara Patarchar GPS</t>
  </si>
  <si>
    <t>Char Pakkia GPS</t>
  </si>
  <si>
    <t xml:space="preserve"> Bepari Bridge to Char Padma hat via Habib noli at Safipur UP (South Side of Amir Sarif Bridge to Madrasha Bazar via Front of Mojibur Rahaman Noli Bari) road  </t>
  </si>
  <si>
    <t>Char Nazirpur Lunch Ghat-Howladar Bari Mollabari</t>
  </si>
  <si>
    <t>Kari Salamat Ulla bari-Charkalakhan College via Chairman bari (C).</t>
  </si>
  <si>
    <t xml:space="preserve"> Char Kalekhan Goni bari-Khalil Bepari bari road </t>
  </si>
  <si>
    <t>Raguya kazirchar R&amp;H-Joynal Master Via H/O Sahajahan Dafader</t>
  </si>
  <si>
    <t>Kakorda Faju Karani Bari to UZR via Abul Hossain Mamber Bari &amp; South Vosmahal Regd. Pry. School.</t>
  </si>
  <si>
    <t>Char Shothikhola Culvert-Cyclone Selter via H/O Nozrul islam Howlader</t>
  </si>
  <si>
    <t>Uttor Katadia High School-Kanipura Bridge Road.</t>
  </si>
  <si>
    <t>Sampur Ray Barir Culvert To Birangal Digipar Kader Hohlader Bari via Karim Gaji Bari</t>
  </si>
  <si>
    <t>Monpur</t>
  </si>
  <si>
    <t xml:space="preserve"> Nayeber hat-Chowdhory Bazar-Shonar Char road </t>
  </si>
  <si>
    <t>Charnoabad Chowmuhane-By Pass-Auto Brick fields - Santir hat road</t>
  </si>
  <si>
    <t xml:space="preserve">Charkali-Luzarhat-natun hat-Nazirmazi Kheyaghat (Dakhim Pachim Dhakil Madrasha-Maksud Matabbar Bari) road </t>
  </si>
  <si>
    <t>Shibpur UP (Ratar Pur Bazar)-Munceb Bari-Charpata UP Connecting road</t>
  </si>
  <si>
    <t xml:space="preserve"> Bhola kheyaghat-Santir hat-Bagmara road </t>
  </si>
  <si>
    <t>Ilisha RHD Battala-Katur hat (nader miar hat) Parangonj road</t>
  </si>
  <si>
    <t xml:space="preserve">Dosh khali Bridge - Char Hossain - Chandra Proshad Jonal Bapari Shop (Mir Bazar) Bisso road </t>
  </si>
  <si>
    <t xml:space="preserve">Shere Bangla Bazar-Charkali-Luzarhat road </t>
  </si>
  <si>
    <t>Beduria Baro tarik Bazar-Charkali GPS - (Connecting Cold Stores) road</t>
  </si>
  <si>
    <t xml:space="preserve"> Nayber Bridge Bacharkandi-Shashibussion Gazaria road </t>
  </si>
  <si>
    <t xml:space="preserve"> Madraj Shamraj Done (Patoarikandi)-Hazarigonj embk road  Under Char Madraj Union.</t>
  </si>
  <si>
    <t>Kasemgonj-East side of madraj Beribadh  road  Under Char Madraj Union.</t>
  </si>
  <si>
    <t>Jahanpur Mykel Modhushudhan Abason (Asrayan) Connecting road by Earth Work</t>
  </si>
  <si>
    <t xml:space="preserve">Madraj UP (Keramotgonj Natun Moszid)-Shamraj bazar Under Char Madraj Union. </t>
  </si>
  <si>
    <t xml:space="preserve"> WFP Katcha Road (Ibrahim Khalil Bari Mosjid)-WDB Embk. Near Forest Office via Jalil Barari Hat road</t>
  </si>
  <si>
    <t xml:space="preserve"> Betua RHD road Asiampur Madraj Border Bridge via Abu Chairman Brick Field road . </t>
  </si>
  <si>
    <t xml:space="preserve"> Kochhopir RHD road (Paccar Matha)-North Side of Korban Ali Bapari Bari Mosjid road</t>
  </si>
  <si>
    <t xml:space="preserve"> Char Kochhopia GPS (RHD road)-South Side of Kochhopia Bazar WDB Embk. road </t>
  </si>
  <si>
    <t>Kachhopia Gano Shaisto Hospital (RHD road)-North Side of Kasem Comander Bari road</t>
  </si>
  <si>
    <t xml:space="preserve"> Karimpara (RHD road) - WDB Embk. Ruhul Amin Chairman Bazar road </t>
  </si>
  <si>
    <t xml:space="preserve">Betua RHD (Holud Building) - East Side of WDB Embk. road </t>
  </si>
  <si>
    <t xml:space="preserve">Charfassion Betua RHD road (Near Sharder Bari Bridge)-Shazahan Member Rice Mill road </t>
  </si>
  <si>
    <t xml:space="preserve">Sultaner Kheyaghat road (Mirdha Chowmuhoni) BC (Near Aziz Master Bari) road </t>
  </si>
  <si>
    <t xml:space="preserve"> Maniker hat RHD To Gongapur Road (Kumu Rari Bari-Matubar Bari-Dhanibhanga School-Khayerhat)</t>
  </si>
  <si>
    <t>Hassan gonj GPS Cum-Cyclone Shelter Connecting approach road</t>
  </si>
  <si>
    <t>Dakhin Abubakarpur GPS Cum-Cyclone Shelter Connecting approach road</t>
  </si>
  <si>
    <t xml:space="preserve"> Dularhat Hospital Road-Aminabad Nurabad Barder road </t>
  </si>
  <si>
    <t xml:space="preserve">Improvement of road from Siddik Howlader Bazar (Rudder Hat)-Bangla Bazar road By Earth Work from Ch.00-1100m. </t>
  </si>
  <si>
    <t xml:space="preserve"> Kasemgonj Awaspur 01 No GPS (RHD road)-East Side of Mridha Bari Jame Mosjid road </t>
  </si>
  <si>
    <t>Kachia Cyclone Shelter</t>
  </si>
  <si>
    <t>Moulabirhat Golam Rahman Junior High School</t>
  </si>
  <si>
    <t xml:space="preserve"> Musalman Pukur-ful kachin GPS road </t>
  </si>
  <si>
    <t xml:space="preserve">Borhanuddin-Chowmunirhat Matiarmar Pukur Loller hat Connecting road (Omor Hasan road) </t>
  </si>
  <si>
    <t xml:space="preserve">Ranigonj-Bangla Bazar road Pirgonj via Darogabari (Saiful Mia road) road </t>
  </si>
  <si>
    <t>Chailtatali Hat-Otaruddin Munshir hat road</t>
  </si>
  <si>
    <t xml:space="preserve">Mridhar hat Bridge UZR - Guinger Hat WAPDA UZR road </t>
  </si>
  <si>
    <t xml:space="preserve"> Munaf bapari bari road to Faruqe miar hat road (Asker Patwary bari to Noormiar hat UZR via Unus Mamber bari, Chotto Dhali GPS) </t>
  </si>
  <si>
    <t xml:space="preserve"> Banglabazar-Daulatkhan RHD - WAPDA Embankment (via Jahangir Mias House) road </t>
  </si>
  <si>
    <t xml:space="preserve"> R&amp;H-Dabirchar Bazer  UNR</t>
  </si>
  <si>
    <t>Charsakina GPS</t>
  </si>
  <si>
    <t>UZR Lordhardings-Dhaligournagor Border-Hafizuddin Bazer road</t>
  </si>
  <si>
    <t xml:space="preserve">Akoner hat Hawladerhat via A.Rahim khan house </t>
  </si>
  <si>
    <t>Bashtala R&amp;H to Napiterhat via Char Indropasha Ashraon road</t>
  </si>
  <si>
    <t>Bishwas Bari Baily Bridge to H/O Altaf Ckdr via Isahakia S.Md</t>
  </si>
  <si>
    <t xml:space="preserve">Rajapur-Vandaria Highway road side Moulana nurul Islam Howlader bari to Moulana Sekander ali Hawlader bari road </t>
  </si>
  <si>
    <t>Pangashia UP-Gazipur R&amp;H (Bus Stand)-Jamla road upto Sreerampur Sluic Gate road</t>
  </si>
  <si>
    <t xml:space="preserve">Low Kathi Officer hat to Kaler Hat via Kismat Moukaran Primary School  road </t>
  </si>
  <si>
    <t xml:space="preserve"> Showla Baily Bridge-Full Sharif Bazar via Mazi Bari-Pachim Vaila Dakhil Madresha-Vaila RNGPS road</t>
  </si>
  <si>
    <t xml:space="preserve">Moukaran UNR road start Purbo Talikhali Mazibar dokan-North side Kafulabunia khal-Daritaluk P/S &amp;H/S road via Abdul Latif Howlader bari road </t>
  </si>
  <si>
    <t>Dokkhin Bazarghona Senior Madrasa-Alhaz Mojid Mridhar Bari via Govt. Model School -Asmot junior High School Road.</t>
  </si>
  <si>
    <t>R&amp;H road -Karpurkati border via Belayet Ali bari</t>
  </si>
  <si>
    <t xml:space="preserve">Maidhya Rangopaldi GPS cum cyclone </t>
  </si>
  <si>
    <t>Rangabali Kachiabunia-Ali Asraf Forester House.</t>
  </si>
  <si>
    <t xml:space="preserve">North Bhitabaria R&amp;H to Kapalirhat GC via Enaytkhar hat, Sarder hat (Mohshinar Chow Rasta-H/O. Hamid Howlader &amp; Jomaddar Bari) road </t>
  </si>
  <si>
    <t>Maliarhat-Madhabpura Reg. P/School</t>
  </si>
  <si>
    <t>Dhawa Poddar Khal to Dhawa Bazer (Aysha Siddika Madhamik Balika Biddalaya) via Dhawa Health Sub-Center road</t>
  </si>
  <si>
    <t>Gobardhan GPS Cum Cyclon Shelter</t>
  </si>
  <si>
    <t xml:space="preserve">Kurina Arjo Sommoliny School to Rajapur H/O Anil Mistry via Adamlati  road </t>
  </si>
  <si>
    <t xml:space="preserve"> Daudpur house of Iddris Sardar to Razarkati via Udoykati Jam-E-Mosque road </t>
  </si>
  <si>
    <t>Gulishakhali to Durgapur Trkhali GPS cum Cyclone Shelter</t>
  </si>
  <si>
    <t xml:space="preserve"> Mirukhali RHD to Nutan hat Via Kalibari GPS road  (Srart from Mirukhali Amua RHD to Shahadad Hossain khan house via Dhoudkhali Board GPS cum Cyclone Shelter) </t>
  </si>
  <si>
    <t>Tuskhali UNR road-Sotto Masua Wapdha via Mosaraf House road</t>
  </si>
  <si>
    <t>Mothbaria</t>
  </si>
  <si>
    <t>Sapleza Nali road to Badurtali via East Sapleza Reg. school. (Shahid Nur Hossain Road)</t>
  </si>
  <si>
    <t xml:space="preserve">Subidpur - Nilti bazar </t>
  </si>
  <si>
    <t>Gazirhula bazar -Nilty high school</t>
  </si>
  <si>
    <t>‡gvU ˆ`N©¨ (wKtwgt)</t>
  </si>
  <si>
    <t>mgvß Ask (wKtwgt)</t>
  </si>
  <si>
    <t>Ab¨vb¨ cÖK‡í Pjgvb (wKtwgt)</t>
  </si>
  <si>
    <t>Aewkó Ask (wKtwgt)</t>
  </si>
  <si>
    <t>GB cÖK‡í cÖ¯ÍvweZ Ask</t>
  </si>
  <si>
    <t xml:space="preserve"> ˆ`N©¨  (wKtwgt)</t>
  </si>
  <si>
    <t xml:space="preserve"> †PB‡bR</t>
  </si>
  <si>
    <t xml:space="preserve"> Aby‡gvw`Z cÖv°vjZ g~j¨  (jÿ¨ UvKv)</t>
  </si>
  <si>
    <t>cÖ¯ÍvweZ AeKvVv‡gvi eY©bv</t>
  </si>
  <si>
    <t>‡PB‡bR</t>
  </si>
  <si>
    <t>‰`N©¨ (wgt)</t>
  </si>
  <si>
    <t>cÖ¯’ (wgt)</t>
  </si>
  <si>
    <t xml:space="preserve">  </t>
  </si>
  <si>
    <t>50m</t>
  </si>
  <si>
    <t xml:space="preserve">Barguna-Lakurtala-Dhupati-Chandukhali GC. </t>
  </si>
  <si>
    <t xml:space="preserve">Khaliyan Bus-Stand to H/O Hasem Mridha via Baloybunia GPS &amp; Nilgonj High School </t>
  </si>
  <si>
    <t xml:space="preserve">4575m, 4857m, 5150m, 5558m,  1350m </t>
  </si>
  <si>
    <t>350m, 704m, 896m, 974m, 1260m &amp; 528m</t>
  </si>
  <si>
    <t xml:space="preserve">2612m &amp; 2891m. </t>
  </si>
  <si>
    <t>4830m &amp; 1020m</t>
  </si>
  <si>
    <t>55m, 638m, 2810m, 3200m, 250m &amp; 3112m</t>
  </si>
  <si>
    <t>6455m</t>
  </si>
  <si>
    <t>4364m</t>
  </si>
  <si>
    <t>11580m</t>
  </si>
  <si>
    <t>3790m</t>
  </si>
  <si>
    <t>BDRIDP/BRG/ AMT/UZ-Ew/01</t>
  </si>
  <si>
    <t>BDRIDP/BRG/ AMT/UZ-Ew/02</t>
  </si>
  <si>
    <t>BDRIDP/BRG/ AMT/UZ-Ew/03</t>
  </si>
  <si>
    <t>BDRIDP/BAR/ SDR/UZ-Rd/01</t>
  </si>
  <si>
    <t>BDRIDP/BAR/ SDR/UN-Rd/01</t>
  </si>
  <si>
    <t>BDRIDP/BAR/ SDR/UN-Rd/02</t>
  </si>
  <si>
    <t>BDRIDP/BAR/ SDR/CCA-Rd/01</t>
  </si>
  <si>
    <t>BDRIDP/BAR/ SDR/CCA-Rd/02</t>
  </si>
  <si>
    <t>BDRIDP/BAR/ SDR/CCA-Rd/03</t>
  </si>
  <si>
    <t xml:space="preserve">BDRIDP/BAR/SDR /CCA-Rd(R)/06
</t>
  </si>
  <si>
    <t>BDRIDP/BAR/SDR /CCA-Rd/09</t>
  </si>
  <si>
    <t>BDRIDP/BAR/SDR /CCA-Rd/10</t>
  </si>
  <si>
    <t>BDRIDP/BAR/SDR /CCA-Rd(R)/11</t>
  </si>
  <si>
    <t>BDRIDP/BAR/SDR /CCA-Rd(R)/12</t>
  </si>
  <si>
    <t>Shibpasha  Sardar bari Sholna Tarunclub road.</t>
  </si>
  <si>
    <t>BDRIDP/BAR/SDR /CCA-Rd(R)/13</t>
  </si>
  <si>
    <t>136m</t>
  </si>
  <si>
    <t xml:space="preserve"> 391m, 910m, 1740m &amp; 1860m</t>
  </si>
  <si>
    <t xml:space="preserve"> 773m &amp; 526m</t>
  </si>
  <si>
    <t>BDRIDP/BAR/SDR/ CCA-Ew/03</t>
  </si>
  <si>
    <t>BDRIDP/BAR/SDR/ CCA-Ew/04</t>
  </si>
  <si>
    <t>BDRIDP/BAR/ BAN/UZ-Rd/01</t>
  </si>
  <si>
    <t>BDRIDP/BAR/ BAN/UZ-St/01</t>
  </si>
  <si>
    <t>BDRIDP/BAR/ BAN/UZ-St/02</t>
  </si>
  <si>
    <t>BDRIDP/BAR/ BAN/UZ-St/03</t>
  </si>
  <si>
    <t>5865m-6865m</t>
  </si>
  <si>
    <t>7162m</t>
  </si>
  <si>
    <t>8642m</t>
  </si>
  <si>
    <t>BDRIDP/BAR/ BAN/UZ-Ew/01</t>
  </si>
  <si>
    <t>BDRIDP/BAR/ UZP/CCA-Rd/02</t>
  </si>
  <si>
    <t>BDRIDP/BAR/ UZP/CCA-Rd/03</t>
  </si>
  <si>
    <t>BDRIDP/BAR/ UZP/CCA-Rd/04</t>
  </si>
  <si>
    <t xml:space="preserve">BDRIDP/BAR/UZP/ UN-St/01
</t>
  </si>
  <si>
    <t>0m</t>
  </si>
  <si>
    <t>15.00m RCC Girder Bridge at Ch.1600m on Daberkul-Dhamura Road over the Thandar Khal infornt of Wazed Ali sikder GPS.</t>
  </si>
  <si>
    <t xml:space="preserve">BDRIDP/BAR/UZP/ CCA-St/01
</t>
  </si>
  <si>
    <t>1600m</t>
  </si>
  <si>
    <t xml:space="preserve"> 650m &amp; 816m</t>
  </si>
  <si>
    <t xml:space="preserve">10m &amp; 400m </t>
  </si>
  <si>
    <t>BDRIDP/BAR/ UZP/UZ-Ew/01</t>
  </si>
  <si>
    <t>BDRIDP/BAR/ AGL/UZ-Rd(R)/01</t>
  </si>
  <si>
    <t>BDRIDP/BAR/ AGL/CCA-Rd/01</t>
  </si>
  <si>
    <t>BDRIDP/BAR/ AGL/CCA-Rd/02</t>
  </si>
  <si>
    <t>BDRIDP/BAR/ AGL/CCA-Rd/03</t>
  </si>
  <si>
    <t>BDRIDP/BAR/ AGL/CCA-Rd/04</t>
  </si>
  <si>
    <t>BDRIDP/BAR/ AGL/CCA-Rd(R)/05</t>
  </si>
  <si>
    <t>BDRIDP/BAR/ AGL/CCA-St/01</t>
  </si>
  <si>
    <t>814m</t>
  </si>
  <si>
    <t>BDRIDP/BAR/ AGL/CCA-Ew/01</t>
  </si>
  <si>
    <t>BDRIDP/BAR/ AGL/CCA-Ew/02</t>
  </si>
  <si>
    <t>BDRIDP/BAR/ AGL/CCA-Ew/03</t>
  </si>
  <si>
    <t>BDRIDP/BAR/ AGL/CCA-Ew/04</t>
  </si>
  <si>
    <t>BDRIDP/BAR/ GOR/UZ-Rd/01</t>
  </si>
  <si>
    <t>BDRIDP/BAR/ GOR/UZ-Rd/02</t>
  </si>
  <si>
    <t>BDRIDP/BAR/ GOR/UZ-Rd/03</t>
  </si>
  <si>
    <t>BDRIDP/BAR/ GOR/UZ-Rd/04</t>
  </si>
  <si>
    <t>BDRIDP/BAR/ GOR/UN-Rd/01</t>
  </si>
  <si>
    <t>BDRIDP/BAR/ GOR/UN-Rd/02</t>
  </si>
  <si>
    <t>BDRIDP/BAR/ GOR/UN-Rd(R)/03</t>
  </si>
  <si>
    <t>BDRIDP/BAR/ GOR/CCA-Rd/01</t>
  </si>
  <si>
    <t>BDRIDP/BAR/ GOR/CCA-Rd/02</t>
  </si>
  <si>
    <t>5000m</t>
  </si>
  <si>
    <t>9340m</t>
  </si>
  <si>
    <t xml:space="preserve"> 4200m.</t>
  </si>
  <si>
    <t>95m, 270m, 1276m, 564m &amp; 970m.</t>
  </si>
  <si>
    <t>BDRIDP/BAR/ GOR/UZ-Ew/01</t>
  </si>
  <si>
    <t>BDRIDP/BAR/ GOR/UZ-Ew/02</t>
  </si>
  <si>
    <t>BDRIDP/BAR/ GOR/UN-Ew/01</t>
  </si>
  <si>
    <t>Clubgonj to M.P's hat road.</t>
  </si>
  <si>
    <t>BDRIDP/BAR/BAB /CCA-Rd(R)/02</t>
  </si>
  <si>
    <t>BDRIDP/BAR/BAB /CCA-Rd(R)/03</t>
  </si>
  <si>
    <t>BDRIDP/BAR/ BAB/CCA-Rd/04</t>
  </si>
  <si>
    <t>BDRIDP/BAR/ BAB/CCA-Rd/05</t>
  </si>
  <si>
    <t>BDRIDP/BAR/ BAB/CCA-Rd(R)/06</t>
  </si>
  <si>
    <t>BDRIDP/BAR/ BAB/CCA-Rd/07</t>
  </si>
  <si>
    <t xml:space="preserve"> 2475m, 2693m, 2860m &amp; 3035m </t>
  </si>
  <si>
    <t>0m-2110m</t>
  </si>
  <si>
    <t>BDRIDP/BAR/ BAB/CCA-St/01</t>
  </si>
  <si>
    <t xml:space="preserve">248m, 715m, 1414m &amp; 1543m </t>
  </si>
  <si>
    <t>.797m, 1455m, 1602m, 1875m, 1965m, 2362m, 2535m, 2655m, 4140m &amp;  225m &amp; 380m</t>
  </si>
  <si>
    <t>BDRIDP/BAR/ BAB/CCA-St/03</t>
  </si>
  <si>
    <t>1135m, 1612m, 2272m, 2375m &amp; 2540mm</t>
  </si>
  <si>
    <t>33m, 2820m, 2980m, 3155m &amp; 1785m</t>
  </si>
  <si>
    <t>BDRIDP/BAR/BAB /CCA-Ew/02</t>
  </si>
  <si>
    <t>BDRIDP/BAR/BAB /CCA-Ew/03</t>
  </si>
  <si>
    <t>BDRIDP/BAR/BAB /CCA-Ew/04</t>
  </si>
  <si>
    <t xml:space="preserve">BDRIDP/BAR/MUL /CCA-Rd(R)/04
</t>
  </si>
  <si>
    <t>1020m, 1950m, 2360m &amp; 3435m.</t>
  </si>
  <si>
    <t>4500m</t>
  </si>
  <si>
    <t>8380m</t>
  </si>
  <si>
    <t>7620m</t>
  </si>
  <si>
    <t>3596m</t>
  </si>
  <si>
    <t>900m</t>
  </si>
  <si>
    <t>650m</t>
  </si>
  <si>
    <t>00m-1250m</t>
  </si>
  <si>
    <t>. 0.00m &amp; 583m</t>
  </si>
  <si>
    <t>750m, 1402m, 1300m, 1380m, 1450m &amp; 1810m</t>
  </si>
  <si>
    <t>1Vent 4.00mx4.00m and 1 Vent 1.00mx1.00m RCC Box Culvert on  Char Kalekhan Goni bari-Khalil Bepari bari road at Ch.182m &amp; 330m (ID No.56695075)</t>
  </si>
  <si>
    <t>182m &amp; 330m</t>
  </si>
  <si>
    <t>BDRIDP/BAR/MUL/CCA-Ew/01</t>
  </si>
  <si>
    <t>BDRIDP/BAR/MUL/CCA-Ew/02</t>
  </si>
  <si>
    <t>BDRIDP/BAR/HZL/UZ-Rd(R)/01</t>
  </si>
  <si>
    <t>BDRIDP/BAR/HZL/CCA-Rd/01</t>
  </si>
  <si>
    <t>BDRIDP/BAR/HZL/CCA-Rd/02</t>
  </si>
  <si>
    <t>BDRIDP/BAR/HZL/UZ-Ew/01</t>
  </si>
  <si>
    <t>3042m</t>
  </si>
  <si>
    <t>BDRIDP/BAR/MHN/CCA-Ew/01</t>
  </si>
  <si>
    <t>BDRIDP/BAR/ BAK/UN-Rd(R)/01</t>
  </si>
  <si>
    <t>BDRIDP/BAR/BAK /CCA-Rd(R)/02</t>
  </si>
  <si>
    <t>BDRIDP/BAR/BAK /CCA-Rd/03</t>
  </si>
  <si>
    <t>BDRIDP/BAR/BAK /CCA-Rd/04</t>
  </si>
  <si>
    <t>BDRIDP/BAR/BAK /CCA-Rd(R)/05</t>
  </si>
  <si>
    <t>BDRIDP/BAR/BAK /CCA-Rd/06</t>
  </si>
  <si>
    <t>BDRIDP/BAR/BAK /CCA-Rd/07</t>
  </si>
  <si>
    <t>Link Road-01</t>
  </si>
  <si>
    <t>Link Road-02</t>
  </si>
  <si>
    <t>BDRIDP/BAR/BAK /CCA-Rd/08</t>
  </si>
  <si>
    <t>850m, 1110m, 1456m, 1608m, 2507m, 3520m, 4245m &amp; 2 Nos2 vent 4.00mx4.00m at Ch.1242m, 2606m</t>
  </si>
  <si>
    <t>Bhola-Gazaria GC road from</t>
  </si>
  <si>
    <t>BDRIDP/BHO/ SDR/UZ-Rd(R)/02</t>
  </si>
  <si>
    <t xml:space="preserve">BDRIDP/BHO/ SDR/UZ-Rd(R)/03
</t>
  </si>
  <si>
    <t xml:space="preserve">BDRIDP/BHO/ SDR/UZ-Rd(R)/04
</t>
  </si>
  <si>
    <t xml:space="preserve">BDRIDP/BHO/ SDR/UZ-Rd(R)/05
</t>
  </si>
  <si>
    <t>BDRIDP/BHO/ SDR/UZ-Rd(R)/06</t>
  </si>
  <si>
    <t>BDRIDP/BHO/ SDR/UZ-Rd(R)/07</t>
  </si>
  <si>
    <t>BDRIDP/BHO/ SDR/UZ-Rd(R)/08</t>
  </si>
  <si>
    <t>BDRIDP/BHO/SDR/UZ-Rd(R)/09</t>
  </si>
  <si>
    <t>BDRIDP/BHO/SDR/UZ-Rd(R)/10</t>
  </si>
  <si>
    <t>BDRIDP/BHO/SDR/UZ-Rd(R)/11</t>
  </si>
  <si>
    <t>BDRIDP/BHO/SDR/UZ-Rd(R)/12</t>
  </si>
  <si>
    <t>BDRIDP/BHO/ SDR/UN-Rd/01</t>
  </si>
  <si>
    <t>BDRIDP/BHO/ SDR/UN-Rd(R)/02</t>
  </si>
  <si>
    <t xml:space="preserve">  BDRIDP/BHO/  SDR/CCA-Rd/01</t>
  </si>
  <si>
    <t>BDRIDP/BHO/ SDR/CCA-Rd/02</t>
  </si>
  <si>
    <t>BDRIDP/BHO/ SDR/CCA-Rd/03</t>
  </si>
  <si>
    <t>BDRIDP/BHO/    SDR/CCA-Rd/05</t>
  </si>
  <si>
    <t xml:space="preserve">BDRIDP/BHO/SDR /CCA-Rd (R)/06
</t>
  </si>
  <si>
    <t>BDRIDP/BHO/ SDR/CCA-Rd/07</t>
  </si>
  <si>
    <t>BDRIDP/BHO/ SDR/CCA-Rd/08</t>
  </si>
  <si>
    <t>BDRIDP/BHO/ SDR/CCA-Rd/09</t>
  </si>
  <si>
    <t>BDRIDP/BHO/ SDR/CCA-Rd(R)/10</t>
  </si>
  <si>
    <t>BDRIDP/BHO/ SDR/CCA-Rd(R)/11</t>
  </si>
  <si>
    <t>BDRIDP/BHO/ SDR/CCA-Rd/12</t>
  </si>
  <si>
    <t>BDRIDP/BHO/ SDR/CCA-Rd(R)/13</t>
  </si>
  <si>
    <t>BDRIDP/BHO/ SDR/CCA-Rd(R)/14</t>
  </si>
  <si>
    <t>BDRIDP/BHO/ SDR/CCA-Rd(R)/15</t>
  </si>
  <si>
    <t>BDRIDP/BHO/ SDR/CCA-Rd/16</t>
  </si>
  <si>
    <t>BDRIDP/BHO/ SDR/CCA-Rd(R)/17</t>
  </si>
  <si>
    <t>BDRIDP/BHO/ SDR/CCA-Rd/18</t>
  </si>
  <si>
    <t>200m, 950m, 1700m &amp; 2400m</t>
  </si>
  <si>
    <t xml:space="preserve"> 7380m</t>
  </si>
  <si>
    <t>9220m</t>
  </si>
  <si>
    <t>9200m, 9400m</t>
  </si>
  <si>
    <t>2950.00m</t>
  </si>
  <si>
    <t>2440m</t>
  </si>
  <si>
    <t>3800m</t>
  </si>
  <si>
    <t>1200m, 1500m, 2700m, 2900m &amp; 3150m</t>
  </si>
  <si>
    <t>1800m</t>
  </si>
  <si>
    <t>1000m</t>
  </si>
  <si>
    <t>2200m</t>
  </si>
  <si>
    <t>3750m</t>
  </si>
  <si>
    <t>BDRIDP/BHO/ SDR/CCA-St/01</t>
  </si>
  <si>
    <t>.1406m Ch. 439m, 904m &amp; 1627m,  Ch. 1170m , Ch. 68m, 105m, 505m, 536m, 641m, 778m, 1140m, 1291m, 1496m, 1720m</t>
  </si>
  <si>
    <t>BDRIDP/BHO/SDR/CCA-St/02</t>
  </si>
  <si>
    <t>1553m</t>
  </si>
  <si>
    <t>640m, 76m, 247m &amp; 378m</t>
  </si>
  <si>
    <t>710m</t>
  </si>
  <si>
    <t>BDRIDP/BHO/ SDR/CCA-St/05</t>
  </si>
  <si>
    <t>13m, 185m, 606m, 1970m, 67m, 469m &amp; 1037m</t>
  </si>
  <si>
    <t xml:space="preserve">870m </t>
  </si>
  <si>
    <t>280m</t>
  </si>
  <si>
    <t>700m</t>
  </si>
  <si>
    <t>1315m</t>
  </si>
  <si>
    <t>1510m</t>
  </si>
  <si>
    <t>5m</t>
  </si>
  <si>
    <t>400m.</t>
  </si>
  <si>
    <t>374m, 421m, 755m, 1254m, 1407m &amp; 634m</t>
  </si>
  <si>
    <t xml:space="preserve"> 1300m</t>
  </si>
  <si>
    <t>1020m, 2600m, 3200m &amp; 2040m</t>
  </si>
  <si>
    <t xml:space="preserve"> 1340m &amp; 1500m.</t>
  </si>
  <si>
    <t xml:space="preserve"> 210m &amp; 930m</t>
  </si>
  <si>
    <t>910m, 1300m, 220m &amp; 1100m.</t>
  </si>
  <si>
    <t>00.00m</t>
  </si>
  <si>
    <t>1230.00m</t>
  </si>
  <si>
    <t>950.00m.</t>
  </si>
  <si>
    <t>6.0m &amp; Ch. 900m</t>
  </si>
  <si>
    <t xml:space="preserve">1045.00m.  </t>
  </si>
  <si>
    <t>05.00m</t>
  </si>
  <si>
    <t>00-1450m</t>
  </si>
  <si>
    <t xml:space="preserve">4817m, 5630m, 4606m, 4970m, 5130m &amp; 5230m </t>
  </si>
  <si>
    <t>BDRIDP/BHO/ SDR/UZ-Ew/02</t>
  </si>
  <si>
    <t>BDRIDP/BHO/ SDR/UZ-Ew/05</t>
  </si>
  <si>
    <t>BDRIDP/BHO/ SDR/UZ-Ew/06</t>
  </si>
  <si>
    <t>BDRIDP/BHO/ SDR/UZ-Ew/07</t>
  </si>
  <si>
    <t>BDRIDP/BHO/ SDR/CCA-Ew/01</t>
  </si>
  <si>
    <t>BDRIDP/BHO/ SDR/CCA-Ew/02</t>
  </si>
  <si>
    <t>BDRIDP/BHO/ SDR/CCA-Ew/03</t>
  </si>
  <si>
    <t>BDRIDP/BHO/ SDR/CCA-Ew/06</t>
  </si>
  <si>
    <t>BDRIDP/BHO/ SDR/CCA-Ew/07</t>
  </si>
  <si>
    <t>BDRIDP/BHO/ SDR/CCA-Ew/08</t>
  </si>
  <si>
    <t>BDRIDP/BHO/ SDR/CCA-Ew/09</t>
  </si>
  <si>
    <t>BDRIDP/BHO/ SDR/CCA-Ew/10</t>
  </si>
  <si>
    <t>BDRIDP/BHO/ SDR/CCA-Ew/11</t>
  </si>
  <si>
    <t>BDRIDP/BHO/ SDR/CCA-Ew/12</t>
  </si>
  <si>
    <t>BDRIDP/BHO/ SDR/CCA-Ew/13</t>
  </si>
  <si>
    <t>BDRIDP/BHO/ SDR/CCA-Ew/14</t>
  </si>
  <si>
    <t>BDRIDP/BHO/ SDR/CCA-Ew/15</t>
  </si>
  <si>
    <t>BDRIDP/BHO/ SDR/CCA-Ew/16</t>
  </si>
  <si>
    <t>BDRIDP/BHO/ SDR/CCA-Ew/17</t>
  </si>
  <si>
    <t>BDRIDP/BHO/ SDR/CCA-Ew/18</t>
  </si>
  <si>
    <t>BDRIDP/BHO/ CF/UN-Rd/01</t>
  </si>
  <si>
    <t>BDRIDP/BHO /CF/UN-Rd/02</t>
  </si>
  <si>
    <t>BDRIDP/BHO/ CF/UN-Rd/03</t>
  </si>
  <si>
    <t>BDRIDP/BHO/ CF/UN-Rd/04</t>
  </si>
  <si>
    <t xml:space="preserve">  BDRIDP/BHO/ CF/UN-Rd(R)/05</t>
  </si>
  <si>
    <t>BDRIDP/BHO/CF/UN-Rd(R)/07</t>
  </si>
  <si>
    <t>BDRIDP/BHO/CF/UN-Rd(R)/08</t>
  </si>
  <si>
    <t>BDRIDP/BHO/ CF/UN-Rd(R)/09</t>
  </si>
  <si>
    <t>BDRIDP/BHO/ CF/UN-Rd(R)/10</t>
  </si>
  <si>
    <t>BDRIDP/BHO/ CF/UN-Rd/11</t>
  </si>
  <si>
    <t>BDRIDP/BHO/ CF/UN-Rd(R)/12</t>
  </si>
  <si>
    <t>BDRIDP/BHO/ CF/UN-Rd/13</t>
  </si>
  <si>
    <t>BDRIDP/BHO/ CF/UN-Rd/14</t>
  </si>
  <si>
    <t>BDRIDP/BHO/ CF/UN-Rd/15</t>
  </si>
  <si>
    <t>BDRIDP/BHO/ CF/UN-Rd/16</t>
  </si>
  <si>
    <t>BDRIDP/BHO/ CF/UN-Rd/17</t>
  </si>
  <si>
    <t>BDRIDP/BHO/   CF/CCA-Rd/01</t>
  </si>
  <si>
    <t>BDRIDP/BHO/    CF/CCA-Rd/02</t>
  </si>
  <si>
    <t>BDRIDP/BHO/CF/ CCA-Rd/03</t>
  </si>
  <si>
    <t>BDRIDP/BHO/CF/  CCA-Rd/04</t>
  </si>
  <si>
    <t>BDRIDP/BHO/    CF/CCA-Rd/05</t>
  </si>
  <si>
    <t xml:space="preserve">BDRIDP/BHO/     CF/CCA-Rd/06
</t>
  </si>
  <si>
    <t xml:space="preserve">BDRIDP/BHO/CF/CCA-Rd/07
</t>
  </si>
  <si>
    <t xml:space="preserve">  BDRIDP/BHO/ CF/CCA-Rd/08</t>
  </si>
  <si>
    <t xml:space="preserve">  BDRIDP/BHO/ CF/CCA-Rd/09</t>
  </si>
  <si>
    <t>BDRIDP/BHO/ CF/CCA-Rd(R)/12</t>
  </si>
  <si>
    <t>BDRIDP/BHO/ CF/CCA-Rd/13</t>
  </si>
  <si>
    <t>BDRIDP/BHO/ CF/CCA-Rd/14</t>
  </si>
  <si>
    <t>BDRIDP/BHO/ CF/CCA-Rd/26</t>
  </si>
  <si>
    <t>BDRIDP/BHO/ CF/CCA-Rd/27</t>
  </si>
  <si>
    <t>BDRIDP/BHO/ CF/CCA-Rd/30</t>
  </si>
  <si>
    <t>BDRIDP/BHO/ CF/CCA-Rd/31</t>
  </si>
  <si>
    <t>BDRIDP/BHO/ CF/CCA-Rd/32</t>
  </si>
  <si>
    <t>BDRIDP/BHO/ CF/CCA-Rd/33</t>
  </si>
  <si>
    <t>BDRIDP/BHO/ CF/CCA-Rd/34</t>
  </si>
  <si>
    <t>BDRIDP/BHO/ CF/CCA-Rd/35</t>
  </si>
  <si>
    <t>BDRIDP/BHO/ CF/CCA-Rd/36</t>
  </si>
  <si>
    <t>BDRIDP/BHO/ CF/CCA-Rd/37</t>
  </si>
  <si>
    <t>BDRIDP/BHO/ CF/CCA-Rd/38</t>
  </si>
  <si>
    <t>BDRIDP/BHO/ CF/CCA-Rd/39</t>
  </si>
  <si>
    <t>BDRIDP/BHO/ CF/CCA-Rd/40</t>
  </si>
  <si>
    <t>BDRIDP/BHO/ CF/CCA-Rd/41</t>
  </si>
  <si>
    <t>BDRIDP/BHO/ CF/CCA-Rd/42</t>
  </si>
  <si>
    <t>BDRIDP/BHO/ CF/CCA-Rd/43</t>
  </si>
  <si>
    <t>BDRIDP/BHO/ CF/CCA-Rd/44</t>
  </si>
  <si>
    <t>BDRIDP/BHO/ CF/CCA-Rd/45</t>
  </si>
  <si>
    <t>BDRIDP/BHO/ CF/CCA-Rd/46</t>
  </si>
  <si>
    <t>BDRIDP/BHO/ CF/CCA-Rd/47</t>
  </si>
  <si>
    <t>BDRIDP/BHO/ CF/CCA-Rd/48</t>
  </si>
  <si>
    <t>7230m</t>
  </si>
  <si>
    <t>820m, 242m, 663m, 1261m &amp; 1483m</t>
  </si>
  <si>
    <t xml:space="preserve"> 4192m</t>
  </si>
  <si>
    <t>30m</t>
  </si>
  <si>
    <t xml:space="preserve">  BDRIDP/BHO/ CF/CCA-St/04
</t>
  </si>
  <si>
    <t>900m, 402m &amp; 1105m.</t>
  </si>
  <si>
    <t xml:space="preserve">  BDRIDP/BHO/ CF/CCA-St/05
</t>
  </si>
  <si>
    <t xml:space="preserve">   BDRIDP/BHO/ CF/CCA-St/06
</t>
  </si>
  <si>
    <t>1812m &amp; 1681m</t>
  </si>
  <si>
    <t>2126m &amp; 2234m</t>
  </si>
  <si>
    <t>4350m</t>
  </si>
  <si>
    <t>393m</t>
  </si>
  <si>
    <t>BDRIDP/BHO/ CF/UN-Ew/02</t>
  </si>
  <si>
    <t xml:space="preserve"> BDRIDP/BHO/ CF/UN-Ew/03</t>
  </si>
  <si>
    <t xml:space="preserve">   BDRIDP/BHO/   CF/UN-Ew/04</t>
  </si>
  <si>
    <t xml:space="preserve">  BDRIDP/BHO/ CF/UN-Ew/05</t>
  </si>
  <si>
    <t>BDRIDP/BHO/CF/UN-Ew/06</t>
  </si>
  <si>
    <t>BDRIDP/BHO/CF/UN-Ew/07</t>
  </si>
  <si>
    <t>BDRIDP/BHO/CF/UN-Ew/08</t>
  </si>
  <si>
    <t>BDRIDP/BHO/CF/UN-Ew/09</t>
  </si>
  <si>
    <t>BDRIDP/BHO/CF/UN-Ew/10</t>
  </si>
  <si>
    <t>BDRIDP/BHO/   CF/UN-Ew/01</t>
  </si>
  <si>
    <t>BDRIDP/BHO/CF/UN-Ew/11</t>
  </si>
  <si>
    <t>BDRIDP/BHO/CF/UN-Ew/12</t>
  </si>
  <si>
    <t xml:space="preserve">   BDRIDP/BHO/  CF/CCA-Ew/01</t>
  </si>
  <si>
    <t xml:space="preserve">   BDRIDP/BHO/ CF/CCA-Ew/02</t>
  </si>
  <si>
    <t>BDRIDP/BHO/CF/CCA-Ew/04</t>
  </si>
  <si>
    <t>BDRIDP/BHO/ CF/CCA-Ew/06</t>
  </si>
  <si>
    <t>BDRIDP/BHO/ CF/CCA-Ew/07</t>
  </si>
  <si>
    <t>BDRIDP/BHO/ CF/CCA-Ew/08</t>
  </si>
  <si>
    <t>BDRIDP/BHO/ CF/CCA-Ew/09</t>
  </si>
  <si>
    <t>BDRIDP/BHO/ CF/CCA-Ew/10</t>
  </si>
  <si>
    <t>BDRIDP/BHO/ CF/CCA-Ew/11</t>
  </si>
  <si>
    <t>BDRIDP/BHO/ CF/CCA-Ew/12</t>
  </si>
  <si>
    <t>BDRIDP/BHO/ CF/CCA-Ew/13</t>
  </si>
  <si>
    <t>BDRIDP/BHO/ CF/CCA-Ew/14</t>
  </si>
  <si>
    <t>BDRIDP/BHO/ CF/CCA-Ew/15</t>
  </si>
  <si>
    <t>BDRIDP/BHO/ CF/CCA-Ew/16</t>
  </si>
  <si>
    <t>BDRIDP/BHO/ CF/CCA-Ew/17</t>
  </si>
  <si>
    <t>BDRIDP/BHO/ CF/CCA-Ew/18</t>
  </si>
  <si>
    <t>BDRIDP/BHO/ CF/CCA-Ew/19</t>
  </si>
  <si>
    <t>BDRIDP/BHO/ CF/CCA-Ew/20</t>
  </si>
  <si>
    <t>BDRIDP/BHO/ CF/CCA-Ew/21</t>
  </si>
  <si>
    <t>BDRIDP/BHO/ CF/CCA-Ew/22</t>
  </si>
  <si>
    <t>BDRIDP/BHO/ CF/CCA-Ew/23</t>
  </si>
  <si>
    <t>BDRIDP/BHO/ CF/CCA-Ew/24</t>
  </si>
  <si>
    <t>BDRIDP/BHO/ CF/CCA-Ew/25</t>
  </si>
  <si>
    <t>BDRIDP/BHO/ CF/CCA-Ew/26</t>
  </si>
  <si>
    <t>BDRIDP/BHO/ BRN/UZ-Rd/02</t>
  </si>
  <si>
    <t>BDRIDP/BHO/ BRN/CCA-Rd/01</t>
  </si>
  <si>
    <t xml:space="preserve"> BDRIDP/BHO/     BRN/CCA-Rd/03</t>
  </si>
  <si>
    <t>BDRIDP/BHO/ BRN/CCA-Rd/04</t>
  </si>
  <si>
    <t>150m, 1830m, 6515m &amp; 7910m</t>
  </si>
  <si>
    <t>BDRIDP/BHO/BRN/CCA-St/01</t>
  </si>
  <si>
    <t>330m, 480m, 510m</t>
  </si>
  <si>
    <t>BDRIDP/BHO/BRN/CCA-St/02</t>
  </si>
  <si>
    <t>2805m, 2990m, 3110m, 3415m, 3500m, 3816m &amp; 4565m</t>
  </si>
  <si>
    <t>BDRIDP/BHO/BRN/CCA-St/03</t>
  </si>
  <si>
    <t xml:space="preserve"> 92m, 427m, 553m &amp; 800m</t>
  </si>
  <si>
    <t>BDRIDP/BHO/ BRN/UZ-Ew/02</t>
  </si>
  <si>
    <t>BDRIDP/BHO/ BRN/UN-Ew/01</t>
  </si>
  <si>
    <t>BDRIDP/BHO/ BRN/UN-Ew/02</t>
  </si>
  <si>
    <t xml:space="preserve"> Maniker hat RHD To Gongapur Road (Kumu Rari Bari-Matubar Bari-Dhanibhanga School-Khayerhat) from Ch. 1100-2100m.</t>
  </si>
  <si>
    <t>BDRIDP/BHO/ BRN/CCA-Ew/01</t>
  </si>
  <si>
    <t>BDRIDP/BHO/ BRN/CCA-Ew/02</t>
  </si>
  <si>
    <t>BDRIDP/BHO/ BRN/CCA-Ew/03</t>
  </si>
  <si>
    <t>BDRIDP/BHO/ BRN/CCA-Ew/04</t>
  </si>
  <si>
    <t>BDRIDP/BHO/ LAL/UN-Rd(R)/01</t>
  </si>
  <si>
    <t>BDRIDP/BHO/ LAL/CCA-Rd/09</t>
  </si>
  <si>
    <t>BDRIDP/BHO/ LAL/CCA-Rd/10</t>
  </si>
  <si>
    <t>BDRIDP/BHO/ LAL/CCA-Rd/11</t>
  </si>
  <si>
    <t>BDRIDP/BHO/ LAL/CCA-Rd/12</t>
  </si>
  <si>
    <t>BDRIDP/BHO/ LAL/CCA-Rd/13</t>
  </si>
  <si>
    <t>BDRIDP/BHO/ LAL/CCA-Rd/14</t>
  </si>
  <si>
    <t>BDRIDP/BHO/ LAL/CCA-Rd/15</t>
  </si>
  <si>
    <t>10710m, 10881m, 11125m &amp; 11413m</t>
  </si>
  <si>
    <t>8505m</t>
  </si>
  <si>
    <t xml:space="preserve">  BDRIDP/BHO/  LAL/CCA-St/01</t>
  </si>
  <si>
    <t>4590m</t>
  </si>
  <si>
    <t>4700m</t>
  </si>
  <si>
    <t>5252m</t>
  </si>
  <si>
    <t>705m</t>
  </si>
  <si>
    <t>BDRIDP/BHO/ LAL/CCA-St/02</t>
  </si>
  <si>
    <t>.840m &amp; 575m</t>
  </si>
  <si>
    <t>1737m, 2414m, 1580m, 2005m, 2160m &amp; 2795m</t>
  </si>
  <si>
    <t>BDRIDP/BHO     /LAL/CCA-St/05</t>
  </si>
  <si>
    <t>BDRIDP/BHO     /LAL/CCA-St/06</t>
  </si>
  <si>
    <t>BDRIDP/BHO     /LAL/CCA-St/07</t>
  </si>
  <si>
    <t>BDRIDP/BHO     /LAL/CCA-St/08</t>
  </si>
  <si>
    <t>BDRIDP/BHO     /LAL/CCA-St/09</t>
  </si>
  <si>
    <t>BDRIDP/BHO     /LAL/CCA-St/10</t>
  </si>
  <si>
    <t>13.4m</t>
  </si>
  <si>
    <t>BDRIDP/BHO     /LAL/CCA-St/11</t>
  </si>
  <si>
    <t>BDRIDP/BHO     /LAL/CCA-St/12</t>
  </si>
  <si>
    <t>BDRIDP/BHO     /LAL/CCA-St/14</t>
  </si>
  <si>
    <t>1565m</t>
  </si>
  <si>
    <t>1415m</t>
  </si>
  <si>
    <t>BDRIDP/BHO/ LAL/UN-Ew/01</t>
  </si>
  <si>
    <t>BDRIDP/BHO/ LAL/CCA-Ew/01</t>
  </si>
  <si>
    <t>BDRIDP/BHO/ LAL/CCA-Ew/02</t>
  </si>
  <si>
    <t>BDRIDP/BHO/ LAL/CCA-Ew/03</t>
  </si>
  <si>
    <t>BDRIDP/BHO/ LAL/CCA-Ew/04</t>
  </si>
  <si>
    <t>BDRIDP/BHO/ LAL/CCA-Ew/05</t>
  </si>
  <si>
    <t>BDRIDP/BHO/ LAL/CCA-Ew/06</t>
  </si>
  <si>
    <t>BDRIDP/BHO/ LAL/CCA-Ew/07</t>
  </si>
  <si>
    <t>BDRIDP/BHO/ LAL/CCA-Ew/08</t>
  </si>
  <si>
    <t>BDRIDP/BHO/ LAL/CCA-Ew/09</t>
  </si>
  <si>
    <t>BDRIDP/BHO/ LAL/CCA-Ew/11</t>
  </si>
  <si>
    <t>BDRIDP/BHO/ LAL/CCA-Ew/12</t>
  </si>
  <si>
    <t>6550m &amp; 6875m</t>
  </si>
  <si>
    <t>301m, 1563m, 1670m, 1889m</t>
  </si>
  <si>
    <t>667m, 970m, 1928m &amp; 2228m</t>
  </si>
  <si>
    <t>250m &amp; 1130m</t>
  </si>
  <si>
    <t>860m, 1585m &amp; 1923m</t>
  </si>
  <si>
    <t>BDRIDP/BHO/ DOU/CCA-Ew/01</t>
  </si>
  <si>
    <t>BDRIDP/BHO/ DOU/CCA-Ew/02</t>
  </si>
  <si>
    <t>BDRIDP/BHO/ DOU/CCA-Ew/03</t>
  </si>
  <si>
    <t>BDRIDP/BHO/ DOU/CCA-Ew/04</t>
  </si>
  <si>
    <t>BDRIDP/BHO/ DOU/CCA-Ew/05</t>
  </si>
  <si>
    <t>BDRIDP/BHO/ DOU/CCA-Ew/06</t>
  </si>
  <si>
    <t>BDRIDP/BHO/ MON/CCA-Rd/01</t>
  </si>
  <si>
    <t>BDRIDP/BHO/ MON/CCA-Rd/02</t>
  </si>
  <si>
    <t>BDRIDP/BHO/ MON/CCA-Rd/03</t>
  </si>
  <si>
    <t>BDRIDP/BHO/ MON/CCA-Rd/04</t>
  </si>
  <si>
    <t>BDRIDP/BHO/ MON/CCA-Rd/05</t>
  </si>
  <si>
    <t>BDRIDP/BHO/ MON/CCA-Rd/06</t>
  </si>
  <si>
    <t>BDRIDP/BHO/ MON/CCA-Rd/07</t>
  </si>
  <si>
    <t>BDRIDP/BHO/ MON/CCA-Rd/08</t>
  </si>
  <si>
    <t>BDRIDP/BHO/ MON/CCA-Rd/09</t>
  </si>
  <si>
    <t>BDRIDP/BHO/ MON/CCA-Ew/01</t>
  </si>
  <si>
    <t>BDRIDP/JHL/KTH/UZ-Rd/03</t>
  </si>
  <si>
    <t>BDRIDP/JHL/KTH/UZ-Rd/02</t>
  </si>
  <si>
    <t>BDRIDP/JHL/RJP/UZ-Rd/02</t>
  </si>
  <si>
    <t>BDRIDP/JHL/RJP/UZ-Rd/01</t>
  </si>
  <si>
    <t>BDRIDP/JHL/RJP/UZ-Rd(R)/05</t>
  </si>
  <si>
    <t>BDRIDP/JHL/RJP/UZ-Rd/03</t>
  </si>
  <si>
    <t>BDRIDP/PAT/SAD/UZ-Rd/02</t>
  </si>
  <si>
    <t>BDRIDP/PAT/SAD/UZ-Rd/05</t>
  </si>
  <si>
    <t>BDRIDP/PAT/SAD/UZ-Rd/01</t>
  </si>
  <si>
    <t>BDRIDP/PAT/SAD/UZ-Rd/03</t>
  </si>
  <si>
    <t>BDRIDP/PAT/SAD/UZ-Rd/06</t>
  </si>
  <si>
    <t>BDRIDP/PAT/SAD/UZ-Rd/04</t>
  </si>
  <si>
    <t>BDRIDP/PAT/DUM/UZ-Rd/01</t>
  </si>
  <si>
    <t>BDRIDP/PAT/MIR/UZ-Rd/02</t>
  </si>
  <si>
    <t>BDRIDP/PAT/GAL/UZ-Rd/01</t>
  </si>
  <si>
    <t>BDRIDP/PAT/GAL/UZ-Rd/03</t>
  </si>
  <si>
    <t>BDRIDP/PAT/GAL/UZ-Rd/02</t>
  </si>
  <si>
    <t>BDRIDP/PAT/GAL/UZ-Rd/04</t>
  </si>
  <si>
    <t>BDRIDP/PRJ/NSB/UZ-Rd/01</t>
  </si>
  <si>
    <t>BDRIDP/PRJ/KAW/UZ-Rd(R)/01</t>
  </si>
  <si>
    <t>BDRIDP/JHL/KTH/UZ-Rd(R)/01</t>
  </si>
  <si>
    <t>BDRIDP/JHL/KTH/UZ-Rd(R)/04</t>
  </si>
  <si>
    <t>BDRIDP/JHL/RJP/UZ-Rd(R)/04</t>
  </si>
  <si>
    <t>BDRIDP/JHL/RJP/UZ-Rd(R)/06</t>
  </si>
  <si>
    <t>BDRIDP/JHL/SDR/UZ-Rd(R)/01</t>
  </si>
  <si>
    <t>BDRIDP/JHL/SDR/UZ-Rd(R)/02</t>
  </si>
  <si>
    <t>BDRIDP/PAT/MIR/UZ-Rd(R)/01</t>
  </si>
  <si>
    <t>BDRIDP/PRJ/BAN/UZ-Rd(R)/01</t>
  </si>
  <si>
    <t>BDRIDP/PRJ/BAN/UZ-Rd(R)/04</t>
  </si>
  <si>
    <t>BDRIDP/PRJ/BAN/UZ-Rd(R)/02</t>
  </si>
  <si>
    <t>BDRIDP/PRJ/BAN/UZ-Rd(R)/03</t>
  </si>
  <si>
    <t>BDRIDP/PRJ/SDR/UZ-Rd(R)/01</t>
  </si>
  <si>
    <t>BDRIDP/PRJ/SDR/UZ-Rd(R)/02</t>
  </si>
  <si>
    <t>BDRIDP/PRJ/MAT/UZ-Rd(R)/02</t>
  </si>
  <si>
    <t>BDRIDP/PRJ/MAT/UZ-Rd(R)/06</t>
  </si>
  <si>
    <t>BDRIDP/PRJ/MAT/UZ-Rd(R)/09</t>
  </si>
  <si>
    <t>BDRIDP/PRJ/MAT/UZ-Rd(R)/04</t>
  </si>
  <si>
    <t>BDRIDP/PRJ/MAT/UZ-Rd(R)/05</t>
  </si>
  <si>
    <t>BDRIDP/PRJ/MAT/UZ-Rd(R)/01</t>
  </si>
  <si>
    <t>BDRIDP/PRJ/MAT/UZ-Rd(R)/08</t>
  </si>
  <si>
    <t>BDRIDP/PRJ/MAT/UZ-Rd(R)/07</t>
  </si>
  <si>
    <t xml:space="preserve">BDRIDP/JHL/NAL/UN-Rd/02
</t>
  </si>
  <si>
    <t xml:space="preserve">BDRIDP/JHL/NAL/UN-Rd/01
</t>
  </si>
  <si>
    <t xml:space="preserve">BDRIDP/PAT/BAF/UN-Rd/02
</t>
  </si>
  <si>
    <t xml:space="preserve">BDRIDP/PAT/BAF/UN-Rd/05
</t>
  </si>
  <si>
    <t xml:space="preserve">BDRIDP/PAT/BAF/CCA-Rd(R)/10
</t>
  </si>
  <si>
    <t xml:space="preserve">BDRIDP/PAT/BAF/UN-Rd/01
</t>
  </si>
  <si>
    <t xml:space="preserve">BDRIDP/PAT/BAF/UN-Rd/03
</t>
  </si>
  <si>
    <t xml:space="preserve">BDRIDP/PAT/BAF/UN-Rd/06
</t>
  </si>
  <si>
    <t xml:space="preserve">BDRIDP/PAT/BAF/UN-Rd/04
</t>
  </si>
  <si>
    <t xml:space="preserve">BDRIDP/PAT/KAL/UN-Rd/01
</t>
  </si>
  <si>
    <t xml:space="preserve">BDRIDP/PAT/SAD/UN-Rd/01
</t>
  </si>
  <si>
    <t xml:space="preserve">BDRIDP/PAT/SDR/UN-Rd/02
</t>
  </si>
  <si>
    <t xml:space="preserve">BDRIDP/PRJ/BAN/UN-Rd/02
</t>
  </si>
  <si>
    <t xml:space="preserve">BDRIDP/PRJ/BAN/UN-Rd/03
</t>
  </si>
  <si>
    <t xml:space="preserve">BDRIDP/PRJ/BAN/UN-Rd/04
</t>
  </si>
  <si>
    <t xml:space="preserve">BDRIDP/PRJ/ZIA/UN-Rd(R)/01
</t>
  </si>
  <si>
    <t xml:space="preserve">BDRIDP/PRJ/ZIA/UN-Rd(R)/02
</t>
  </si>
  <si>
    <t xml:space="preserve">BDRIDP/PRJ/NZP/UN-Rd/03
</t>
  </si>
  <si>
    <t xml:space="preserve">BDRIDP/PRJ/NZP/UN-Rd/02
</t>
  </si>
  <si>
    <t xml:space="preserve">BDRIDP/PRJ/NZP/UN-Rd/01
</t>
  </si>
  <si>
    <t xml:space="preserve">BDRIDP/PRJ/NSB/UN-Rd/01
</t>
  </si>
  <si>
    <t xml:space="preserve">BDRIDP/PRJ/MAT/UN-Rd/07
</t>
  </si>
  <si>
    <t xml:space="preserve">BDRIDP/PRJ/MAT/UN-Rd/02
</t>
  </si>
  <si>
    <t xml:space="preserve">BDRIDP/PRJ/MAT/UN-Rd/05
</t>
  </si>
  <si>
    <t>BDRIDP/JHL/RJP/UN-Rd(R)/01</t>
  </si>
  <si>
    <t>BDRIDP/PRJ/BAN/UN-Rd(R)/01</t>
  </si>
  <si>
    <t>BDRIDP/PRJ/MAT/UN-Rd(R)/01</t>
  </si>
  <si>
    <t>BDRIDP/PRJ/MAT/UN-Rd(R)/03</t>
  </si>
  <si>
    <t>BDRIDP/PRJ/MAT/UN-Rd(R)/06</t>
  </si>
  <si>
    <t>BDRIDP/PRJ/NZP/UN-Rd/04</t>
  </si>
  <si>
    <t>BDRIDP/PAT/RAN/UN-Rd(R)/01</t>
  </si>
  <si>
    <t>BDRIDP/JHL/KTH/CCA-Rd/01</t>
  </si>
  <si>
    <t>BDRIDP/JHL/RJP/CCA-Rd/02</t>
  </si>
  <si>
    <t>BDRIDP/JHL/RJP/CCA-Rd/05</t>
  </si>
  <si>
    <t>BDRIDP/JHL/RJP/CCA-Rd/12</t>
  </si>
  <si>
    <t>BDRIDP/JHL/RJP/CCA-Rd/13</t>
  </si>
  <si>
    <t>BDRIDP/JHL/RJP/CCA-Rd/07</t>
  </si>
  <si>
    <t>BDRIDP/JHL/RJP/CCA-Rd/14</t>
  </si>
  <si>
    <t>BDRIDP/JHL/RJP/CCA-Rd/06</t>
  </si>
  <si>
    <t>BDRIDP/JHL/RJP/CCA-Rd/03</t>
  </si>
  <si>
    <t>BDRIDP/JHL/RJP/CCA-Rd/09</t>
  </si>
  <si>
    <t>BDRIDP/JHL/RJP/CCA-Rd/08</t>
  </si>
  <si>
    <t>BDRIDP/JHL/RJP/CCA-Rd/15</t>
  </si>
  <si>
    <t>BDRIDP/JHL/RJP/CCA-Rd/11</t>
  </si>
  <si>
    <t>BDRIDP/JHL/RJP/CCA-Rd/01</t>
  </si>
  <si>
    <t>BDRIDP/JHL/RJP/CCA-Rd/10</t>
  </si>
  <si>
    <t>BDRIDP/JHL/SDR/CCA-Rd/01</t>
  </si>
  <si>
    <t>BDRIDP/JHL/SAD/CCA-Rd/03</t>
  </si>
  <si>
    <t>BDRIDP/JHL/SDR/CCA-Rd/02</t>
  </si>
  <si>
    <t>BDRIDP/PAT/BAF/CCA-Rd(R)/04</t>
  </si>
  <si>
    <t>BDRIDP/PAT/BAF/CCA-Rd/13</t>
  </si>
  <si>
    <t>BDRIDP/PAT/BAF/CCA-Rd(R)/05</t>
  </si>
  <si>
    <t>BDRIDP/PAT/BAF/CCA-Rd(R)/06</t>
  </si>
  <si>
    <t>BDRIDP/PAT/BAF/CCA-Rd/14</t>
  </si>
  <si>
    <t>BDRIDP/PAT/BAF/CCA-Rd/02</t>
  </si>
  <si>
    <t>BDRIDP/PAT/BAF/CCA-Rd/01</t>
  </si>
  <si>
    <t>BDRIDP/PAT/BAF/CCA-Rd/15</t>
  </si>
  <si>
    <t>BDRIDP/PAT/BAF/CCA-Rd/03</t>
  </si>
  <si>
    <t>BDRIDP/PAT/BAF/CCA-Rd/16</t>
  </si>
  <si>
    <t>BDRIDP/PAT/BAF/CCA-Rd/08</t>
  </si>
  <si>
    <t>BDRIDP/PAT/BAF/CCA-Rd/17</t>
  </si>
  <si>
    <t>BDRIDP/PAT/BAF/CCA-Rd/18</t>
  </si>
  <si>
    <t>BDRIDP/PAT/BAF/CCA-Rd/11</t>
  </si>
  <si>
    <t>BDRIDP/PAT/BAF/CCA-Rd/09</t>
  </si>
  <si>
    <t>BDRIDP/PAT/BAF/CCA-Rd/19</t>
  </si>
  <si>
    <t>BDRIDP/PAT/BAF/CCA-Rd/07</t>
  </si>
  <si>
    <t>BDRIDP/PAT/BAF/CCA-Rd/12</t>
  </si>
  <si>
    <t>BDRIDP/PAT/SDR/CCA-Rd/09</t>
  </si>
  <si>
    <t>BDRIDP/PAT/SAD/CCA-Rd/02</t>
  </si>
  <si>
    <t>BDRIDP/PAT/SDR/CCA-Rd/03</t>
  </si>
  <si>
    <t>BDRIDP/PAT/SDR/CCA-Rd/08</t>
  </si>
  <si>
    <t>BDRIDP/PAT/SAD/CCA-Rd/07</t>
  </si>
  <si>
    <t>BDRIDP/PAT/SAD/CCA-Rd/01</t>
  </si>
  <si>
    <t>BDRIDP/PAT/SDR/CCA-Rd/04</t>
  </si>
  <si>
    <t>BDRIDP/PAT/SDR/CCA-Rd/10</t>
  </si>
  <si>
    <t>BDRIDP/PAT/SAD/CCA-Rd/11</t>
  </si>
  <si>
    <t>BDRIDP/PAT/SAD/CCA-Rd/05</t>
  </si>
  <si>
    <t>BDRIDP/PAT/SAD/CCA-Rd/06</t>
  </si>
  <si>
    <t>BDRIDP/PAT/DAS/CCA-Rd/01</t>
  </si>
  <si>
    <t>BDRIDP/PAT/DUM/CCA-Rd/09</t>
  </si>
  <si>
    <t>BDRIDP/PAT/DUM/CCA-Rd/05</t>
  </si>
  <si>
    <t>BDRIDP/PAT/DUM/CCA-Rd/10</t>
  </si>
  <si>
    <t>BDRIDP/PAT/DUM/CCA-Rd/03</t>
  </si>
  <si>
    <t>BDRIDP/PAT/DUM/CCA-Rd/01</t>
  </si>
  <si>
    <t>BDRIDP/PAT/DUM/CCA-Rd/06</t>
  </si>
  <si>
    <t>Naldoani GPS - H/O Firoj Khan via Jinnat Gazi,Firoj Khan</t>
  </si>
  <si>
    <t>BDRIDP/PAT/DUM/CCA-Rd/11</t>
  </si>
  <si>
    <t>BDRIDP/PAT/DUM/CCA-Rd/04</t>
  </si>
  <si>
    <t>BDRIDP/PAT/DUM/CCA-Rd(R)/02</t>
  </si>
  <si>
    <t>Jamal Bazar - Kalbari Bazar(Gabtali - Sreerampur Dakatia Khalergora via Talukder Hat)</t>
  </si>
  <si>
    <t>BDRIDP/PAT/DUM/CCA-Rd(R)/07</t>
  </si>
  <si>
    <t>Board office Bridge - Gabtali Bazar via H/O Salam Mridha (Board Office RHD (West side of Bridge) to Gabtali hat via Salam pur Fajil Madrasha)</t>
  </si>
  <si>
    <t>BDRIDP/PAT/DUM/CCA-Rd(R)/08</t>
  </si>
  <si>
    <t>United Mahila College - Wazed Ali Howlader Jam-E-Mosque(Uttar Sreerampur H/S, GPS-Rajakhali Bazar)</t>
  </si>
  <si>
    <t>Rajakhali Bridge - H/O Rafiqul Master via H/O Jalal Uddin Khan(Labukhali Boga RHD(Rajakhali Baily Bridge)- Gabtoli Bazar.(H/O Rafique Master)</t>
  </si>
  <si>
    <t>BDRIDP/PAT/KAL/CCA-Rd/01</t>
  </si>
  <si>
    <t>BDRIDP/PAT/MIR/CCA-Rd/01</t>
  </si>
  <si>
    <t>BDRIDP/PAT/MIR/CCA-Rd/02</t>
  </si>
  <si>
    <t>Chotto Siba UZR - Baro Siba Launch Ghat</t>
  </si>
  <si>
    <t>BDRIDP/PAT/GAL/CCA-Rd/01</t>
  </si>
  <si>
    <t>BDRIDP/PRJ/BAN/CCA-Rd/01</t>
  </si>
  <si>
    <t>BDRIDP/PRJ/BAN/CCA-Rd/02</t>
  </si>
  <si>
    <t>BDRIDP/PRJ/BAN/CCA-Rd/05</t>
  </si>
  <si>
    <t>BDRIDP/PRJ/BAN/CCA-Rd/03</t>
  </si>
  <si>
    <t>BDRIDP/PRJ/BAN/CCA-Rd/04</t>
  </si>
  <si>
    <t>BDRIDP/PRJ/ZIA/CCA-Rd/02</t>
  </si>
  <si>
    <t>BDRIDP/PRJ/ZIA/CCA-Rd/01</t>
  </si>
  <si>
    <t>BDRIDP/PRJ/NZP/CCA-Rd/01</t>
  </si>
  <si>
    <t>BDRIDP/PRJ/NSB/CCA-Rd/01</t>
  </si>
  <si>
    <t>BDRIDP/PRJ/NSB/CCA-Rd/04</t>
  </si>
  <si>
    <t>BDRIDP/PRJ/NSB/CCA-Rd/03</t>
  </si>
  <si>
    <t>BDRIDP/PRJ/NSB/CCA-Rd/02</t>
  </si>
  <si>
    <t>BDRIDP/PRJ/NSB/CCA-Rd/05</t>
  </si>
  <si>
    <t>BDRIDP/PRJ/SAD/CCA-Rd/01</t>
  </si>
  <si>
    <t>BDRIDP/PRJ/MAT/CCA-Rd/04</t>
  </si>
  <si>
    <t>BDRIDP/PRJ/MAT/CCA-Rd/02</t>
  </si>
  <si>
    <t>BDRIDP/PRJ/MAT/CCA-Rd/08</t>
  </si>
  <si>
    <t>BDRIDP/PRJ/MAT/CCA-Rd/05</t>
  </si>
  <si>
    <t>BDRIDP/PRJ/MAT/CCA-Rd/01</t>
  </si>
  <si>
    <t>BDRIDP/PRJ/MAT/CCA-Rd/06</t>
  </si>
  <si>
    <t>BDRIDP/PRJ/MAT/CCA-Rd/03</t>
  </si>
  <si>
    <t>BDRIDP/PRJ/MAT/CCA-Rd/07</t>
  </si>
  <si>
    <t>BDRIDP/PRJ/KAW/CCA-Rd/01</t>
  </si>
  <si>
    <t>BDRIDP/JHL/KTH/UZ-St/01</t>
  </si>
  <si>
    <t>3686m</t>
  </si>
  <si>
    <t>BDRIDP/JHL/KTH/UZ-St/02</t>
  </si>
  <si>
    <t>915m,1073m,669m,1345m</t>
  </si>
  <si>
    <t>BDRIDP/JHL/KTH/UZ-St/03</t>
  </si>
  <si>
    <t>3178m,3305m,3580m,3720m,5485m,2340m,4003m,4735m,5690m.</t>
  </si>
  <si>
    <t>BDRIDP/JHL/RJP/UZ-St/02</t>
  </si>
  <si>
    <t>206m,328m.</t>
  </si>
  <si>
    <t>BDRIDP/JHL/RJP/UZ-St/06</t>
  </si>
  <si>
    <t>5400m</t>
  </si>
  <si>
    <t>BDRIDP/JHL/RJP/UZ-St/01</t>
  </si>
  <si>
    <t>275m,584m,796m.</t>
  </si>
  <si>
    <t>BDRIDP/JHL/RJP/UZ-St/05</t>
  </si>
  <si>
    <t>490m</t>
  </si>
  <si>
    <t>BDRIDP/JHL/RJP/UZ-St/03</t>
  </si>
  <si>
    <t>469m,780m,944m</t>
  </si>
  <si>
    <t>Mirerhat GC to Lebubunia GC via Galua UP(Rajapur- Kathalia RHD-Lebubunia GC via Galua UP).</t>
  </si>
  <si>
    <t>BDRIDP/JHL/RJP/UZ-St/04</t>
  </si>
  <si>
    <t>5605m,5769m,6166m,6288m,6479m,7103m,6757m,6972m,5902m,5957m,6227m,5420m,6522m,6710m,7307m</t>
  </si>
  <si>
    <t>BDRIDP/JHL/SDR/UZ-St/02</t>
  </si>
  <si>
    <t>750m</t>
  </si>
  <si>
    <t>BDRIDP/JHL/SDR/UZ-St/03</t>
  </si>
  <si>
    <t>40m,300m,505m,700m,800m,1350m.</t>
  </si>
  <si>
    <t>BDRIDP/PAT/BAF/UZ-St/01</t>
  </si>
  <si>
    <t>12290m</t>
  </si>
  <si>
    <t>BDRIDP/PAT/BAF/UZ-St/03</t>
  </si>
  <si>
    <t>14990m</t>
  </si>
  <si>
    <t>BDRIDP/PAT/BAF/UZ-St/04</t>
  </si>
  <si>
    <t>15980m</t>
  </si>
  <si>
    <t>BDRIDP/PAT/BAF/UZ-St/02</t>
  </si>
  <si>
    <t>13680m</t>
  </si>
  <si>
    <t>BDRIDP/PAT/SAD/UZ-St/02</t>
  </si>
  <si>
    <t>4285m,4450m</t>
  </si>
  <si>
    <t>BDRIDP/PAT/SAD/UZ-St/01</t>
  </si>
  <si>
    <t>4715m</t>
  </si>
  <si>
    <t>BDRIDP/PAT/SAD/UZ-St/03</t>
  </si>
  <si>
    <t>5865m,6135m,6592m,6435m,5185m,5499m.</t>
  </si>
  <si>
    <t>BDRIDP/PAT/SAD/UZ-St/04</t>
  </si>
  <si>
    <t>3282m</t>
  </si>
  <si>
    <t>BDRIDP/PAT/MIR/UZ-St/01</t>
  </si>
  <si>
    <t>3858m</t>
  </si>
  <si>
    <t>BDRIDP/PAT/GAL/UZ-St/01</t>
  </si>
  <si>
    <t>3240m</t>
  </si>
  <si>
    <t>BDRIDP/PAT/GAL/UZ-St/02</t>
  </si>
  <si>
    <t>11283m</t>
  </si>
  <si>
    <t>BDRIDP/PRJ/BAN/UZ-St/01</t>
  </si>
  <si>
    <t>1400m</t>
  </si>
  <si>
    <t>BDRIDP/PRJ/BAN/UZ-St/02</t>
  </si>
  <si>
    <t>2250m</t>
  </si>
  <si>
    <t>BDRIDP/PRJ/BAN/UZ-St/03</t>
  </si>
  <si>
    <t xml:space="preserve">Bhandaria - Kathalia RHD(Purbo Bhandaria Basher Pool) to Maliahat GC </t>
  </si>
  <si>
    <t>39m</t>
  </si>
  <si>
    <t>BDRIDP/PRJ/NSB/UZ-St/01</t>
  </si>
  <si>
    <t>5063m,5363m,5187m,6100m,4992m,4992m,5105m,5274m</t>
  </si>
  <si>
    <t>BDRIDP/PRJ/NSB/UZ-St/02</t>
  </si>
  <si>
    <t>10416m</t>
  </si>
  <si>
    <t>BDRIDP/PRJ/NSB/UZ-St/03</t>
  </si>
  <si>
    <t>2541m</t>
  </si>
  <si>
    <t>BDRIDP/PRJ/NSB/UZ-St/04</t>
  </si>
  <si>
    <t>8700m</t>
  </si>
  <si>
    <t>BDRIDP/PRJ/SDR/UZ-St/01</t>
  </si>
  <si>
    <t>8415m</t>
  </si>
  <si>
    <t>BDRIDP/PRJ/SDR/UZ-St/02</t>
  </si>
  <si>
    <t>9350m</t>
  </si>
  <si>
    <t>BDRIDP/PRJ/SDR/UZ-St/03</t>
  </si>
  <si>
    <t>300m,870m,1080m,1117m.</t>
  </si>
  <si>
    <t>BDRIDP/PRJ/MAT/UZ-St/02</t>
  </si>
  <si>
    <t>7391m,6756m.</t>
  </si>
  <si>
    <t>BDRIDP/PRJ/MAT/UZ-St/06</t>
  </si>
  <si>
    <t>8851m,7906m,9283m,8068m,9636m.</t>
  </si>
  <si>
    <t>BDRIDP/PRJ/MAT/UZ-St/07</t>
  </si>
  <si>
    <t>16590m,16836m,17410m,16534m,18926m,17823m,18093m,20050m,17085m,</t>
  </si>
  <si>
    <t>BDRIDP/PRJ/MAT/UZ-St/08</t>
  </si>
  <si>
    <t>17705m</t>
  </si>
  <si>
    <t>BDRIDP/PRJ/MAT/UZ-St/09</t>
  </si>
  <si>
    <t>15775m,16175m</t>
  </si>
  <si>
    <t>BDRIDP/PRJ/MAT/UZ-St/04</t>
  </si>
  <si>
    <t>2670m,2755m,2994m,3270m,3920m,2490m,3606m.</t>
  </si>
  <si>
    <t>BDRIDP/PRJ/MAT/UZ-St/05</t>
  </si>
  <si>
    <t>660m,4780m,5903m,4590m,4680m,5296m,5570m.</t>
  </si>
  <si>
    <t>BDRIDP/PRJ/MAT/UZ-St/01</t>
  </si>
  <si>
    <t>3200m,3320m</t>
  </si>
  <si>
    <t>BDRIDP/PRJ/MAT/UZ-St/10</t>
  </si>
  <si>
    <t>3792m,4428m,4720m,5040m,5165m,5325m,5945m.</t>
  </si>
  <si>
    <t>BDRIDP/PRJ/KAW/UZ-St/01</t>
  </si>
  <si>
    <t>1665m,1694m,2088m,2945m,3056m,3362m,2097m,2233m,3096m,1512m</t>
  </si>
  <si>
    <t>BDRIDP/PRJ/KAW/UZ-St/02</t>
  </si>
  <si>
    <t>8482m</t>
  </si>
  <si>
    <t>BDRIDP/PRJ/KAW/UZ-St/03</t>
  </si>
  <si>
    <t>8347m</t>
  </si>
  <si>
    <t>BDRIDP/PRJ/KAW/UZ-St/04</t>
  </si>
  <si>
    <t>3825m</t>
  </si>
  <si>
    <t xml:space="preserve">BDRIDP/JHL/KTH/UN-St/03
SDR/UN-St/01
</t>
  </si>
  <si>
    <t>2218m</t>
  </si>
  <si>
    <t xml:space="preserve">BDRIDP/JHL/KTH/UN-St/02
SDR/UN-St/01
</t>
  </si>
  <si>
    <t>3300m</t>
  </si>
  <si>
    <t xml:space="preserve">BDRIDP/JHL/KTH/UN-St/01
SDR/UN-St/01
</t>
  </si>
  <si>
    <t>1250m</t>
  </si>
  <si>
    <t xml:space="preserve">BDRIDP/JHL/NAL/UN-St/03
SDR/UN-St/01
</t>
  </si>
  <si>
    <t>15m,2304m,594m,950m,1720m</t>
  </si>
  <si>
    <t xml:space="preserve">BDRIDP/JHL/NAL/UN-St/04
SDR/UN-St/01
</t>
  </si>
  <si>
    <t>3100m</t>
  </si>
  <si>
    <t xml:space="preserve">BDRIDP/JHL/NAL/UN-St/02
SDR/UN-St/01
</t>
  </si>
  <si>
    <t>4855m</t>
  </si>
  <si>
    <t>BDRIDP/PAT/SDR/UN-St/01</t>
  </si>
  <si>
    <t>BDRIDP/PAT/SAd/CCA-St/04</t>
  </si>
  <si>
    <t>6500m</t>
  </si>
  <si>
    <t>BDRIDP/PAT/BAF/UN-St/02</t>
  </si>
  <si>
    <t>1100m,1650m.</t>
  </si>
  <si>
    <t>BDRIDP/PAT/BAF/UN-St/01</t>
  </si>
  <si>
    <t>1360m,2030m.</t>
  </si>
  <si>
    <t>BDRIDP/PAT/BAF/UN-St/03</t>
  </si>
  <si>
    <t>313m,815m,1153m.</t>
  </si>
  <si>
    <t>BDRIDP/PRJ/BAN/UN-St/01</t>
  </si>
  <si>
    <t>880m,2300m,1060m,1250m,2475m,2050m,2100m</t>
  </si>
  <si>
    <t>BDRIDP/PRJ/BAN/UN-St/02</t>
  </si>
  <si>
    <t>1230m,1600m,1900m</t>
  </si>
  <si>
    <t>BDRIDP/PRJ/NSB/UN-St/01</t>
  </si>
  <si>
    <t>183m,518m,580m,700m,748m,995m</t>
  </si>
  <si>
    <t>BDRIDP/PRJ/NZP/UN-St/01</t>
  </si>
  <si>
    <t>4610m</t>
  </si>
  <si>
    <t>BDRIDP/PRJ/NZP/UN-St/02</t>
  </si>
  <si>
    <t>4226m</t>
  </si>
  <si>
    <t>BDRIDP/PRJ/MAT/UN-St/03</t>
  </si>
  <si>
    <t>505m,850m,913m,1445m,1954m,2812m,2920m</t>
  </si>
  <si>
    <t>BDRIDP/PRJ/MAT/UZR-St/03</t>
  </si>
  <si>
    <t>6146m,6257m,6306m,6368m,6639m,6895m,7020m.7099m,7415m,7525m,7640m,8030m</t>
  </si>
  <si>
    <t>BDRIDP/PRJ/MAT/UN-St/01</t>
  </si>
  <si>
    <t>11893m,8645m,10866m,11134m,11395m,9810m,11960m</t>
  </si>
  <si>
    <t>BDRIDP/PRJ/MAT/UN-St/02</t>
  </si>
  <si>
    <t>12390m,12750m,13120m,13350m</t>
  </si>
  <si>
    <t>BDRIDP/PRJ/SDR/UN-St/03</t>
  </si>
  <si>
    <t>630m,840m,970,150m,180m,360m.</t>
  </si>
  <si>
    <t>BDRIDP/PRJ/SDR/UN-St/02</t>
  </si>
  <si>
    <t>847m,970m</t>
  </si>
  <si>
    <t>BDRIDP/PRJ/SDR/UN-St/01</t>
  </si>
  <si>
    <t>378m,1158m,900m,1072m,313m,1020m,1360m,1175m,470m,610m,1230m.</t>
  </si>
  <si>
    <t xml:space="preserve">BDRIDP/JHL/NAL/ CCA-St/01
</t>
  </si>
  <si>
    <t>570m</t>
  </si>
  <si>
    <t xml:space="preserve">BDRIDP/JHL/SDR/ CCA-St/02
</t>
  </si>
  <si>
    <t>259m,918m,1045m,860m,590m,820m,1700m.</t>
  </si>
  <si>
    <t xml:space="preserve">BDRIDP/JHL/SDR/ CCA-St/01
</t>
  </si>
  <si>
    <t>574m</t>
  </si>
  <si>
    <t xml:space="preserve">BDRIDP/JHL/SAD/ CCA-St/03
</t>
  </si>
  <si>
    <t>520m,640m,885m,1100m,1210m,1350m,820m.</t>
  </si>
  <si>
    <t xml:space="preserve">BDRIDP/JHL/KTH/ CCA-St/01
</t>
  </si>
  <si>
    <t>175m,260m,470m,675m,626m.</t>
  </si>
  <si>
    <t xml:space="preserve">BDRIDP/JHL/RJP/ CCA-St/02
</t>
  </si>
  <si>
    <t>2817m,2975m,3410m,3440m,3080m,3200m,3330m.</t>
  </si>
  <si>
    <t xml:space="preserve">BDRIDP/JHL/RJP/ CCA-St/03
</t>
  </si>
  <si>
    <t>2840m</t>
  </si>
  <si>
    <t xml:space="preserve">BDRIDP/JHL/RJP/ CCA-St/06
</t>
  </si>
  <si>
    <t>1205m,1404m,1650m,1863m,2018m.</t>
  </si>
  <si>
    <t xml:space="preserve">BDRIDP/JHL/RJP/ CCA-St/10
</t>
  </si>
  <si>
    <t>1188m</t>
  </si>
  <si>
    <t xml:space="preserve">BDRIDP/JHL/RJP/ CCA-St/05
</t>
  </si>
  <si>
    <t>1294m,1569m,1789m,1904m,2115m.</t>
  </si>
  <si>
    <t xml:space="preserve">BDRIDP/JHL/RJP/ CCA-St/01
</t>
  </si>
  <si>
    <t>325m,880m,1000m</t>
  </si>
  <si>
    <t xml:space="preserve">BDRIDP/JHL/RJP/ CCA-St/08
</t>
  </si>
  <si>
    <t>1368m,1974m,1538m,1700m,1494m,1600m.</t>
  </si>
  <si>
    <t xml:space="preserve">BDRIDP/JHL/RJP/ CCA-St/07
</t>
  </si>
  <si>
    <t>328m,290m,26m,172m,213m.</t>
  </si>
  <si>
    <t xml:space="preserve">BDRIDP/JHL/RJP/ CCA-St/04
</t>
  </si>
  <si>
    <t>370m,570m,676m.</t>
  </si>
  <si>
    <t xml:space="preserve">BDRIDP/JHL/RJP/ CCA-St/09
</t>
  </si>
  <si>
    <t>89m,950m,318m,523m,615m,825m.</t>
  </si>
  <si>
    <t xml:space="preserve">BDRIDP/PAT/SAD/ CCA-St/02
</t>
  </si>
  <si>
    <t>4380m</t>
  </si>
  <si>
    <t xml:space="preserve">BDRIDP/PAT/SDR/ CCA-St/03
</t>
  </si>
  <si>
    <t>2630m,1792m,2309m,2976m.</t>
  </si>
  <si>
    <t xml:space="preserve">BDRIDP/PAT/SAD/ CCA-St/01
</t>
  </si>
  <si>
    <t>1140m</t>
  </si>
  <si>
    <t xml:space="preserve">BDRIDP/PAT/BAF/ CCA-St/02
</t>
  </si>
  <si>
    <t>235m,1205m,1620m,944m.</t>
  </si>
  <si>
    <t xml:space="preserve">BDRIDP/PAT/BAF/ CCA-St/03
</t>
  </si>
  <si>
    <t>2202m,2112m.</t>
  </si>
  <si>
    <t xml:space="preserve">BDRIDP/PAT/BAF/ CCA-St/01
</t>
  </si>
  <si>
    <t>750m,1095m.</t>
  </si>
  <si>
    <t xml:space="preserve">BDRIDP/PAT/MIR/ CCA-St/01
</t>
  </si>
  <si>
    <t>0.00m</t>
  </si>
  <si>
    <t xml:space="preserve">BDRIDP/PRJ/BAN/ CCA-St/01
</t>
  </si>
  <si>
    <t>0.00m,1220m,1300m</t>
  </si>
  <si>
    <t xml:space="preserve">BDRIDP/PRJ/BAN/ CCA-St/02
</t>
  </si>
  <si>
    <t>480m,1078m,1655m,410m,450m,522m,742m,1450m,1795m</t>
  </si>
  <si>
    <t xml:space="preserve">BDRIDP/PRJ/BAN/ CCA-St/05
</t>
  </si>
  <si>
    <t>1880m,2290m</t>
  </si>
  <si>
    <t xml:space="preserve">BDRIDP/PRJ/BAN/ CCA-St/03
</t>
  </si>
  <si>
    <t>630m,1000m</t>
  </si>
  <si>
    <t xml:space="preserve">BDRIDP/PRJ/BAN/ CCA-St/04
</t>
  </si>
  <si>
    <t>2430m,1730m</t>
  </si>
  <si>
    <t xml:space="preserve">BDRIDP/PRJ/NZP/ CCA-St/01
</t>
  </si>
  <si>
    <t>70m</t>
  </si>
  <si>
    <t xml:space="preserve">BDRIDP/PRJ/NSB/ CCA-St/03
</t>
  </si>
  <si>
    <t>425m</t>
  </si>
  <si>
    <t xml:space="preserve">BDRIDP/PRJ/NSB/ CCA-St/01
</t>
  </si>
  <si>
    <t>2138m,4000m,2290m,3904m,4165m,4281m,3310m,3830m,4082m,2900m</t>
  </si>
  <si>
    <t xml:space="preserve">BDRIDP/PRJ/NSB/ CCA-St/02
</t>
  </si>
  <si>
    <t>60m,120m,300m,1000m,1220m,1300m,683m,1460m</t>
  </si>
  <si>
    <t xml:space="preserve">BDRIDP/PRJ/SAD/ CCA-St/01
</t>
  </si>
  <si>
    <t>75m,110m,295m,1305m,365m,945m.</t>
  </si>
  <si>
    <t xml:space="preserve">BDRIDP/PRJ/MAT/ CCA-St/03
</t>
  </si>
  <si>
    <t>1180m,1490m,1700m,1800m</t>
  </si>
  <si>
    <t xml:space="preserve">BDRIDP/PRJ/MAT/ CCA-St/04
</t>
  </si>
  <si>
    <t>1297m,1350m</t>
  </si>
  <si>
    <t xml:space="preserve">BDRIDP/PRJ/MAT/ CCA-St/01
</t>
  </si>
  <si>
    <t>75m,225m,320m,600m</t>
  </si>
  <si>
    <t xml:space="preserve">BDRIDP/PRJ/MAT/ CCA-St/06
</t>
  </si>
  <si>
    <t>480m</t>
  </si>
  <si>
    <t xml:space="preserve">BDRIDP/PRJ/MAT/ CCA-St/05
</t>
  </si>
  <si>
    <t>2030m,2532m,1940m</t>
  </si>
  <si>
    <t xml:space="preserve">BDRIDP/PRJ/MAT/ CCA-St/02
</t>
  </si>
  <si>
    <t>1800m,280m,490m,670m,1200m,1340m,1480m,1540m,1700m</t>
  </si>
  <si>
    <t xml:space="preserve">BDRIDP/PRJ/KAW/ CCA-St/01
</t>
  </si>
  <si>
    <t>241m,466m,646m,1080m,1170m,1051m,1490m</t>
  </si>
  <si>
    <t>BDRIDP/JHL/KTH/UZ-Ew/01</t>
  </si>
  <si>
    <t>BDRIDP/JHL/KTH/UZ-Ew/03</t>
  </si>
  <si>
    <t>Aurabunia GC - Mativanga via Satany Bazar.</t>
  </si>
  <si>
    <t>BDRIDP/JHL/KTH/UZ-Ew/02</t>
  </si>
  <si>
    <t>BDRIDP/JHL/RJP/UZ-Ew/04</t>
  </si>
  <si>
    <t>BDRIDP/JHL/RJP/UZ-Ew/06</t>
  </si>
  <si>
    <t>BDRIDP/JHL/RJP/UZ-Ew/02</t>
  </si>
  <si>
    <t>BDRIDP/JHL/RJP/UZ-Ew/01</t>
  </si>
  <si>
    <t>BDRIDP/JHL/RJP/UZ-Ew/05</t>
  </si>
  <si>
    <t>BDRIDP/JHL/RJP/UZ-Ew/03</t>
  </si>
  <si>
    <t>BDRIDP/JHL/SDR/UZ-Ew/01</t>
  </si>
  <si>
    <t>BDRIDP/JHL/SDR/UZ-Ew/02</t>
  </si>
  <si>
    <t>BDRIDP/PAT/SAD/UZ-Ew/02</t>
  </si>
  <si>
    <t>BDRIDP/PAT/SAD/UZ-Ew/01</t>
  </si>
  <si>
    <t>BDRIDP/PAT/SDR/UZ-Ew/04</t>
  </si>
  <si>
    <t>BDRIDP/PAT/SAD/UZ-Ew/03</t>
  </si>
  <si>
    <t>BDRIDP/PAT/BAF/UZ-Ew/03</t>
  </si>
  <si>
    <t>BDRIDP/PAT/DUM/UZ-Ew/01</t>
  </si>
  <si>
    <t>BDRIDP/PAT/MIR/UZ-Ew/01</t>
  </si>
  <si>
    <t>BDRIDP/PAT/GAL/UZ-Ew/02</t>
  </si>
  <si>
    <t>BDRIDP/PAT/GAL/UZ-Ew/03</t>
  </si>
  <si>
    <t>BDRIDP/PAT/GAL/UZ-Ew/01</t>
  </si>
  <si>
    <t>BDRIDP/PRJ/BAN/UZ-Ew/01</t>
  </si>
  <si>
    <t>BDRIDP/PRJ/NSB/UZ-Ew/01</t>
  </si>
  <si>
    <t>BDRIDP/PRJ/SDR/UZ-Ew/01</t>
  </si>
  <si>
    <t>BDRIDP/PRJ/SDR/UZ-Ew/02</t>
  </si>
  <si>
    <t>BDRIDP/PRJ/MAT/UZ-Ew/04</t>
  </si>
  <si>
    <t>BDRIDP/PRJ/MAT/UZ-Ew/03</t>
  </si>
  <si>
    <t>BDRIDP/PRJ/MAT/UZ-Ew/01</t>
  </si>
  <si>
    <t>BDRIDP/PRJ/MAT/UZ-Ew/05</t>
  </si>
  <si>
    <t>BDRIDP/PRJ/MAT/UZ-Ew/02</t>
  </si>
  <si>
    <t>BDRIDP/PRJ/MAT/UZ-Ew/07</t>
  </si>
  <si>
    <t>BDRIDP/PRJ/MAT/UZ-Ew/06</t>
  </si>
  <si>
    <t>BDRIDP/PRJ/KAW/UZ-Ew/01</t>
  </si>
  <si>
    <t>BDRIDP/JHL/RJP/UN-Ew/01</t>
  </si>
  <si>
    <t>BDRIDP/JHL/NAL/UN-Ew/02</t>
  </si>
  <si>
    <t>Simultala - Manpasa Road</t>
  </si>
  <si>
    <t>BDRIDP/JHL/NAL/UN-Ew/01</t>
  </si>
  <si>
    <t>BDRIDP/PAT/SAD/UN-Ew/01</t>
  </si>
  <si>
    <t>BDRIDP/PAT/BAF/UN-Ew/01</t>
  </si>
  <si>
    <t>BDRIDP/PAT/KAL/UN-Ew/01</t>
  </si>
  <si>
    <t>BDRIDP/PAT/RANG/UN-Ew/01</t>
  </si>
  <si>
    <t>BDRIDP/PRJ/BAN/UN-Ew/04</t>
  </si>
  <si>
    <t>BDRIDP/PRJ/BAN/UN-Ew/02</t>
  </si>
  <si>
    <t>BDRIDP/PRJ/BAN/UN-Ew/01</t>
  </si>
  <si>
    <t>BDRIDP/PRJ/BAN/UN-Ew/03</t>
  </si>
  <si>
    <t>BDRIDP/PRJ/ZIA/UN-Ew/01</t>
  </si>
  <si>
    <t>BDRIDP/PRJ/NSB/UN-Ew/01</t>
  </si>
  <si>
    <t>BDRIDP/PRJ/NZP/UN-Ew/03</t>
  </si>
  <si>
    <t>BDRIDP/PRJ/NZP/UN-Ew/02</t>
  </si>
  <si>
    <t>BDRIDP/PRJ/NZP/UN-Ew/01</t>
  </si>
  <si>
    <t>BDRIDP/PRJ/MAT/UN-Ew/03</t>
  </si>
  <si>
    <t>BDRIDP/PRJ/MAT/UN-Ew/01</t>
  </si>
  <si>
    <t>BDRIDP/PRJ/MAT/UN-Ew/02</t>
  </si>
  <si>
    <t>BDRIDP/PRJ/MAT/UN-Ew/04</t>
  </si>
  <si>
    <t>BDRIDP/PRJ/MAT/UN-Ew/05</t>
  </si>
  <si>
    <t>BDRIDP/PRJ/SDR/UN-Ew/03</t>
  </si>
  <si>
    <t>BDRIDP/PRJ/SDR/UN-Ew/02</t>
  </si>
  <si>
    <t>BDRIDP/PRJ/SDR/UN-Ew/01</t>
  </si>
  <si>
    <t>BDRIDP/JHL/KTH/CCA-Ew/01</t>
  </si>
  <si>
    <t>BDRIDP/JHL/RJP/CCA-Ew/02</t>
  </si>
  <si>
    <t>BDRIDP/JHL/RJP/CCA-Ew/04</t>
  </si>
  <si>
    <t>BDRIDP/JHL/RJP/CCA-Ew/03</t>
  </si>
  <si>
    <t>BDRIDP/JHL/RJP/CCA-Ew/05</t>
  </si>
  <si>
    <t>BDRIDP/JHL/RJP/CCA-Ew/01</t>
  </si>
  <si>
    <t>BDRIDP/JHL/RJP/CCA-Ew/06</t>
  </si>
  <si>
    <t>BDRIDP/PAT/SAD/UN-Ew/02</t>
  </si>
  <si>
    <t>BDRIDP/PAT/SDR/CCA-Ew/02</t>
  </si>
  <si>
    <t>BDRIDP/PAT/SDR/CCA-Ew/03</t>
  </si>
  <si>
    <t>BDRIDP/PAT/SAD/CCA-Ew/04</t>
  </si>
  <si>
    <t>BDRIDP/PAT/SAD/CCA-Ew/01</t>
  </si>
  <si>
    <t>BDRIDP/PAT/DAS/CCA-Ew/01</t>
  </si>
  <si>
    <t>BDRIDP/PAT/DUM/CCA-Ew/01</t>
  </si>
  <si>
    <t>BDRIDP/PAT/DUM/CCA-Ew/02</t>
  </si>
  <si>
    <t>BDRIDP/PAT/KAL/CCA-Ew/01</t>
  </si>
  <si>
    <t>BDRIDP/PAT/MIR/CCA-Ew/01</t>
  </si>
  <si>
    <t>BDRIDP/PAT/RANG/CCA-Ew/01</t>
  </si>
  <si>
    <t>BDRIDP/PRJ/BAN/CCA-Ew/01</t>
  </si>
  <si>
    <t>BDRIDP/PRJ/BAN/CCA-Ew/02</t>
  </si>
  <si>
    <t>BDRIDP/PRJ/BAN/CCA-Ew/03</t>
  </si>
  <si>
    <t>BDRIDP/PRJ/BAN/CCA-Ew/06</t>
  </si>
  <si>
    <t>BDRIDP/PRJ/BAN/CCA-Ew/04</t>
  </si>
  <si>
    <t>BDRIDP/PRJ/BAN/CCA-Ew/05</t>
  </si>
  <si>
    <t>BDRIDP/PRJ/ZIA/UN-Ew/02</t>
  </si>
  <si>
    <t>BDRIDP/PRJ/ZIA/CCA-Ew/02</t>
  </si>
  <si>
    <t>BDRIDP/PRJ/ZIA/CCA-Ew/01</t>
  </si>
  <si>
    <t>BDRIDP/PRJ/NSB/CCA-Ew/01</t>
  </si>
  <si>
    <t>BDRIDP/PRJ/SAD/CCA-Ew/01</t>
  </si>
  <si>
    <t>BDRIDP/PRJ/MAT/CCA-Ew/03</t>
  </si>
  <si>
    <t>BDRIDP/PRJ/MAT/CCA-Ew/07</t>
  </si>
  <si>
    <t>BDRIDP/PRJ/MAT/CCA-Ew/04</t>
  </si>
  <si>
    <t>BDRIDP/PRJ/MAT/CCA-Ew/01</t>
  </si>
  <si>
    <t>BDRIDP/PRJ/MAT/CCA-Ew/05</t>
  </si>
  <si>
    <t>BDRIDP/PRJ/MAT/CCA-Ew/02</t>
  </si>
  <si>
    <t>BDRIDP/PRJ/MAT/CCA-Ew/06</t>
  </si>
  <si>
    <t>BDRIDP/PRJ/KAW/CCA-Ew/01</t>
  </si>
  <si>
    <t>µt bs</t>
  </si>
  <si>
    <t>moK AvB wW</t>
  </si>
  <si>
    <t>moK  bvg</t>
  </si>
  <si>
    <t>‡Rjv</t>
  </si>
  <si>
    <t>Dc‡Rjv</t>
  </si>
  <si>
    <t>UZ H/Q-Dularhat GC via Ganimunshir Chowmohoni, Dularhat Adarsho College &amp; Aminabad UP Office road (Char Fassion Upazila Resurve pond Approach road )</t>
  </si>
  <si>
    <t>Kamarkali GC to Baharchar GC via Sarsi Pollice Farry, Patkati L/G, Faridpur UP Office &amp; Janota Bajar.</t>
  </si>
  <si>
    <t>5847m</t>
  </si>
  <si>
    <t>Hanua Up Office Bridge to Sarder Bari Foot Bridge via Jainpuri Khanka Sarif Bari &amp; khodaboxkati Esahak Mamber Bari Char</t>
  </si>
  <si>
    <t>Chalitabunia Bazar- Bukabunia UP (Dr. Lablu House)</t>
  </si>
  <si>
    <t>Indurkani</t>
  </si>
  <si>
    <t>9160m</t>
  </si>
  <si>
    <t>on Checking</t>
  </si>
  <si>
    <t>List of Growth Centre &amp; Ghat</t>
  </si>
  <si>
    <t>Sl.No</t>
  </si>
  <si>
    <t>District</t>
  </si>
  <si>
    <t>X</t>
  </si>
  <si>
    <t>Barguna Sadar</t>
  </si>
  <si>
    <t>Fulghuri</t>
  </si>
  <si>
    <t>Bakerganj</t>
  </si>
  <si>
    <t>Raghunathpur</t>
  </si>
  <si>
    <t>Gaurnadi</t>
  </si>
  <si>
    <t>Abupur Ghat</t>
  </si>
  <si>
    <t>Barisal Sadar</t>
  </si>
  <si>
    <t>Mehendiganj</t>
  </si>
  <si>
    <t>Muladi Bandar</t>
  </si>
  <si>
    <t>Uizipur</t>
  </si>
  <si>
    <t>Satla Bazar</t>
  </si>
  <si>
    <t>Malerhat</t>
  </si>
  <si>
    <t>Burhanuddin</t>
  </si>
  <si>
    <t>Manpura</t>
  </si>
  <si>
    <t>Tazumuddin</t>
  </si>
  <si>
    <t>Jhalakati</t>
  </si>
  <si>
    <t>Jhalakati Sadar</t>
  </si>
  <si>
    <t>Kachua Bazar</t>
  </si>
  <si>
    <t>KM Hat</t>
  </si>
  <si>
    <t>Arojbagi</t>
  </si>
  <si>
    <t>Muradia</t>
  </si>
  <si>
    <t>Alipur</t>
  </si>
  <si>
    <t>Mirzaganj</t>
  </si>
  <si>
    <t>Patuakhali Sadar</t>
  </si>
  <si>
    <t>Sachia</t>
  </si>
  <si>
    <t>Pirojpur Sadar</t>
  </si>
  <si>
    <t>Nesarabad (Swarupkati)</t>
  </si>
  <si>
    <t>Name of GC</t>
  </si>
  <si>
    <t>Name of Ghat</t>
  </si>
  <si>
    <t>on Est. cheak</t>
  </si>
  <si>
    <t>Est.</t>
  </si>
  <si>
    <t>4907m</t>
  </si>
  <si>
    <t>5224m</t>
  </si>
  <si>
    <t>6340m</t>
  </si>
  <si>
    <t>2157m</t>
  </si>
  <si>
    <t>3116m</t>
  </si>
  <si>
    <t>DPM &amp; Est.</t>
  </si>
  <si>
    <t>BDRIDP/BAR/MHN/GC/01</t>
  </si>
  <si>
    <t>Shashigonj Bazar</t>
  </si>
  <si>
    <t>BDRIDP/BHO/TAZ/GC/01</t>
  </si>
  <si>
    <t>3215m</t>
  </si>
  <si>
    <t>Gazipur Bazar</t>
  </si>
  <si>
    <t>Ghatla at Gazipur Bazar</t>
  </si>
  <si>
    <t>Est</t>
  </si>
  <si>
    <t>On going Scheme List :</t>
  </si>
  <si>
    <t>6085m</t>
  </si>
  <si>
    <t>1656m</t>
  </si>
  <si>
    <t>800m</t>
  </si>
  <si>
    <t>9200m</t>
  </si>
  <si>
    <t>3450m, 3900m</t>
  </si>
  <si>
    <t>DPM &amp; Est</t>
  </si>
  <si>
    <t>Taltali GC</t>
  </si>
  <si>
    <t>BDRIDP/BHO/ CF/UN-Rd/06</t>
  </si>
  <si>
    <t xml:space="preserve">BDRIDP/PRJ/SDR/UN-Rd/03
</t>
  </si>
  <si>
    <t xml:space="preserve">BDRIDP/PRJ/SDR/UN-Rd/02
</t>
  </si>
  <si>
    <t xml:space="preserve">BDRIDP/PRJ/SDR/UN-Rd/01
</t>
  </si>
  <si>
    <t xml:space="preserve">BDRIDP/PRJ/SDR/UN-Rd/04
</t>
  </si>
  <si>
    <t xml:space="preserve">Amratala GPS cum Cyclone Shelter Connecting road (Kelmegha UP) - Mesherpur Bazar via Pachim Amratala Road </t>
  </si>
  <si>
    <t>BDRIDP/JHL/RJP/CCA-Rd/04</t>
  </si>
  <si>
    <t>BDRIDP/PAT/DUM/CCA-Rd/12</t>
  </si>
  <si>
    <t>BDRIDP/PAT/MIR/CCA-Rd/03</t>
  </si>
  <si>
    <t>BDRIDP/PAT/MIR/CCA-Rd/05</t>
  </si>
  <si>
    <t>BDRIDP/PAT/MIR/CCA-Rd/04</t>
  </si>
  <si>
    <t>BDRIDP/PRJ/BAN/UZ-St/04</t>
  </si>
  <si>
    <t>West Chakhar Gotarer bari Bridge to Purbo Goailbari GPS road(Maszid bari Lance Ghat to Modhow Syed Kati. RGD P. School)</t>
  </si>
  <si>
    <t>4551m</t>
  </si>
  <si>
    <t>6700m</t>
  </si>
  <si>
    <t>10560m</t>
  </si>
  <si>
    <t>13180m</t>
  </si>
  <si>
    <t>9480m</t>
  </si>
  <si>
    <t>11940m</t>
  </si>
  <si>
    <t>4300m</t>
  </si>
  <si>
    <t>3630m</t>
  </si>
  <si>
    <t>1819m</t>
  </si>
  <si>
    <t>321m</t>
  </si>
  <si>
    <t>7685m</t>
  </si>
  <si>
    <t>9450m, 1300m, 7100m</t>
  </si>
  <si>
    <t>1600m, 1500m</t>
  </si>
  <si>
    <t>620m</t>
  </si>
  <si>
    <t>4342m</t>
  </si>
  <si>
    <t>Complete Scheme List :</t>
  </si>
  <si>
    <t xml:space="preserve"> Aby‡gvw`Z Pzw³ g~j¨  (jÿ¨ UvKv)</t>
  </si>
  <si>
    <t xml:space="preserve">Chandpur Karim GPS Cum Cyclone Shelter Connecting approach road </t>
  </si>
  <si>
    <t>BDRIDP/PRJ/MAT/ UN-Rd(R)/04</t>
  </si>
  <si>
    <t>2420m, 2080m</t>
  </si>
  <si>
    <t>G.Total (Completed)</t>
  </si>
  <si>
    <t>G.Total (On Going)</t>
  </si>
  <si>
    <t>Dudhalmou Ferryghat(RHD) to Kanki Govt. Primary school road.Link Road-03</t>
  </si>
  <si>
    <t>Barthi Bazar (NHW) to Gournadi GC via Torky GC.</t>
  </si>
  <si>
    <t>Barthi Bazar (NHW) to Burghata bus Stand (NHW) via Amanatgonj hat.</t>
  </si>
  <si>
    <t>Mahilara-Chaygram-Amboula-Paisarhat road.</t>
  </si>
  <si>
    <t>Batazore-Agorpur-Sarikal via Hosnabad-Nalgora-Miarchar road.</t>
  </si>
  <si>
    <t>Illah Bus stand (NHW) to Agailjhara H/Q via Bakai Bazar and Rajhihar bazar(including Notun bazar connecting road)</t>
  </si>
  <si>
    <t>Batazore GC (NHW) to Dhamura GC via Solok bazar Road.</t>
  </si>
  <si>
    <t>Mohishapota to khodaboxa via dharalia H/S Rd.</t>
  </si>
  <si>
    <t>Baisary UP Office-Gourango Bazar via Beharilal High School Rd.</t>
  </si>
  <si>
    <t>Maluher Senior Madrasha-H/O Belayet Miah</t>
  </si>
  <si>
    <t>Laskarpur to Mirerhat via Uddanmadraha</t>
  </si>
  <si>
    <t>Madertoli Bazar-Uttarchar Road</t>
  </si>
  <si>
    <t>Purbo Yearbeg (Paloun Bari) - Trimohoni Big Road via Howlader Bari, Jamadder Bari Ebtadi Madrasha</t>
  </si>
  <si>
    <t>Sreepur Bazar-Char Fenua Reg.Pry. School Via Sreepur GPS. Sreepur Reg Pry. School.</t>
  </si>
  <si>
    <t>Tremohono Bazar-H/O Ladu Khan Via Moddokandi Asrayan Kadra</t>
  </si>
  <si>
    <t>Char Gopalpur Madrasha Bazar-Bangala Bazar Via North Jangalia HS</t>
  </si>
  <si>
    <t>Hazirhat-Amirgonj Bazar</t>
  </si>
  <si>
    <t>kajurtoli-Maderotli Bazar</t>
  </si>
  <si>
    <t>Deasur bazar to  Kalna GPS.</t>
  </si>
  <si>
    <t>Ramshiddi bazar to Somaddar par GPS.</t>
  </si>
  <si>
    <t>Dasherhat (R&amp;H)  via Daspottijonata Bazar &amp; Seral Minister House to Kazirhat (UZR).</t>
  </si>
  <si>
    <t>Seral GPS-Bridhassrom-Purbo Seral Jame Mosque Road.</t>
  </si>
  <si>
    <t>Changutia Bazar via Rangta Bazar-Sihipasa.</t>
  </si>
  <si>
    <t>Bakal wapda Embankment to Bakal hat.</t>
  </si>
  <si>
    <t>Gaila Bazar-Rothkhola bazar-Nonapukurpar-Bhadrapara Road (Taler Bazar-UZR).</t>
  </si>
  <si>
    <t>Nagirpar Switch-Nagirpur high School.</t>
  </si>
  <si>
    <t>Ratnapur UZR to Chaygram Bazar Bailey Bridge (UZR) Road.</t>
  </si>
  <si>
    <t>Chayagram (Bank of River) College-Dharadhar Diggir more.</t>
  </si>
  <si>
    <t>Goila-Seral-Barohazar-Bariali-(Seral S/S Box Culvert-Bariali Madrasha-Bariali Bailey Bridge)(#525)</t>
  </si>
  <si>
    <t>Mollapara Saw mill-Taler Bazar-Ramar Bazar Kalurpar Bazar Road.</t>
  </si>
  <si>
    <t>Agailjhara H/Q (T&amp;T) to Rajihar Bazar via Jabshen Road.</t>
  </si>
  <si>
    <t>Sobikhar Par (RHD) to Askar hat (UZR).</t>
  </si>
  <si>
    <t>Jobarpar-Askor Bastola.</t>
  </si>
  <si>
    <t>Barohazar Iron Bridge-H/O Mahammad Hossain Serniabad</t>
  </si>
  <si>
    <t>Goila Baby home(N/S)-Nonapukurpar via Bailey Bridge Road</t>
  </si>
  <si>
    <t>Alloshika-Ramanonder AK Bazar-Batra BazarRamsell.</t>
  </si>
  <si>
    <t>Seral Klinic to The H/O A Razzak Serniabad Village Seral</t>
  </si>
  <si>
    <t>Seral High School To the H/O Kiron Serniabad</t>
  </si>
  <si>
    <t>Goila Monosha Monddir connicting Road.</t>
  </si>
  <si>
    <t>Nuremodina Mosque (Amjad Sardar's)-Jobsen GPS Road.</t>
  </si>
  <si>
    <t>West Mohonkathi GPS (UZR) to Ratnapur Switch gate (UZR)</t>
  </si>
  <si>
    <t>Agailjhara Dakbangla to (R&amp;H) Uzzal Lahere Dokan Road.</t>
  </si>
  <si>
    <t>Muktijodda Complex - Upazila H.Q. -Hellepad via lifestock office</t>
  </si>
  <si>
    <t>Goma Amtala to Chatra Hat via Gajir Hat, D K P High School &amp; Sowdakar Bari.</t>
  </si>
  <si>
    <t>Dingar Hat Shajahan Membar Bari (UZR) to shahid Khan Bari Via Rafik Khan Bari</t>
  </si>
  <si>
    <t>S/ Side of Kabai Hat (Near Chunakhali Sluice Get) to E/S of Pearpur Iron Bridge(UZR) via Chunakhali Hat, Dhola Madrasa &amp; Dhola Sluice Get.</t>
  </si>
  <si>
    <t>Mohespur Hat to rupjhore govt pry SchoolSealghuni baza</t>
  </si>
  <si>
    <t>Khajura Bhorpasha Emdad Talulker bari to Waras Howlader bari</t>
  </si>
  <si>
    <t>Dhaporkati High School to Kalu khan Bari via Khondoker Bari</t>
  </si>
  <si>
    <t>East. Bathsala(UZR) to Dhulia River Bank via Bathsala Karikornagar GPS</t>
  </si>
  <si>
    <t>Mudukali-kazlakati talukder hat.</t>
  </si>
  <si>
    <t>Balaikati Dhanshiri NGO to Kalitara Govt. Pry. School via Howlader Bari.</t>
  </si>
  <si>
    <t>Ghopar Hat to Satikola high School via Nazrul Islam Bari &amp; shatikola Govt. Pry. School</t>
  </si>
  <si>
    <t>(UZR) Middle Baille Bridge to Badalpara Hat.</t>
  </si>
  <si>
    <t>Kabiraj Altaf Chairman Bari Near Madrasa to East Dhudal Commounity Pry. School via Shahajahan Howlader &amp; Alomgir Mollik Bari.</t>
  </si>
  <si>
    <t>East Side of Bangla Bajar Box Culvert to Wapdder Khal Ghorar Bridge (Bothra) via Biharipur Madrasa.</t>
  </si>
  <si>
    <t>Pershibpur GPS (UJR) to Bishmilla Bajar via Sikder bari , Kowabunia Khal &amp; Dhula Sadu Bari.</t>
  </si>
  <si>
    <t>Parshibpur Sundartala Bailly Bridge (UZR) to Aowal Sikder Bari.</t>
  </si>
  <si>
    <t>Rabipur Ali Hossain Khan Bari (UZR) to Sarif Bari via Ayed Boyati Bari .</t>
  </si>
  <si>
    <t>Dhaporkati Khaya Ghat (kabai) to Chunakhali Bridge via Najam Master, Laxmipasa Sinior Madrasa &amp; South Hanua Regd. Pry. School.</t>
  </si>
  <si>
    <t>UZR(Rabipar GPS) to UNR (Neer Younus Sharif Bari )Via Rabipur post office</t>
  </si>
  <si>
    <t>Kabai Dhola Riazuddin madrasa to Khodaboxkati Govt. pry. School</t>
  </si>
  <si>
    <t>Dudhalmou Ferry ghat (RHD) to kanki Govt. Pry.School. (Verry Road)</t>
  </si>
  <si>
    <t>Garoder abu-taher dokan to kachua nesaria madrasha.</t>
  </si>
  <si>
    <t>UZR-6 near Mohiskhola Madrasa -VRA-15, North Goabaria GPS Via Abdul Gaffar Sardar Bari Road</t>
  </si>
  <si>
    <t>Kowria Bazer  Dhhanusikder Hat road - Noroshingpur road(StartMolla Bari Shop)</t>
  </si>
  <si>
    <t>Purba Kandi-WDB Embt.</t>
  </si>
  <si>
    <t>Harinathpur Koshaipotti (UZR) -Zetighata GPS  (UZR)</t>
  </si>
  <si>
    <t>Paterhat RC college-Charerhat Via Sadekpur Madrasha</t>
  </si>
  <si>
    <t>Nasirkha Khayaghat-Hashamuddi Bazar</t>
  </si>
  <si>
    <t>H/O Malek Mia (Durghapur)-S/O Azam mia (GCCR Road)</t>
  </si>
  <si>
    <t>Bagar-Sarifabad Road.</t>
  </si>
  <si>
    <t>Steemar Ghat to Hosnabad hat.</t>
  </si>
  <si>
    <t>Batazore(NHW) to  Jissorekati GPS .</t>
  </si>
  <si>
    <t>Kutubpur bazar to Badarpur bazar.</t>
  </si>
  <si>
    <t>Nalchira Up office to Kalabaria Bazar Via Pinglakathi Model GPS.</t>
  </si>
  <si>
    <t>Aduna Battala to Aduna GPs.</t>
  </si>
  <si>
    <t>NHW at Kasba hat to Billogram hat via Badam Tala.</t>
  </si>
  <si>
    <t>Amboyla Hobi Howlader's bari-Pachchim Amboyla Road.</t>
  </si>
  <si>
    <t>Goila Baby home-Nathoy road via Abu Hanif Sarker's bari</t>
  </si>
  <si>
    <t>Kandirpar Changutia Kamal Howlader bari to Jalil maulana's bari via Dakkin par Eid gha.</t>
  </si>
  <si>
    <t>Moulabi Baza hat-Kumarvanga Bazar(UttarShehipasha Joynal Sardar's bari).</t>
  </si>
  <si>
    <t>Kathira old UNR (Bazar S/S)-CCDP-Mora Andirpar.</t>
  </si>
  <si>
    <t>Ghatoker Poll-daspottry Janata Bazar-Patihar Gomosta bari Box Culvert via Janata GPS (New</t>
  </si>
  <si>
    <t>Baropaika Karim Bazar (R&amp;H)-Dhafar par GPS-Baro Paika Deghir par Road.</t>
  </si>
  <si>
    <t>Chaegutia to kazigram road.</t>
  </si>
  <si>
    <t>Fullashree (R&amp;H) Post office to Gupter hat via Uttar Shehipasha High School.</t>
  </si>
  <si>
    <t>Choto Basail Kader Bepari House To East Valukshi Bridge.</t>
  </si>
  <si>
    <t>Ambulla Switchgate to Kotalipara Border Road.</t>
  </si>
  <si>
    <t>Agailjhara-Sujankathi  via Nilkanda Road.</t>
  </si>
  <si>
    <t>Chandarvanga (UNR,BC, Road)- Pakurita GPS-Pakurita Rath bari (R&amp;H, Road).</t>
  </si>
  <si>
    <t>Temar Bastalla-Nagar GPS-west Mollapara-Ohchiarmad Bazar Hawla Box Culvert (Dasamit Bazar).</t>
  </si>
  <si>
    <t>Ratnapur UP (GPS)-Kalarmore Road</t>
  </si>
  <si>
    <t>Baromagra Switch gate (Bazar) via Kodaldhoa bazar to Ramshil bazar.</t>
  </si>
  <si>
    <t>Char Aicha Mollar Hat Kheya Ghat to Board School via Jokkhali</t>
  </si>
  <si>
    <t>Patang-Nehalgonj</t>
  </si>
  <si>
    <t>Patang-Shaheber hat</t>
  </si>
  <si>
    <t>Jugihate - Chokder bari Jam-E-Mosque to Dhamoderkathi Trimukhi Atok Road.</t>
  </si>
  <si>
    <t>East Joysree Village Road</t>
  </si>
  <si>
    <t>Muktijudda Milon Kendrah Connecting Road(Harasia)</t>
  </si>
  <si>
    <t>Ramjankathi GPS to Charalgi GPS.</t>
  </si>
  <si>
    <t>Talukder hat(khajurtala) to Safipur U P Via Charkalakhan UP-Beparirhat.</t>
  </si>
  <si>
    <t>Chargopalpur UP- Jalir Char Bazar (Maskata River) Road</t>
  </si>
  <si>
    <t>Chanpur UP (Saduaghata) -Kazir Hat Bazar via Muktijodda H/S</t>
  </si>
  <si>
    <t>Rowshanara Dhakil Madrasha-H/O Hasem Molla Via H/O Dolil Uddin Bepari</t>
  </si>
  <si>
    <t>Chandshi Up Office - Uttar Palordi GPS- Ramsiddi Bazar via Chandshi High school.</t>
  </si>
  <si>
    <t>Sarikal GC to Gondesshar Bazar Via Shakokati RPS.</t>
  </si>
  <si>
    <t>Nathai Bazar (DR) to Barthi up office via Chadshi hat.</t>
  </si>
  <si>
    <t>Ashokathi Petrol pump (NHW) to DSB hat via Billogram hat.</t>
  </si>
  <si>
    <t>Batazore Gc to Pinglakathi bazar via Pashim chandrahar GPS.</t>
  </si>
  <si>
    <t>Badarpur Bazar to Sarikal up office.</t>
  </si>
  <si>
    <t>Chandshi UP office-Goila up office .</t>
  </si>
  <si>
    <t>Basail Hat (Rajihar UP)-Batra Bazar via Basail Pachchim para Bazar Road</t>
  </si>
  <si>
    <t>Goila UP office  to Billogram bazar via Rajer bari Road</t>
  </si>
  <si>
    <t>Barthi-Vallukshi-Magura-Bakal hat road.</t>
  </si>
  <si>
    <t>Nimtola (RHD)-  Dhamura GC via Ratnapur UP Road</t>
  </si>
  <si>
    <t>Kazir hat to Biswas hat</t>
  </si>
  <si>
    <t>Kamlapur UP(H/O Kashem Jommader)-H/O Chand Gazi-Deowansarif Darga.-Akaybaria bazar(4115)</t>
  </si>
  <si>
    <t>UZR(Thin Raster More Box culvert)-Pairakunja Bazar via Maderbunia Bazar</t>
  </si>
  <si>
    <t>RHD at Gabua Bazer Near the H/O. Tamijuddin  Howlader  to Karam Ali Bridge.</t>
  </si>
  <si>
    <t>New market RHD-Sree monta river Rd.</t>
  </si>
  <si>
    <t>Mahindabad  -UZR (Chatra) Road via Deuly Bazar &amp; Lamua Madrasha (Bir Muktijoddha Md. Altaf Haider Road.)</t>
  </si>
  <si>
    <t>RHD at Rob Master-Uttar Chaita Madrasha Rd.</t>
  </si>
  <si>
    <t>Khasherhat GC( khasher H/S)--Bottolbunia GC via  Hazikhali hat.</t>
  </si>
  <si>
    <t>Banati bazar GC(Lalua) - Dhankhali GC Road. Via Uttar Lalua, Londa Ghat.</t>
  </si>
  <si>
    <t>Kathalpara Wapda-Uttar Chakamaya Latif Master Hs.</t>
  </si>
  <si>
    <t>Jomir Khar Barir Mosjid - Uttar Amkhola GPS</t>
  </si>
  <si>
    <t>Chottosiba UZR - Barosiba Launchghat .</t>
  </si>
  <si>
    <t>Patukhali Govt. Pri. School to Hazi Asmotali Junior H/School.</t>
  </si>
  <si>
    <t>Chottobeghi UP-Bashtala Bazar.(4176)</t>
  </si>
  <si>
    <t>Itbaria UP Dakurbunia Culvert to Wapda via Sultan Mredha bari</t>
  </si>
  <si>
    <t>Betagi -PatabuniaGC  Pucca Road near Sultan Sardar Bari - Betagi Shah Alom Member Bari  Via  Betagi Mozid Bishws Bari .</t>
  </si>
  <si>
    <t>Mahiskata Muchibari Bridge-Bazita High School via. Beparibari.</t>
  </si>
  <si>
    <t>RHD (Monasep Sikder Bari) - UZR ( West side Bazita Arshed Dr. Bari) Road  via Karikorbari</t>
  </si>
  <si>
    <t>Madhya Modonpura Bridge RHD-Ramnagar Bazar &amp; GPS</t>
  </si>
  <si>
    <t>East side of Dumki Fakirbari Upazila Road-Karticpasha road via H/O Akke Alo Howlader</t>
  </si>
  <si>
    <t>Lalua UPC-Tieakhali UPC Via Payraport, Chingoria</t>
  </si>
  <si>
    <t>Charbiswas UPC- Nomo Sluice Bazar via Battala Bazar</t>
  </si>
  <si>
    <t>Pangashia UPC(Iron bridge)-Sreerampur Bazar via Moukaran GPS &amp; H/S</t>
  </si>
  <si>
    <t>Baga UPC-Nowmala UPC via Shabupura hat</t>
  </si>
  <si>
    <t>Rajpasha Board School-South Rajpasha Pry.School via Mazba Miah Bari.</t>
  </si>
  <si>
    <t>Khakhir-Sughandia RHD</t>
  </si>
  <si>
    <t>Gobindadhabol R&amp;H to Pipolita Hat Road.</t>
  </si>
  <si>
    <t>Kirtipasha Upazila Road - Mirakati Sultan Hossain Khan High School via Khajura Pry.School Rd.</t>
  </si>
  <si>
    <t>Baro Premhar ( Mollik Bari Jamme Mosque ) - Bhairabpasa Via Gonjur Bari, Sharif Bari &amp; Soto Premhar GPS Road</t>
  </si>
  <si>
    <t>East Dapdhapia-U.P Office Nilkhola</t>
  </si>
  <si>
    <t>Manpasa Bazar-Shampur Bazar</t>
  </si>
  <si>
    <t>Taltala Dopabari-Mara Bishkhali</t>
  </si>
  <si>
    <t>Barisal Khulna R&amp;H-Sangor</t>
  </si>
  <si>
    <t>Gagonhat-Rattan Market(RHD)</t>
  </si>
  <si>
    <t>Kallankati RHD-Alokdia Digipar via Puzakhola.</t>
  </si>
  <si>
    <t>Kathalia GPS-Kathalia Girls School.</t>
  </si>
  <si>
    <t>Soulajalia kheyaghat bazar-Sonerbangla bazar Rd.</t>
  </si>
  <si>
    <t>Bashbunia RHD- Boshnober howla GPS- Baroy hat- Pachim Hetalbunia GPS- Hetalbunia road.</t>
  </si>
  <si>
    <t>Sekherhat UP-Pwonechayana bazar  RHD Road.</t>
  </si>
  <si>
    <t>Kirtipasha UP Office  - Panjiputhi para GC Rd.</t>
  </si>
  <si>
    <t>Jhalakati HQ-Gagonhat via Manpasha GC Road</t>
  </si>
  <si>
    <t>Jhalakati RHD-Bermohal via Himanandakati RHD Road.</t>
  </si>
  <si>
    <t>Keora UPC- Kirtipasha Bazar Road</t>
  </si>
  <si>
    <t>Jhalokathi- Choupala hat via  Basonda UP Road</t>
  </si>
  <si>
    <t>Nachanmohal UP-Takerhat Bazar-Kulkati UP</t>
  </si>
  <si>
    <t>Sher-E-Bangla bazar-Mollar hat UP via Amtali GPS</t>
  </si>
  <si>
    <t>Ponabalia UP office-Madhabpur bazar via Talukderhat Road</t>
  </si>
  <si>
    <t>Monosatcli suice-Latakata</t>
  </si>
  <si>
    <t>Kazir Hat UZR-H/O Hashim Member</t>
  </si>
  <si>
    <t>Jamir Uddin bridge-RRIPM Bridge near at H/O Ataher Matubber(Ali  Holadar house - Daktar Bari Road)</t>
  </si>
  <si>
    <t>Safilpur Bazar-Munshigong Bridge (RHD) via Chan chakidar house road.</t>
  </si>
  <si>
    <t>Baintala RHD-Fakirhat road.</t>
  </si>
  <si>
    <t>Katakhali Bazar-WAPDA embankment via Barytabak RPS.</t>
  </si>
  <si>
    <t>Lamua Malek howlader house-Murad Master house.</t>
  </si>
  <si>
    <t>Vaijhora RHD ( Kanchon Ali house)-Kotnichora GPS cum CS.</t>
  </si>
  <si>
    <t>Chunakhali High school-Amragachia sluice</t>
  </si>
  <si>
    <t>Bhandaria-Charkhali RHD road to Mostofa sharif bari via Abdul sattar shops Road.</t>
  </si>
  <si>
    <t>Telikhali A.Satter Rari bari to Koncha river Embnakment</t>
  </si>
  <si>
    <t>Horinpala UZR - Horinpala UZR via Barek Boyatee</t>
  </si>
  <si>
    <t>Telikhali Safa Road-MD. Ali house via Panchaet Bari.</t>
  </si>
  <si>
    <t>Junia Korashia Khal Bridge - Fajlu Jamadder Bari-Hashem Khan Bari -30No Junia Board Govt. Pry.School Road.</t>
  </si>
  <si>
    <t>Jalal's Shop of R1/3-House of Rashid Mridha</t>
  </si>
  <si>
    <t>Telikhali UP Complex - Uttar Junia Bazar via Shahajan Member House</t>
  </si>
  <si>
    <t>Telikhali -Tuskhali UZR(Kazirkanda) - 31 nos GPS - Horinpala Abason Road</t>
  </si>
  <si>
    <t>Horinpala UZR Mal bari-Mohabbat Ali Bari UZR Road.</t>
  </si>
  <si>
    <t>Telikhali safa UZR road to Md. Emadul Hoque house via Huzzat Ali Bazer road</t>
  </si>
  <si>
    <t>West Golbunia Dholu Talukder Bari -Hindupara  Reg.Pry. School -Shafa-Telikhali UZR Road</t>
  </si>
  <si>
    <t>Junia Noyerhat to Md. Anshar Khan house road</t>
  </si>
  <si>
    <t>HarinPala RHD Road-Serajuddin Market</t>
  </si>
  <si>
    <t>Telikhali Bazar - Ikree Bazar via 42 No GPS</t>
  </si>
  <si>
    <t>Telikhali UP Complex - Huzzot Ali Bazar</t>
  </si>
  <si>
    <t>Golbunia-Gera vanga Khal Bridge-Azahar Chowkeder Bari -Pona River Road.</t>
  </si>
  <si>
    <t>Boithakata GC-Bisharkandi Border</t>
  </si>
  <si>
    <t>Belua Mugarior Rice Mill-Golam Rahman House</t>
  </si>
  <si>
    <t>Panchyet Bari - Sapleza Nali road Via Tomezia High school.</t>
  </si>
  <si>
    <t>Safa Boyrata road - Tulatala road via Wahab Jomadder house .</t>
  </si>
  <si>
    <t>Kuriana Bazer-Atghar Bazer Rd</t>
  </si>
  <si>
    <t>Guraka govt.Pry.School - Hironmon house.</t>
  </si>
  <si>
    <t>KaliBari-Dori Chor Ekor bunia road .</t>
  </si>
  <si>
    <t>Tearkhali Bazar -  Durgapur pacca road .</t>
  </si>
  <si>
    <t>Golbunia Talukdar Bari Bridge -Charghata Bari Debipur RHD Road.</t>
  </si>
  <si>
    <t>Huzzat Ali Hat-Telikhali Emb.</t>
  </si>
  <si>
    <t>Telikhali UP Complex - South Junia Noyathat - Tushkhali GC.</t>
  </si>
  <si>
    <t>Kodomtala UP-Shikder mollick UP via Nikarir hat &amp; porgola Nutanhat.</t>
  </si>
  <si>
    <t>Shikdermollik UP-Kolakhali UP upto Gojalia Launchghat via Ghop hat.&amp; Challisha hat</t>
  </si>
  <si>
    <t>Kawkhali GC (Uttar Bazar Bridge)-Kawkhali-Swarupkati RHD road via Amrajuri UP</t>
  </si>
  <si>
    <t>South Kayamulla-North kayamulla road</t>
  </si>
  <si>
    <t>Harun Dalal House to Taragazi School via Farezi kandi</t>
  </si>
  <si>
    <t>Thakur Bazar (UZR) - Bangla Bazar (UZR) via Anil Shadur Asram</t>
  </si>
  <si>
    <t>Karter hat Bhola-Charfession RHD-Chawmohoni Bazer.</t>
  </si>
  <si>
    <t>Shada Pole Bazar RHD UZR 2002 via Neyamotpur GPS &amp; Balamchar</t>
  </si>
  <si>
    <t>Mozammel Haque road-Farajgonj Nesaria Madrasha via Chan Gazi Hawlader</t>
  </si>
  <si>
    <t>Shikder hat-Gazaria Berri bandh Road (H/o Karim Uddin bepari Via Janota Bazer</t>
  </si>
  <si>
    <t>Karimgonj Bazer-Shambhupur Via Shazi Chowmohoni</t>
  </si>
  <si>
    <t>Khair hat High school-Horni bridge via Nipu chow. Bari road</t>
  </si>
  <si>
    <t>Koralia-Bangla Bazar khayerhat</t>
  </si>
  <si>
    <t>Gazaria GC  Road -  Rarir Hat via Justice Farid Ahammed Bari Road</t>
  </si>
  <si>
    <t>Kachia Ramdabpur Bazar -Guccagram Road</t>
  </si>
  <si>
    <t>Barisal RHD-Rafik Miar House</t>
  </si>
  <si>
    <t>Maler Hat Bridge to Rustom Ali Mia Brick Field Road</t>
  </si>
  <si>
    <t>Pangasha launchghat-Khaye ghat</t>
  </si>
  <si>
    <t>Pangashia Ghat-Bissa road Ghat</t>
  </si>
  <si>
    <t>Ilisha Embankment-Nader mia hat</t>
  </si>
  <si>
    <t>Char Anandah Part-III-Sudis School-Alhajj Mofijol Haqu Talukder Road.</t>
  </si>
  <si>
    <t>Ilisha RHD Road (Panditer Hat)-WDB Embk kalupur</t>
  </si>
  <si>
    <t>Junction (Bazar).-RHD via ICE factory Road</t>
  </si>
  <si>
    <t>South char Annda Register primary school-Santir Hat</t>
  </si>
  <si>
    <t>Suderhat-Ilisha kachia Union bord.</t>
  </si>
  <si>
    <t>Dania Aigi Talukder bari-badamtala Nasir Majee road</t>
  </si>
  <si>
    <t>Bhola Hospital Road-Altaf Member Bari-Kalikirti  Road</t>
  </si>
  <si>
    <t>Dhania Master Bari-khorki parangonj Road</t>
  </si>
  <si>
    <t>Charshamia Nutan Hat Madraha - Moller hat Road</t>
  </si>
  <si>
    <t>Bapta Ilisha RHD hazir hat- sifullah master bari</t>
  </si>
  <si>
    <t>Bapta Up(Illisha RHD) -Bapta Boro Bari-Mento Mollah bari</t>
  </si>
  <si>
    <t>Ranigonj to Borhangonj</t>
  </si>
  <si>
    <t>Sikderhat _ Maniram - borhanuddin -lalmohan ( Blagon bari - Bassa Bari ) road</t>
  </si>
  <si>
    <t>Fulkuri-Shibpur khasherhat GC</t>
  </si>
  <si>
    <t>Chatla Bazar West Side Bridge UZR 3009 (Purba Char Ummed C/S)</t>
  </si>
  <si>
    <t>Pachim Char Umed UPC-Gazaria Sluice Bazar via Keramotoa Madrasha Road</t>
  </si>
  <si>
    <t>UZR 2001( Asraful Ulam Madrasha) Ananda Bazar - UZR 2010 (hazi Abul Kashem Dubai) via Dhakhin Payari Mohan GPS &amp; H/O  Nur Islam</t>
  </si>
  <si>
    <t>RHD (Grils College) to Ranigonj</t>
  </si>
  <si>
    <t>RHD Moniram GPS-Hazi Bari</t>
  </si>
  <si>
    <t>Kalakopa- Sanibari road</t>
  </si>
  <si>
    <t>Didarullah  NGPS to Guingar hat-WAPDA Embankment via Didarullah siniyar madrasha.</t>
  </si>
  <si>
    <t>Munaf bapari bari road to Faruqe miar hat Road</t>
  </si>
  <si>
    <t>Guinger hat-WAPDA Embankment to Moulovi Sanko via Manir member bari</t>
  </si>
  <si>
    <t>Lahari Jungle R&amp;H to Manan Faragi bari road</t>
  </si>
  <si>
    <t>Parchim Char Umed UPC- Kalir Take Bazar via Balacharkandi GPS Road</t>
  </si>
  <si>
    <t>Lalmohan Chowmohoni - Balurchar Bazar Road</t>
  </si>
  <si>
    <t>Tazumuddin Hospital(RHD)-Dowrir GC via Khasher Hat GC &amp; Bangla bazar Road(Tazumuddin Part)</t>
  </si>
  <si>
    <t>Dowari GC -Khaser Hat GC Road (Lalmohan Part)</t>
  </si>
  <si>
    <t>Mongol Sikder (GC)Bazar- Betua RHD via Lordharding UP Road (Lalmohan Part)</t>
  </si>
  <si>
    <t>Char Bhuta UPC - Raychand GC Road</t>
  </si>
  <si>
    <t>Lalmohan Chowmohoni - Karterhat (East) Road</t>
  </si>
  <si>
    <t xml:space="preserve">BDRIDP/BRG/BET/UZ-Rd(R)/03
</t>
  </si>
  <si>
    <t>8500m</t>
  </si>
  <si>
    <t>Chotto Raghunathpur WAPDA road - All-Haj Abdur Rahman house - Janata Bazar Road</t>
  </si>
  <si>
    <t>500m</t>
  </si>
  <si>
    <t>Kawkhali Bazar Al-Amin Store-Muktijoddya Complex Connecting Road</t>
  </si>
  <si>
    <t>210m</t>
  </si>
  <si>
    <t>Kawria Bazar-Memania Taker Hat Road.</t>
  </si>
  <si>
    <t>3860m</t>
  </si>
  <si>
    <t>Dhanushikder Hat - Memania Taker Hat Road via Abupur Kheyaghat.</t>
  </si>
  <si>
    <t>3487m</t>
  </si>
  <si>
    <t>Total Length (km)</t>
  </si>
  <si>
    <t>Length already paved (Km)</t>
  </si>
  <si>
    <t>Structure need to be Constructed</t>
  </si>
  <si>
    <t>Remarks</t>
  </si>
  <si>
    <t>BC                 (km)</t>
  </si>
  <si>
    <t>HBB                 (Km)</t>
  </si>
  <si>
    <t>Earthen (km)</t>
  </si>
  <si>
    <t>Goila RHD to Dhamura via Misripara Hat &amp; Shaheber Hat GC</t>
  </si>
  <si>
    <t xml:space="preserve"> Udaypur-Daroga bari-Bangla bazaar-Daulatkhan</t>
  </si>
  <si>
    <t>Aurabunia G.C. to Mativanga road via Satany bazer.</t>
  </si>
  <si>
    <t>Kaikhali GC-Amua GC Via Sonauta.</t>
  </si>
  <si>
    <t>Mathbaria Tushkhali R &amp; H (Gudighata)-Rayenda GC</t>
  </si>
  <si>
    <t>Bauphal Upazila (RHD at Kalaiya GC)-Bogi Bazar-Dashmina Upazila (Bauphal Part) Road.</t>
  </si>
  <si>
    <t>West end District HQ to Nesarabad end to Sayna Hularhat Kheyaghat road (Hogla-Ragunathpur- Sayna-Hularhat Kheyaghat road)(#558)</t>
  </si>
  <si>
    <t>Total :</t>
  </si>
  <si>
    <t>Bukabunia U.P-Kholpatua G.C via Sonakhai Bazar .</t>
  </si>
  <si>
    <t>Kulkati UP office - Toawkati Bazar.</t>
  </si>
  <si>
    <t>Kusangal UP to Seota Bazar</t>
  </si>
  <si>
    <t>Simultala to Manpasa</t>
  </si>
  <si>
    <t>Sekherhat Up ToPwonechayana bazar</t>
  </si>
  <si>
    <t>Balipara up-Sayed Khali hat via sat ghart</t>
  </si>
  <si>
    <t>wbe©vPbx GjvKvi bvg</t>
  </si>
  <si>
    <t>me© †gvU e¨q                            (jÿ UvKv)</t>
  </si>
  <si>
    <t>ei¸bv -1               (m`i/AvgZjx/ZvjZjx)</t>
  </si>
  <si>
    <t>m`i</t>
  </si>
  <si>
    <t>AvgZjx</t>
  </si>
  <si>
    <t>ZvjZjx</t>
  </si>
  <si>
    <t>‡gvU</t>
  </si>
  <si>
    <t>ei¸bv-2                       (‡eZvMx/evgbv/cv_iNvUv)</t>
  </si>
  <si>
    <t>‡eZvMx</t>
  </si>
  <si>
    <t>evgbv</t>
  </si>
  <si>
    <t>cv_iNvUv</t>
  </si>
  <si>
    <t xml:space="preserve"> †gvU ei¸bv</t>
  </si>
  <si>
    <t>cUzqvLvjx-1                 (m`i/wgR©vMÄ/`ygKx)</t>
  </si>
  <si>
    <t>wgR©vMÄ</t>
  </si>
  <si>
    <t>`ygKx</t>
  </si>
  <si>
    <t>cUzqvLvjx-2                    (evDdj)</t>
  </si>
  <si>
    <t>evDdj</t>
  </si>
  <si>
    <t>cUzqvLvjx-3                        (MjvwPcv/`kwgbv)</t>
  </si>
  <si>
    <t>MjvwPcv</t>
  </si>
  <si>
    <t>`kwgbv</t>
  </si>
  <si>
    <t>cUzqvLvjx-4                           (Kjvcvov iv½vevjx)</t>
  </si>
  <si>
    <t>Kjvcvov</t>
  </si>
  <si>
    <t>iv½vevjx</t>
  </si>
  <si>
    <t>‡gvU cUzqvLvjx</t>
  </si>
  <si>
    <t>‡fvjv-1                          (†fvjv m`i)</t>
  </si>
  <si>
    <t>‡fvjv-2                          (†evinvbDwÏb/‡`ŠjZLvb)</t>
  </si>
  <si>
    <t>†evinvbDwÏb</t>
  </si>
  <si>
    <t>‡`ŠjZLvb</t>
  </si>
  <si>
    <t>‡fvjv-   3                      (jvj‡gvnb/ZRygwÏb)</t>
  </si>
  <si>
    <t>jvj‡gvnb</t>
  </si>
  <si>
    <t>ZRygwÏb</t>
  </si>
  <si>
    <t>‡fvjv-4                        (Pid¨vkb/gbcyiv)</t>
  </si>
  <si>
    <t>Pid¨vkb</t>
  </si>
  <si>
    <t>gbcyiv</t>
  </si>
  <si>
    <t>‡gvU ‡fvjv</t>
  </si>
  <si>
    <t>ewikvj-1                      (Av‰MjSvov/‡MŠib`x)</t>
  </si>
  <si>
    <t>Av‰MjSvov</t>
  </si>
  <si>
    <t>‡MŠib`x</t>
  </si>
  <si>
    <t>ewikvj-2                      (evbvixcvov/DwRicyi)</t>
  </si>
  <si>
    <t>evbvixcvov</t>
  </si>
  <si>
    <t>DwRicyi</t>
  </si>
  <si>
    <t>ewikvj-3                       (eveyMÄ/gyjv`x)</t>
  </si>
  <si>
    <t>eveyMÄ</t>
  </si>
  <si>
    <t>gyjv`x</t>
  </si>
  <si>
    <t>ewikvj-4                        (wnRjv/‡g‡n›`xMÄ)</t>
  </si>
  <si>
    <t>wnRjv</t>
  </si>
  <si>
    <t>‡g‡n›`xMÄ</t>
  </si>
  <si>
    <t>ewikvj-5                        (ewikvj m`i)</t>
  </si>
  <si>
    <t>ewikvj-6                      (ev‡KiMÄ)</t>
  </si>
  <si>
    <t>ev‡KiMÄ</t>
  </si>
  <si>
    <t>‡gvU ewikvj</t>
  </si>
  <si>
    <t>SvjKvVx-1                      (ivRvcyi/KvVvwjqv)</t>
  </si>
  <si>
    <t>ivRvcyi</t>
  </si>
  <si>
    <t>KvVvwjqv</t>
  </si>
  <si>
    <t>SvjKvVx-2                        (m`i/bjwQwU)</t>
  </si>
  <si>
    <t>bjwQwU</t>
  </si>
  <si>
    <t>‡gvU SvjKvVx</t>
  </si>
  <si>
    <t>wc‡ivRcyi-1                  (m`i/bvwRicyi/‡bQvivev`)</t>
  </si>
  <si>
    <t>bvwRicyi</t>
  </si>
  <si>
    <t>‡bQvivev`</t>
  </si>
  <si>
    <t>wc‡ivRcyi-2                      (fvÛvwiqv/KvDLvjx/B›`yKvwb)</t>
  </si>
  <si>
    <t>fvÛvwiqv</t>
  </si>
  <si>
    <t>KvDLvjx</t>
  </si>
  <si>
    <t>B›`yKvwb</t>
  </si>
  <si>
    <t>wc‡ivRcyi-3                      (gVevoxqv)</t>
  </si>
  <si>
    <t>gVevoxqv</t>
  </si>
  <si>
    <t>‡gvU wc‡ivRcyi</t>
  </si>
  <si>
    <t>me©‡gvU</t>
  </si>
  <si>
    <t>Upazila Improvement Road</t>
  </si>
  <si>
    <t>Upzila Rehabilitation Road</t>
  </si>
  <si>
    <t>Union Improvement Road</t>
  </si>
  <si>
    <t>Union Rehabilitation Road</t>
  </si>
  <si>
    <t>Village Improvement Road</t>
  </si>
  <si>
    <t>BDRIDP/BRG/BAM/Ghat/01</t>
  </si>
  <si>
    <t>BDRIDP/BRG/PAT/Ghat/01</t>
  </si>
  <si>
    <t>Bukabunia Bazar Ghat</t>
  </si>
  <si>
    <t>BDRIDP/BAR/AGL/Ghat/01</t>
  </si>
  <si>
    <t>Paisarhat Pashchim Par</t>
  </si>
  <si>
    <t>BDRIDP/BAR/BAK/Ghat/01</t>
  </si>
  <si>
    <t>Kaligonj Bazar Khal</t>
  </si>
  <si>
    <t>BDRIDP/BAR/HZL/Ghat/01</t>
  </si>
  <si>
    <t>BDRIDP/BAR/SDR/Ghat/01</t>
  </si>
  <si>
    <t>Shaheber Bazar</t>
  </si>
  <si>
    <t>Langgutia GC</t>
  </si>
  <si>
    <t>BDRIDP/BAR/UZP/Ghat/01</t>
  </si>
  <si>
    <t>BDRIDP/JHL/NAL/Ghat/01</t>
  </si>
  <si>
    <t>BDRIDP/JHL/KTH/Ghat/01</t>
  </si>
  <si>
    <t>BDRIDP/PAT/DAS/Ghat/01</t>
  </si>
  <si>
    <t>BDRIDP/PRJ/BAN/Ghat/01</t>
  </si>
  <si>
    <t>BDRIDP/PAT/KAL/GC/01</t>
  </si>
  <si>
    <t>BDRIDP/PRJ/BAN/GC/01</t>
  </si>
  <si>
    <t>BDRIDP/PAT/RAG/GHT/01</t>
  </si>
  <si>
    <t>Khalgor Bazar (Kachia bunia Bazar)</t>
  </si>
  <si>
    <t>Poona River Ghat Near Horin Pala</t>
  </si>
  <si>
    <t>BDRIDP/PRJ/KAW/Ghat/01</t>
  </si>
  <si>
    <t>BDRIDP/PRJ/NZP/GHT/01</t>
  </si>
  <si>
    <t>Total</t>
  </si>
  <si>
    <t>Road</t>
  </si>
  <si>
    <t>Tk</t>
  </si>
  <si>
    <t xml:space="preserve">BDRIDP/BAR/MUL/UZ-Rd/02
</t>
  </si>
  <si>
    <t xml:space="preserve">BDRIDP/BAR/MHN/UZ-Rd/02
</t>
  </si>
  <si>
    <t xml:space="preserve">BDRIDP/BRG/PAT/UZ-Rd/01
</t>
  </si>
  <si>
    <t xml:space="preserve">BDRIDP/BRG/SDR/UZ-Rd/01
</t>
  </si>
  <si>
    <t xml:space="preserve">BDRIDP/BAR/UZP/UZ-Rd/02
</t>
  </si>
  <si>
    <t xml:space="preserve">BDRIDP/BAR/UZP/UZ-Rd(R)/04
</t>
  </si>
  <si>
    <t xml:space="preserve">BDRIDP/BAR/UZP/UZ-Rd/03
</t>
  </si>
  <si>
    <t xml:space="preserve">BDRIDP/BAR/MUL/UZ-Rd/01
</t>
  </si>
  <si>
    <t xml:space="preserve">BDRIDP/BAR/AGL/UZ-Rd/02
</t>
  </si>
  <si>
    <t xml:space="preserve">BDRIDP/BRG/BET/UZ-Rd/02
</t>
  </si>
  <si>
    <t>BDRIDP/BRG/BET/UZ-Rd/01</t>
  </si>
  <si>
    <t>BDRIDP/BRG/AMT/UZ-Rd/01</t>
  </si>
  <si>
    <t>HBB</t>
  </si>
  <si>
    <t>9.15 RCC Improvement</t>
  </si>
  <si>
    <t>-</t>
  </si>
  <si>
    <t>Upazila Road</t>
  </si>
  <si>
    <t>1 km HBB+2 km Bc</t>
  </si>
  <si>
    <t xml:space="preserve">2'-0" X 2'-0" Widening </t>
  </si>
  <si>
    <t>‰`N©¨      (wgt)</t>
  </si>
  <si>
    <t xml:space="preserve">BDRIDP/BAR/BAK/UN-St/01
</t>
  </si>
  <si>
    <t>BDRIDP/BRG/AMT/UZ-St/01</t>
  </si>
  <si>
    <t xml:space="preserve">BDRIDP/BAR/MUL/UZ-St/03
</t>
  </si>
  <si>
    <t xml:space="preserve">BDRIDP/BAR/MUL/UZ-St/04
</t>
  </si>
  <si>
    <t xml:space="preserve">BDRIDP/BAR/MUL/UZ-St/05
</t>
  </si>
  <si>
    <t xml:space="preserve">BDRIDP/BHO/SDR/UZ-St/04
</t>
  </si>
  <si>
    <t>Kamarkali GC-Kalisuri GC via Baliar Hat,Matubbar Hat, Jirail Hat, Durgapasa UP Road Infront of Joynal Kha's House Khal near 3 no Darial UP Siddik Bazar.</t>
  </si>
  <si>
    <t xml:space="preserve">  g~j¨           (jÿ¨ UvKv)</t>
  </si>
  <si>
    <t>3600m, 4150m</t>
  </si>
  <si>
    <t>gvwUi cwigvb  (Nb wgt)</t>
  </si>
  <si>
    <t xml:space="preserve">  gvwUi cwigvb  (Nb wgt)</t>
  </si>
  <si>
    <t xml:space="preserve"> gvwUi cwigvb  (Nb wgt)</t>
  </si>
  <si>
    <t xml:space="preserve">GB cÖK‡í cÖ¯ÍvweZ e„ÿ‡ivcb  ˆ`N©¨  (wKtwgt) </t>
  </si>
  <si>
    <t>Kakchira Bazar GC</t>
  </si>
  <si>
    <t>Mohish Katakhali Kheya Ghat</t>
  </si>
  <si>
    <t>Baherchar Bazar</t>
  </si>
  <si>
    <r>
      <t xml:space="preserve">West Faridpur Ajgor Sikder Bari to DC road Ferry Ghat via H/O Rahim Mridha </t>
    </r>
    <r>
      <rPr>
        <sz val="9"/>
        <color rgb="FFFF0000"/>
        <rFont val="Calibri"/>
        <family val="2"/>
        <scheme val="minor"/>
      </rPr>
      <t>RDPP ID. 506074152</t>
    </r>
  </si>
  <si>
    <t>Borhan Khan Bari -Dr. Omar bari- Gogan Ali Howladar Bari to Godanga (Chandpura UP) road</t>
  </si>
  <si>
    <t>Bairam Kha Dighir Par Mosque to RHD via Rashid Pada and Fakir Bari Road</t>
  </si>
  <si>
    <t>Rajpasha Sadnarhat - Posharibunia Azizkhan Bari</t>
  </si>
  <si>
    <t>Bhandaria-Charkhali RHD road to Coloni Bazar via Dhawa Boader Road.</t>
  </si>
  <si>
    <t>Bhandaria-Charkhali RHD Road to West Nodmulla RNGPS via Charkhali Jomadder Bari Road</t>
  </si>
  <si>
    <t>Kawkhli college Moor R&amp;H road to Dasherkati Rafiqe Master house via Asfardi Non-Govt.pry. School road.</t>
  </si>
  <si>
    <t>West side of Aalimabad 7 no Ward Saed Doctar Bari Khal</t>
  </si>
  <si>
    <t>Khejor Toli Bridge</t>
  </si>
  <si>
    <t xml:space="preserve">Hogoltoli Madrasa Bridge of  Ulania Union </t>
  </si>
  <si>
    <t>West side of char Hogla Dhanu member Bari Khal</t>
  </si>
  <si>
    <t xml:space="preserve">West side road Khal culvert of Pachim Par char ekokria Ruhul Amin Kazi bari  </t>
  </si>
  <si>
    <t>Madarshi bazar RHD -Telikkhali GC</t>
  </si>
  <si>
    <t xml:space="preserve">BDRIDP/BAR/UZP/UZ-Rd(R)/01
</t>
  </si>
  <si>
    <t xml:space="preserve">BDRIDP/BAR/MHN/UZ(R)-Rd/01
</t>
  </si>
  <si>
    <t xml:space="preserve">BDRIDP/BHO/SDR/UZ-Rd(R)/01
</t>
  </si>
  <si>
    <t xml:space="preserve">BDRIDP/BHO/BRN/UZ-Rd(R)/01
</t>
  </si>
  <si>
    <t xml:space="preserve">BDRIDP/BHO/BRN/UZ- Rd(R)/03
</t>
  </si>
  <si>
    <t xml:space="preserve">BDRIDP/BRG/PAT/UZ-Rd(R)/02
</t>
  </si>
  <si>
    <t xml:space="preserve">BDRIDP/BAR/BAB/UN-Rd/02
</t>
  </si>
  <si>
    <t xml:space="preserve">BDRIDP/BAR/BAK/UN-Rd/02
</t>
  </si>
  <si>
    <t xml:space="preserve">BDRIDP/BHO/LAL/UN-Rd/02
</t>
  </si>
  <si>
    <t xml:space="preserve">BDRIDP/BHO/DOU/UN-Rd/01
</t>
  </si>
  <si>
    <t xml:space="preserve">BDRIDP/BHO/DOU/UN-Rd/02
</t>
  </si>
  <si>
    <t xml:space="preserve">BDRIDP/BRG/BAM/UN-Rd/02
</t>
  </si>
  <si>
    <t xml:space="preserve">BDRIDP/BRG/BAM/UN-Rd/03
</t>
  </si>
  <si>
    <t xml:space="preserve">BDRIDP/BAR/UZP/UN-Rd/01
</t>
  </si>
  <si>
    <t xml:space="preserve">BDRIDP/BAR/BAK/UN-Rd/03
</t>
  </si>
  <si>
    <t xml:space="preserve">BDRIDP/BRG/BAM/UN-Rd(R)/01
</t>
  </si>
  <si>
    <t xml:space="preserve">BDRIDP/BRG/PAT/UN-Rd(R)/01
</t>
  </si>
  <si>
    <t xml:space="preserve">BDRIDP/BAR/BAB/UN-Rd(R)/01
</t>
  </si>
  <si>
    <t xml:space="preserve">BDRIDP/BAR/GOR/UN-Rd(R)/04
</t>
  </si>
  <si>
    <t xml:space="preserve">BDRIDP/BHO/BRN/UN-Rd(R)/02
</t>
  </si>
  <si>
    <t xml:space="preserve">BDRIDP/BHO/BRN/UN-Rd(R)/01
</t>
  </si>
  <si>
    <t>BDRIDP/PRJ/MAT/UZ-Rd(R)/03</t>
  </si>
  <si>
    <t xml:space="preserve">BDRIDP/BAR/AGL/UN-Rd(R)/01
</t>
  </si>
  <si>
    <t xml:space="preserve">BDRIDP/BHO/LAL/UN-Rd(R)/03
</t>
  </si>
  <si>
    <t xml:space="preserve">BDRIDP/BRG/SAD/UZ-Rd/01
</t>
  </si>
  <si>
    <t>BDRIDP/BRG/AMT/CCA-Rd/01</t>
  </si>
  <si>
    <t>BDRIDP/BRG/BAT/CCA-Rd/01</t>
  </si>
  <si>
    <t>BDRIDP/BRG/BAT/CCA-Rd/02</t>
  </si>
  <si>
    <t xml:space="preserve">BDRIDP/BRG/PAT/CCA-Rd/03
</t>
  </si>
  <si>
    <t xml:space="preserve">BDRIDP/BRG/PAT/CCA-Rd/05
</t>
  </si>
  <si>
    <t xml:space="preserve">BDRIDP/BRG/PAT/CCA-Rd(R)/01
</t>
  </si>
  <si>
    <t xml:space="preserve">BDRIDP/BRG/PAT/CCA-Rd/06
</t>
  </si>
  <si>
    <t xml:space="preserve">BDRIDP/BRG/BAM/CCA-Rd/02
</t>
  </si>
  <si>
    <t xml:space="preserve">BDRIDP/BAR/UZP/CCA-Rd/01
</t>
  </si>
  <si>
    <t xml:space="preserve">BDRIDP/BAR/AGL/CCA-Rd(R)/06
</t>
  </si>
  <si>
    <t xml:space="preserve">BDRIDP/BAR/AGL/CCA-Rd/07
</t>
  </si>
  <si>
    <t xml:space="preserve">BDRIDP/BAR/AGL/CCA-Rd/08
</t>
  </si>
  <si>
    <t xml:space="preserve">BDRIDP/BAR/MHN/CCA -Rd/01
</t>
  </si>
  <si>
    <t xml:space="preserve">BDRIDP/BAR/SDR/CCA-Rd/08
</t>
  </si>
  <si>
    <t xml:space="preserve">BDRIDP/BAR/GOR/CCA-Rd/03
</t>
  </si>
  <si>
    <t xml:space="preserve">BDRIDP/BAR/MUL/CCA-Rd/11
</t>
  </si>
  <si>
    <t xml:space="preserve">BDRIDP/BAR/MUL/CCA-Rd/05
</t>
  </si>
  <si>
    <t xml:space="preserve">BDRIDP/BAR/MUL/CCA-Rd/03
</t>
  </si>
  <si>
    <t xml:space="preserve">BDRIDP/BAR/MUL/CCA-Rd/10
</t>
  </si>
  <si>
    <t xml:space="preserve">BDRIDP/BAR/MUL/CCA-Rd/12
</t>
  </si>
  <si>
    <t xml:space="preserve">BDRIDP/BAR/MUL/CCA-Rd/06
</t>
  </si>
  <si>
    <t xml:space="preserve">BDRIDP/BAR/MUL/CCA-Rd/02
</t>
  </si>
  <si>
    <t xml:space="preserve">BDRIDP/BAR/MUL/CCA-Rd/01
</t>
  </si>
  <si>
    <t xml:space="preserve">BDRIDP/BAR/BAK/CCA-Rd/01
</t>
  </si>
  <si>
    <t xml:space="preserve">BDRIDP/BHO/SDR/CCA-Rd/21
</t>
  </si>
  <si>
    <t>BDRIDP/BHO/SDR/CCA-Rd(R)/04</t>
  </si>
  <si>
    <t xml:space="preserve">BDRIDP/BHO/SDR/CCA-Rd/19
</t>
  </si>
  <si>
    <t xml:space="preserve">BDRIDP/BHO/SDR/CCA-Rd/20
</t>
  </si>
  <si>
    <t>BDRIDP/BHO/CF/CCA-Rd/17</t>
  </si>
  <si>
    <t>BDRIDP/BHO/CF/CCA-Rd/19</t>
  </si>
  <si>
    <t>BDRIDP/BHO/CF/CCA-Rd/20</t>
  </si>
  <si>
    <t>BDRIDP/BHO/CF/CCA-Rd/21</t>
  </si>
  <si>
    <t>BDRIDP/BHO/CF/CCA-Rd/22</t>
  </si>
  <si>
    <t>BDRIDP/BHO/CF/CCA-Rd/23</t>
  </si>
  <si>
    <t>BDRIDP/BHO/CF/CCA-Rd/24</t>
  </si>
  <si>
    <t>BDRIDP/BHO/CF/CCA-Rd/25</t>
  </si>
  <si>
    <t>BDRIDP/BHO/CF/CCA-Rd/28</t>
  </si>
  <si>
    <t>BDRIDP/BHO/CF/CCA-Rd/29</t>
  </si>
  <si>
    <t xml:space="preserve">BDRIDP/BHO/BRN/CCA-Rd/05
</t>
  </si>
  <si>
    <t xml:space="preserve">BDRIDP/BHO/BRN/CCA-Rd/06
</t>
  </si>
  <si>
    <t xml:space="preserve">BDRIDP/BHO/DOU/CCA-Rd/02
</t>
  </si>
  <si>
    <t>BDRIDP/BHO/DOU/CCA-Rd/06</t>
  </si>
  <si>
    <t>BDRIDP/BHO/DOU/CCA-Rd/04</t>
  </si>
  <si>
    <t xml:space="preserve">BDRIDP/BHO/DOU/CCA-Rd/01
</t>
  </si>
  <si>
    <t>BDRIDP/BHO/DOU/CCA-Rd/03</t>
  </si>
  <si>
    <t>BDRIDP/BHO/LAL/CCA-Rd/05</t>
  </si>
  <si>
    <t>BDRIDP/BHO/LAL/CCA-Rd/06</t>
  </si>
  <si>
    <t>BDRIDP/BHO/LAL/CCA-Rd/07</t>
  </si>
  <si>
    <t>BDRIDP/BHO/LAL/CCA-Rd/08</t>
  </si>
  <si>
    <t>BDRIDP/BHO/LAL/CCA-Rd/02</t>
  </si>
  <si>
    <t>BDRIDP/BHO/LAL/CCA-Rd/03</t>
  </si>
  <si>
    <t>BDRIDP/BHO/LAL/CCA-Rd/01</t>
  </si>
  <si>
    <t>BDRIDP/BHO/LAL/CCA-Rd/04</t>
  </si>
  <si>
    <t xml:space="preserve">BDRIDP/BRG/PAT/CCA-Rd/02
</t>
  </si>
  <si>
    <t xml:space="preserve">BDRIDP/BRG/BAM/CCA-Rd(R)/01
</t>
  </si>
  <si>
    <t xml:space="preserve">BDRIDP/BRG/BAM/CCA-Rd/03
</t>
  </si>
  <si>
    <t xml:space="preserve">BDRIDP/BRG/BAM/CCA-Rd/04
</t>
  </si>
  <si>
    <t xml:space="preserve">BDRIDP/BRG/BAM/CCA-Rd/05
</t>
  </si>
  <si>
    <t xml:space="preserve">BDRIDP/BAR/SDR/CCA-Rd(R)/05
</t>
  </si>
  <si>
    <t xml:space="preserve">BDRIDP/BAR/MUL/CCA-Rd/07
</t>
  </si>
  <si>
    <t xml:space="preserve">BDRIDP/BAR/MUL/CCA-Rd/09
</t>
  </si>
  <si>
    <t xml:space="preserve">BDRIDP/BAR/MUL/CCA-Rd/08
</t>
  </si>
  <si>
    <t xml:space="preserve">BDRIDP/BAR/MHN/CCA -Rd/02
</t>
  </si>
  <si>
    <t xml:space="preserve">BDRIDP/BAR/MHN/CCA -Rd/03
</t>
  </si>
  <si>
    <t xml:space="preserve">BDRIDP/BHO/SDR/CCA-Rd/22
</t>
  </si>
  <si>
    <t xml:space="preserve">BDRIDP/BHO/SDR/CCA-Rd/23
</t>
  </si>
  <si>
    <t>BDRIDP/BHO/DOU/CCA-Rd/05</t>
  </si>
  <si>
    <t>BDRIDP/BHO/DOU/CCA-Rd/07</t>
  </si>
  <si>
    <t xml:space="preserve">BDRIDP/BHO/TAZ/CCA-Rd/01
</t>
  </si>
  <si>
    <t xml:space="preserve">BDRIDP/BHO/TAZ/CCA-Rd/02
</t>
  </si>
  <si>
    <t>BDRIDP/BHO/CF/CCA-Rd/18</t>
  </si>
  <si>
    <t>BDRIDP/BHO/CF/CCA-Rd/16</t>
  </si>
  <si>
    <t xml:space="preserve">BDRIDP/BRG/PAT/CCA-Rd/04
</t>
  </si>
  <si>
    <t>BDRIDP/BRG/AMT/CCA-Rd/02</t>
  </si>
  <si>
    <t xml:space="preserve">BDRIDP/BRG/BAM/CCA-Rd/06
</t>
  </si>
  <si>
    <t xml:space="preserve">BDRIDP/BRG/BET/UZ-St/01
</t>
  </si>
  <si>
    <t xml:space="preserve">BDRIDP/BAR/GOR/UZ-St/01
</t>
  </si>
  <si>
    <t xml:space="preserve">BDRIDP/BAR/GOR/UZ-St/02
</t>
  </si>
  <si>
    <t xml:space="preserve">BDRIDP/BAR/MUL/UZ-St/02
</t>
  </si>
  <si>
    <t xml:space="preserve">BDRIDP/BAR/MUL/UZ-St/01
</t>
  </si>
  <si>
    <t xml:space="preserve">BDRIDP/BHO/SDR/UZ-St/02
</t>
  </si>
  <si>
    <t xml:space="preserve">BDRIDP/BHO/SDR/UZ-St/01
</t>
  </si>
  <si>
    <t xml:space="preserve">BDRIDP/BHO/BRN/UZ-St/01
</t>
  </si>
  <si>
    <t xml:space="preserve">BDRIDP/BRG/SAD/UZ-St/03
</t>
  </si>
  <si>
    <t xml:space="preserve">BDRIDP/BRG/SAD/UZ-St/02
</t>
  </si>
  <si>
    <t xml:space="preserve">BDRIDP/BRG/SAD/UZ-St/04
</t>
  </si>
  <si>
    <t>BDRIDP/BRG/TAL/UZ-St/01</t>
  </si>
  <si>
    <t>BDRIDP/BRG/TAL/UZ-St/02</t>
  </si>
  <si>
    <t xml:space="preserve">BDRIDP/BRG/BET/UZ-St/02
</t>
  </si>
  <si>
    <t>Atharogachia UP - Munshir Hat via Utter Garabunia Bazar&amp; GPS road.</t>
  </si>
  <si>
    <t>DD Anti Croption  Mahabub A Alom</t>
  </si>
  <si>
    <t xml:space="preserve">BDRIDP/BAR/GOR/UN-St/01
</t>
  </si>
  <si>
    <t xml:space="preserve">BDRIDP/BAR/BAB/UN-St/01
</t>
  </si>
  <si>
    <t>BDRIDP/BHO/SDR/UN-St/02</t>
  </si>
  <si>
    <t>BDRIDP/BHO/SDR/UN-St/01</t>
  </si>
  <si>
    <t>BDRIDP/BHO/SDR/UN-St/03</t>
  </si>
  <si>
    <t xml:space="preserve">BDRIDP/BHO/LAL/UN-St/01
</t>
  </si>
  <si>
    <t xml:space="preserve">BDRIDP/BHO/LAL/UN-St/02
</t>
  </si>
  <si>
    <t xml:space="preserve">BDRIDP/BHO/CF/UN-St/01
</t>
  </si>
  <si>
    <t xml:space="preserve">BDRIDP/BHO/DOU/UN-St/01
</t>
  </si>
  <si>
    <t xml:space="preserve">BDRIDP/BHO/DOU/UN-St/02
</t>
  </si>
  <si>
    <t xml:space="preserve">BDRIDP/BAR/SDR/UN-St/01
</t>
  </si>
  <si>
    <t xml:space="preserve">BDRIDP/BAR/MUL/UN-St/01
</t>
  </si>
  <si>
    <t xml:space="preserve">BDRIDP/BAR/MUL/UN-St/02
</t>
  </si>
  <si>
    <t xml:space="preserve">BDRIDP/BAR/BAB/UN-St/02
</t>
  </si>
  <si>
    <t>BDRIDP/BRG/BAT/CCA-St/01</t>
  </si>
  <si>
    <t xml:space="preserve">BDRIDP/BRG/PAT/CCA-St/01
</t>
  </si>
  <si>
    <t xml:space="preserve">BDRIDP/BRG/BAM/CCA-St/01
</t>
  </si>
  <si>
    <t xml:space="preserve">BDRIDP/BAR/UZP/CCA-St/03
</t>
  </si>
  <si>
    <t xml:space="preserve">BDRIDP/BAR/UZP/CCA-St/02
</t>
  </si>
  <si>
    <t xml:space="preserve">BDRIDP/BAR/BAB/CCA-St/04
</t>
  </si>
  <si>
    <t>BDRIDP/BAR/BAB/CCA-St/02</t>
  </si>
  <si>
    <t xml:space="preserve">BDRIDP/BAR/MHN/CCA -St/01
</t>
  </si>
  <si>
    <t xml:space="preserve">BDRIDP/BAR/SDR/CCA-St/01
</t>
  </si>
  <si>
    <t xml:space="preserve">BDRIDP/BAR/SDR/CCA-St/02
</t>
  </si>
  <si>
    <t xml:space="preserve">BDRIDP/BAR/MUL/CCA-St/02
</t>
  </si>
  <si>
    <t xml:space="preserve">BDRIDP/BAR/MUL/CCA-St/03
</t>
  </si>
  <si>
    <t xml:space="preserve">BDRIDP/BAR/MUL/CCA-St/01
</t>
  </si>
  <si>
    <t xml:space="preserve">BDRIDP/BAR/MUL/CCA-St/04
</t>
  </si>
  <si>
    <t xml:space="preserve">BDRIDP/BAR/GOR/CCA-St/01
</t>
  </si>
  <si>
    <t xml:space="preserve">BDRIDP/BHO/SDR/CCA-St/09
</t>
  </si>
  <si>
    <t xml:space="preserve">BDRIDP/BHO/SDR/CCA-St/21
</t>
  </si>
  <si>
    <t xml:space="preserve">BDRIDP/BHO/SDR/CCA-St/06
</t>
  </si>
  <si>
    <t xml:space="preserve">BDRIDP/BHO/SDR/CCA-St/15
</t>
  </si>
  <si>
    <t xml:space="preserve">BDRIDP/BHO/SDR/CCA-St/26
</t>
  </si>
  <si>
    <t xml:space="preserve">BDRIDP/BHO/SDR/CCA-St/10
</t>
  </si>
  <si>
    <t xml:space="preserve">BDRIDP/BHO/SDR/CCA-St/07
</t>
  </si>
  <si>
    <t xml:space="preserve">BDRIDP/BHO/SDR/CCA-St/16
</t>
  </si>
  <si>
    <t xml:space="preserve">BDRIDP/BHO/SDR/CCA-St/19
</t>
  </si>
  <si>
    <t xml:space="preserve">BDRIDP/BHO/SDR/CCA-St/14
</t>
  </si>
  <si>
    <t xml:space="preserve">BDRIDP/BHO/SDR/CCA-St/08
</t>
  </si>
  <si>
    <t xml:space="preserve">BDRIDP/BHO/SDR/CCA-St/27
</t>
  </si>
  <si>
    <t xml:space="preserve">BDRIDP/BHO/SDR/CCA-St/13
</t>
  </si>
  <si>
    <t xml:space="preserve">BDRIDP/BHO/SDR/CCA-St/20
</t>
  </si>
  <si>
    <t xml:space="preserve">BDRIDP/BHO/SDR/CCA-St/25
</t>
  </si>
  <si>
    <t xml:space="preserve">BDRIDP/BHO/SDR/CCA-St/12
</t>
  </si>
  <si>
    <t xml:space="preserve">BDRIDP/BHO/SDR/CCA-St/24
</t>
  </si>
  <si>
    <t xml:space="preserve">BDRIDP/BHO/SDR/CCA-St/03
</t>
  </si>
  <si>
    <t xml:space="preserve">BDRIDP/BHO/SDR/CCA-St/04
</t>
  </si>
  <si>
    <t xml:space="preserve">BDRIDP/BHO/SDR/CCA-St/23
</t>
  </si>
  <si>
    <t xml:space="preserve">BDRIDP/BHO/SDR/CCA-St/18
</t>
  </si>
  <si>
    <t xml:space="preserve">BDRIDP/BHO/SDR/CCA-St/22
</t>
  </si>
  <si>
    <t xml:space="preserve">BDRIDP/BHO/SDR/CCA-St/11
</t>
  </si>
  <si>
    <t xml:space="preserve">BDRIDP/BHO/SDR/CCA-St/17
</t>
  </si>
  <si>
    <t xml:space="preserve">BDRIDP/BHO/CF/CCA-St/01
</t>
  </si>
  <si>
    <t xml:space="preserve">BDRIDP/BHO/CF/CCA-St/02
</t>
  </si>
  <si>
    <t xml:space="preserve">BDRIDP/BHO/CF/CCA-St/03
</t>
  </si>
  <si>
    <t>BDRIDP/BHO/ DOU/CCA-St/01</t>
  </si>
  <si>
    <t>BDRIDP/BHO/DOU/CCA-St/04</t>
  </si>
  <si>
    <t>BDRIDP/BHO/DOU/CCA-St/03</t>
  </si>
  <si>
    <t>BDRIDP/BHO/DOU/CCA-St/02</t>
  </si>
  <si>
    <t>BDRIDP/BHO/LAL/CCA-St/04</t>
  </si>
  <si>
    <t xml:space="preserve">  BDRIDP/BHO/LAL/CCA-St/01</t>
  </si>
  <si>
    <t xml:space="preserve">  BDRIDP/BHO/ LAL/CCA-St/01</t>
  </si>
  <si>
    <t xml:space="preserve">BDRIDP/BHO/LAL/CCA-St/03
</t>
  </si>
  <si>
    <t>BDRIDP/BHO/LAL/CCA-St/13</t>
  </si>
  <si>
    <t xml:space="preserve">BDRIDP/BAR/MUL/CCA-St/05
</t>
  </si>
  <si>
    <t>BDRIDP/BHO/LAL/CCA-St/15</t>
  </si>
  <si>
    <t>BDRIDP/BHO/LAL/CCA-St/16</t>
  </si>
  <si>
    <t xml:space="preserve">BDRIDP/BHO/CF/CCA-St/07
</t>
  </si>
  <si>
    <t xml:space="preserve">BDRIDP/BHO/CF/CCA-St/08
</t>
  </si>
  <si>
    <t>BDRIDP/BRG/TAL/UZ-Ew/01</t>
  </si>
  <si>
    <t>BDRIDP/BRG/BET/UZ-Ew/03</t>
  </si>
  <si>
    <t>BDRIDP/BRG/BET/UZ-Ew/01</t>
  </si>
  <si>
    <t>BDRIDP/BRG/BET/UZ-Ew/02</t>
  </si>
  <si>
    <t xml:space="preserve">BDRIDP/BAR/UZP/UZ-Ew/04
</t>
  </si>
  <si>
    <t xml:space="preserve">BDRIDP/BAR/AGL/UZ-Ew/01
</t>
  </si>
  <si>
    <t xml:space="preserve">BDRIDP/BAR/SDR/UZ-Ew/01
</t>
  </si>
  <si>
    <t xml:space="preserve">BDRIDP/BAR/MUL/UZ-Ew/01
</t>
  </si>
  <si>
    <t>BDRIDP/BHO/SDR/UZ-Ew/01</t>
  </si>
  <si>
    <t xml:space="preserve">BDRIDP/BHO/SDR/UZ-Ew/08
</t>
  </si>
  <si>
    <t xml:space="preserve">BDRIDP/BHO/SDR/UZ-Ew/10
</t>
  </si>
  <si>
    <t>BDRIDP/BHO/SDR/UZ-Ew/03</t>
  </si>
  <si>
    <t xml:space="preserve">BDRIDP/BHO/SDR/UZ-Ew/09
</t>
  </si>
  <si>
    <t>BDRIDP/BHO/SDR/UZ-Ew/04</t>
  </si>
  <si>
    <t>BDRIDP/BHO/BRN/UZ-Ew/01</t>
  </si>
  <si>
    <t>BDRIDP/BHO/BRN/UZ-Ew/03</t>
  </si>
  <si>
    <t>BDRIDP/BRG/PAT/UZ-Ew/01</t>
  </si>
  <si>
    <t>BDRIDP/BRG/SDR/UZ-Ew/01</t>
  </si>
  <si>
    <t xml:space="preserve">BDRIDP/BAR/UZP/UZ-Ew/02
</t>
  </si>
  <si>
    <t xml:space="preserve">BDRIDP/BAR/UZP/UZ-Ew/03
</t>
  </si>
  <si>
    <t xml:space="preserve">BDRIDP/BAR/MUL/UZ-Ew/02
</t>
  </si>
  <si>
    <t xml:space="preserve">BDRIDP/BAR/MHN/UZ-Ew/01
</t>
  </si>
  <si>
    <t xml:space="preserve">BDRIDP/BRG/PAT/UN-Ew/01
</t>
  </si>
  <si>
    <t xml:space="preserve">BDRIDP/BAR/AGL/UN-Ew/01
</t>
  </si>
  <si>
    <t xml:space="preserve">BDRIDP/BAR/SDR/UN-Ew/01
</t>
  </si>
  <si>
    <t>BDRIDP/BHO/SDR/UN-Ew/01</t>
  </si>
  <si>
    <t>BDRIDP/BHO/SDR/UN-Ew/02</t>
  </si>
  <si>
    <t>BDRIDP/BHO/LAL/UN-Ew/02</t>
  </si>
  <si>
    <t>BDRIDP/BHO/LAL/UN-Ew/03</t>
  </si>
  <si>
    <t xml:space="preserve">BDRIDP/BAR/UZP/UN-Ew/01
</t>
  </si>
  <si>
    <t xml:space="preserve">BDRIDP/BAR/BAK/UN-Ew/01
</t>
  </si>
  <si>
    <t xml:space="preserve">BDRIDP/BAR/BAB/UN-Ew/01
</t>
  </si>
  <si>
    <t xml:space="preserve">BDRIDP/BAR/BAB/UN-Ew/02
</t>
  </si>
  <si>
    <t xml:space="preserve">BDRIDP/BHO/DOU/UN-Ew/01
</t>
  </si>
  <si>
    <t xml:space="preserve">BDRIDP/BHO/DOU/UN-Ew/02
</t>
  </si>
  <si>
    <t>BDRIDP/BRG/BET/CCA-Ew/01</t>
  </si>
  <si>
    <t>BDRIDP/BRG/AMT/CCA-Ew/01</t>
  </si>
  <si>
    <t xml:space="preserve">BDRIDP/BRG/PAT/CCA-Ew/01
</t>
  </si>
  <si>
    <t xml:space="preserve">BDRIDP/BRG/BAM/CCA-Ew/01
</t>
  </si>
  <si>
    <t xml:space="preserve">BDRIDP/BAR/SDR/CCA-Ew/01
</t>
  </si>
  <si>
    <t xml:space="preserve">BDRIDP/BAR/SDR/CCA-Ew/02
</t>
  </si>
  <si>
    <t xml:space="preserve">BDRIDP/BAR/MUL/CCA-Ew/04
</t>
  </si>
  <si>
    <t xml:space="preserve">BDRIDP/BHO/SDR/CCA-Ew/04
</t>
  </si>
  <si>
    <t xml:space="preserve">BDRIDP/BHO/SDR/CCA-Ew/05
</t>
  </si>
  <si>
    <t>BDRIDP/BHO/CF/CCA-Ew/05</t>
  </si>
  <si>
    <t>BDRIDP/BHO/ CF/CCA-Ew/03</t>
  </si>
  <si>
    <t xml:space="preserve">BDRIDP/BRG/PAT/CCA-Ew/02
</t>
  </si>
  <si>
    <t xml:space="preserve">BDRIDP/BRG/PAT/CCA-Ew/03
</t>
  </si>
  <si>
    <t xml:space="preserve">BDRIDP/BAR/MUL/CCA-Ew/03
</t>
  </si>
  <si>
    <t xml:space="preserve">BDRIDP/BAR/BABU/CCA-Ew/01
</t>
  </si>
  <si>
    <t xml:space="preserve">BDRIDP/JHL/NAL/UN-St/01
</t>
  </si>
  <si>
    <t>BDRIDP/BHO/SDR/UZ-St/05</t>
  </si>
  <si>
    <t>BDRIDP/BHO/ SDR/UZ-St/10</t>
  </si>
  <si>
    <t>BDRIDP/BHO/SDR/UZ-St/06</t>
  </si>
  <si>
    <t>BDRIDP/BHO/SDR/UZ-St/07</t>
  </si>
  <si>
    <t>BDRIDP/BHO/SDR/UZ-St/08</t>
  </si>
  <si>
    <t>BDRIDP/BHO/SDR/UZ-St/09</t>
  </si>
  <si>
    <t xml:space="preserve">BDRIDP/BAR/SDR/CCA-Rd(R)/04
</t>
  </si>
  <si>
    <t xml:space="preserve">BDRIDP/BAR/SDR /CCA-Rd/07
</t>
  </si>
  <si>
    <t>BDRIDP/BAR/BABU/CCA-Rd/01</t>
  </si>
  <si>
    <t xml:space="preserve">BDRIDP/BHO/CF/CCA-Rd(R)/10
</t>
  </si>
  <si>
    <t>BDRIDP/BHO/CF/CCA-Rd/15</t>
  </si>
  <si>
    <t xml:space="preserve">BDRIDP/BHO/CF/CCA-Rd(R)/11
</t>
  </si>
  <si>
    <t>mshyw³-3</t>
  </si>
  <si>
    <t>ms‡kvwaZ ¯‹xg ZvwjKv (Dc‡Rjv moK Dbœqb)</t>
  </si>
  <si>
    <t>ms‡kvwaZ ¯‹xg ZvwjKv (BDwbqb moK Dbœqb)</t>
  </si>
  <si>
    <t>ms‡kvwaZ ¯‹xg ZvwjKv (Dc‡Rjv mo‡K eªxR/KvjfvU© wbg©vb)</t>
  </si>
  <si>
    <t>ms‡kvwaZ ¯‹xg ZvwjKv (BDwbqb mo‡K eªxR/KvjfvU© wbg©vb)</t>
  </si>
  <si>
    <t xml:space="preserve">Óewikvj wefvM cjøx AeKvVv‡gv Dbœqb  cÖKí (2q ms‡kvwaZ)Ó </t>
  </si>
  <si>
    <t>Óewikvj wefvM cjøx AeKvVv‡gv Dbœqb  cÖKí (2q ms‡kvwaZ)Ó</t>
  </si>
  <si>
    <t>ms‡kvwaZ ¯‹xg ZvwjKv (Dc‡Rjv mo‡K gvwUi KvR)</t>
  </si>
  <si>
    <t>ms‡kvwaZ ¯‹xg ZvwjKv (BDwbqb mo‡K gvwUi KvR)</t>
  </si>
  <si>
    <t>ms‡kvwaZ ¯‹xg ZvwjKv (MªvgxY mo‡K eªxR/KvjfvU© wbg©vb)</t>
  </si>
  <si>
    <t>ms‡kvwaZ ¯‹xg ZvwjKv (MªvgxY moK Dbœqb)</t>
  </si>
  <si>
    <t>ms‡kvwaZ ¯‹xg ZvwjKv (MªvgxY mo‡K gvwUi KvR)</t>
  </si>
  <si>
    <t>ms‡kvwaZ ¯‹xg ZvwjKv (Dc‡Rjv moK cybe©vmb)</t>
  </si>
  <si>
    <t>ms‡kvwaZ ¯‹xg ZvwjKv (BDwbqb moK cybe©vmb)</t>
  </si>
  <si>
    <t>ms‡kvwaZ ¯‹xg ZvwjKv (MªvgxY moK cybe©vmb)</t>
  </si>
  <si>
    <t>ms‡kvwaZ ¯‹xg ZvwjKv (Dc‡Rjv moK e„ÿ‡ivcb)</t>
  </si>
  <si>
    <t>ms‡kvwaZ ¯‹xg ZvwjKv (BDwbqb moK e„ÿ‡ivcb)</t>
  </si>
  <si>
    <t>To be implemented  scheme list:</t>
  </si>
  <si>
    <t>On going scheme list :</t>
  </si>
  <si>
    <t>Complete scheme list :</t>
  </si>
  <si>
    <t>Completed scheme list :</t>
  </si>
  <si>
    <t>On going scheme List :</t>
  </si>
  <si>
    <t>G.Total (implemented)</t>
  </si>
  <si>
    <t>Krishnokati Anser Howlader Bari to Nijamkhali Khal Over Iron Foot Bridge.</t>
  </si>
  <si>
    <t>Design for Vetting</t>
  </si>
  <si>
    <t>Vetting 42m PC Girder (Dated 16.5.18)</t>
  </si>
  <si>
    <t>505m</t>
  </si>
  <si>
    <t>to be 22m RCC Bridge Vetting</t>
  </si>
  <si>
    <t>to be 16m RCC Bridge Vetting</t>
  </si>
  <si>
    <t>762m</t>
  </si>
  <si>
    <t>to be 21m RCC Bridge Vetting</t>
  </si>
  <si>
    <t>Gaurichanna East Lakurtala-Roadpara Bazar</t>
  </si>
  <si>
    <t>Nababer Hat to Talukder Hat via Tahashil office.</t>
  </si>
  <si>
    <t>Dorgabari - Jurkati UZR (South Dudharia Ponchaet khal Bridge) to Kodamtala Bazar</t>
  </si>
  <si>
    <t>Rahomgonj (RHD) via Daokati GPS &amp; Bakergang-Sampur Road to Boalia GC.</t>
  </si>
  <si>
    <t>Auliapur Dargabari (RHD) to Syampur Hat via Dowkati Madrasa,&amp;Dawkati Govt. Pry. School.</t>
  </si>
  <si>
    <t>BDRIDP/BAR/BAK/UZ-Rd/01</t>
  </si>
  <si>
    <t>Habib, Farhad SAE</t>
  </si>
  <si>
    <t>BDRIDP/BAR/BAK/CCA-Rd/09</t>
  </si>
  <si>
    <t>Approved</t>
  </si>
  <si>
    <t>BDRIDP/BRG/SDR/CCA-St/05</t>
  </si>
  <si>
    <t>UE, Hizla</t>
  </si>
  <si>
    <t>Pankaj Nath , MP, Barisal-4</t>
  </si>
  <si>
    <t>MP, UE, Kalapara, &amp; UP. Chairman</t>
  </si>
  <si>
    <t xml:space="preserve">ACCTT, BDRIDP, </t>
  </si>
  <si>
    <t>MP ,XEN,Barisal, Jakir</t>
  </si>
  <si>
    <t>XEN, Patuakhali</t>
  </si>
  <si>
    <t>ACE-Khalilur Rahman, Md. Gias Uddin-BCL</t>
  </si>
  <si>
    <t>Masuduzzaman-E. Comander-BN</t>
  </si>
  <si>
    <t>Md.Taeb Hossen-Sr.AE UCRIP</t>
  </si>
  <si>
    <t>Anower Hossen Manju, Minister, Water &amp; MP</t>
  </si>
  <si>
    <t>Farid-AE-LGED, Plan</t>
  </si>
  <si>
    <t>UE, Jhalokati</t>
  </si>
  <si>
    <t>UE, Jhalokhali, Sadar</t>
  </si>
  <si>
    <t>UE-Jhalokhati-Sadar</t>
  </si>
  <si>
    <t>UE, Nalchity</t>
  </si>
  <si>
    <t>UE, Kathalia</t>
  </si>
  <si>
    <t>UE, Jhalokathi-Sadar</t>
  </si>
  <si>
    <t>UE, Jhalokhati- Sadar</t>
  </si>
  <si>
    <t>UE-Bhola-Sadar</t>
  </si>
  <si>
    <t>UE-Tazamuddin</t>
  </si>
  <si>
    <t>MP &amp; UE</t>
  </si>
  <si>
    <t>MP &amp; UE Borhanuddin</t>
  </si>
  <si>
    <t xml:space="preserve">MP &amp; UE </t>
  </si>
  <si>
    <t>MP &amp; UE Patharghata</t>
  </si>
  <si>
    <t>Major Tareq, Dhaka Cantoment</t>
  </si>
  <si>
    <t>MP &amp; UE Lalmohon</t>
  </si>
  <si>
    <t>MP &amp; UE Banaripara</t>
  </si>
  <si>
    <t>MP &amp; UE Amtali</t>
  </si>
  <si>
    <t>MP &amp; UE- Hizla</t>
  </si>
  <si>
    <t>MP &amp; UE Mehendiganj</t>
  </si>
  <si>
    <t>MP &amp; UE - Mirzagonj</t>
  </si>
  <si>
    <t>MP &amp; UE-Daulatkhan</t>
  </si>
  <si>
    <t>MP &amp; UE-Gowronodi</t>
  </si>
  <si>
    <t>MP &amp; UE-Gornadi</t>
  </si>
  <si>
    <t>MP &amp; UE-Gournadi</t>
  </si>
  <si>
    <t>MP &amp; UE -Agailjhara</t>
  </si>
  <si>
    <t>MP &amp; UE Agailjhara</t>
  </si>
  <si>
    <t>MP &amp; UE-Agailjhara</t>
  </si>
  <si>
    <t>MD. Abdul Jabbar-সহকারী প্রধান-পরিকল্পনা কমিশন</t>
  </si>
  <si>
    <t>Anower Hossen Manju, Minister, Water &amp; MP// ব্রিগেডিয়ার জেনারেল আনোয়ার ফরিদ</t>
  </si>
  <si>
    <t>MP &amp; Major General Abdul Hafiz Mallik</t>
  </si>
  <si>
    <t>Approved-Mr.Anf Zaman</t>
  </si>
  <si>
    <t>MP &amp; মোঃ ইসমাইল হোসেন-উপ সচিব-তথ্য ও যোগাযোগ প্রযুক্তি বিভাগ</t>
  </si>
  <si>
    <t>Dr. Md. Harun-or-Rasid Biswas-Joint Secretary-PS to Hon'ble Minister</t>
  </si>
  <si>
    <t>Audit Officer-LGD-Mr. Majibar Rahman</t>
  </si>
  <si>
    <t>মেজবাহ উদ্দিন-যুগ্ন - সচিব-LGRD</t>
  </si>
  <si>
    <t>MP/আব্দুস সবুর-নির্দেশন ডোনার-জাতীয় যাদুঘর/মোঃ সাইফুল আকন/Sarmin-CCT-Admin-LGED</t>
  </si>
  <si>
    <t>XEN-Barisal</t>
  </si>
  <si>
    <t>MP</t>
  </si>
  <si>
    <t>MP &amp; UE-Patuakhali Sadar//Titu-Kuwakata Resort.</t>
  </si>
  <si>
    <t>মোঃ নেছার উদ্দিন খান, ছাত্রলীগ</t>
  </si>
  <si>
    <t>MP-&amp; মোঃ জিয়াউল ইসলাম-সচিব-// Masiur Rahman-Deputy Director-IMED</t>
  </si>
  <si>
    <t>Md. Abu Hanif-LGED(OA-CE)</t>
  </si>
  <si>
    <t>MP &amp; জনাব জাকির</t>
  </si>
  <si>
    <t>MP মমতাজ বেগম এডভোকেট &amp; Major General Abdul Hafiz Mallik// মোঃ আমিনুল ইসলাম হাওলাদার (এ্যাডভোকেট)</t>
  </si>
  <si>
    <t>ZITU &amp; MP</t>
  </si>
  <si>
    <t>MP &amp; UE Lalmohon/ Zitu</t>
  </si>
  <si>
    <t>Zitu //MP &amp; UE Lalmohon</t>
  </si>
  <si>
    <t>MP &amp; UE // Anamul Kabir -SAE-LGED</t>
  </si>
  <si>
    <t>ছালাউদ্দিন// ‍Sr.AE-2 (BDRIDP)</t>
  </si>
  <si>
    <t>MP &amp; UE// সুলতান-শিল্প মন্ত্রনালয়// ‍Sr.AE-2(BDRIDP)</t>
  </si>
  <si>
    <t>মোঃ মাজবুর রহমান বিশ্বাস-সহকারীহিসাব রক্ষন কর্মকর্তা LGRD</t>
  </si>
  <si>
    <t>Approved//MP</t>
  </si>
  <si>
    <t>Bridge Approce</t>
  </si>
  <si>
    <t>Tamjid Sarawer-DPD-LGED</t>
  </si>
  <si>
    <t>Suman APS</t>
  </si>
  <si>
    <t>MP &amp; UE Barguna Sadar / SE Training</t>
  </si>
  <si>
    <t>ADD.Sec. Raicuddin</t>
  </si>
  <si>
    <t>APProved// ADD Sec Jainal</t>
  </si>
  <si>
    <t xml:space="preserve">তারুন্যের বাতা </t>
  </si>
  <si>
    <t>UP Chair. Razapur Sadar Mazibar</t>
  </si>
  <si>
    <t>MP//Joint Sec. ERD</t>
  </si>
  <si>
    <t>Abul Hasnat Abdullah</t>
  </si>
  <si>
    <t>DD-Warks Audit// Md. Moslah Uddin SE Admin</t>
  </si>
  <si>
    <t>OC. Khilkhet</t>
  </si>
  <si>
    <t>সচিব, শহীদুজ্জামান</t>
  </si>
  <si>
    <t>Advocat Aminul Islam</t>
  </si>
  <si>
    <t>MP + Chip huip + vice chairman</t>
  </si>
  <si>
    <t>PD.LGED Abdul Hai</t>
  </si>
  <si>
    <t>UE-Jhalokhati-Sadar + Sultan Hosen Khan - Chairman UZP</t>
  </si>
  <si>
    <t>UE-Nasarabad+ Engr IEB</t>
  </si>
  <si>
    <t>UE, Patuakhali, Sadar+ ACE (IWRM)</t>
  </si>
  <si>
    <t>Minul Haque UZ.Chairman</t>
  </si>
  <si>
    <t>CE</t>
  </si>
  <si>
    <t>Sonjoy Kumar Sardar যুব লীগ</t>
  </si>
  <si>
    <t>MP &amp; UE + Kamal Hossen Focas Bangla+ Sec Planing</t>
  </si>
  <si>
    <t>MP+ KM Jahangir</t>
  </si>
  <si>
    <t>Approved+MP</t>
  </si>
  <si>
    <t>Komor Uddin - Rarir hat (Joynal Abedin Joy Asst. -Director NSI Bari Road)</t>
  </si>
  <si>
    <r>
      <rPr>
        <b/>
        <sz val="9"/>
        <color rgb="FF3D03DF"/>
        <rFont val="Calibri"/>
        <family val="2"/>
        <scheme val="minor"/>
      </rPr>
      <t>APPROVED</t>
    </r>
    <r>
      <rPr>
        <b/>
        <sz val="9"/>
        <color rgb="FFFF0000"/>
        <rFont val="Calibri"/>
        <family val="2"/>
        <scheme val="minor"/>
      </rPr>
      <t xml:space="preserve"> DS. Didar, NSI -Ministy</t>
    </r>
  </si>
  <si>
    <t>Dhanushikder Hat-Muladi Upazila Road(RHD)</t>
  </si>
  <si>
    <t>Monibur Rahman - ACE, Barisal</t>
  </si>
  <si>
    <t>UE, Jalokhati-Sadar &amp; Lion</t>
  </si>
  <si>
    <t>Saitpakia Bazar-Promoher</t>
  </si>
  <si>
    <t>Colonel Rejuan</t>
  </si>
  <si>
    <t>Battala RHD - Kalmagha High School ( Abdossattar Khan Bari Road)</t>
  </si>
  <si>
    <t>IT Comissionar Mutasibur+ XEN Anil</t>
  </si>
  <si>
    <t>Alogi River - Sultanabad Bazar - Ddandi GPS Road.</t>
  </si>
  <si>
    <t>ACE-Joynal Abedin//Approved</t>
  </si>
  <si>
    <t>Freedom Fighter A. Majid Khan Bari (RHD) to Khudrakati Freedom Fighter Mozibur Rahman Sikdar Bari road</t>
  </si>
  <si>
    <t>DS-Shamim Ferdaus</t>
  </si>
  <si>
    <t>Udaykati H/S-Razertkati Kheyaghat</t>
  </si>
  <si>
    <t>DS-LGD-Shamima Ferdous</t>
  </si>
  <si>
    <t>Razarkati bazar to Kalakhali bazar via LGED road.</t>
  </si>
  <si>
    <t>Khathalia</t>
  </si>
  <si>
    <t>Choudda Boalia khal-East (P/B) of Naboyan house .</t>
  </si>
  <si>
    <t>DC , Cox's Bazar-Md. Kamal Hossain</t>
  </si>
  <si>
    <t>1200,2600m, 3380m</t>
  </si>
  <si>
    <t>Kanchabalia Khalpar - Baro Mollik Bari (Sayjuddin Master Bari) Road.</t>
  </si>
  <si>
    <t>PS-Ministry</t>
  </si>
  <si>
    <t>UE, Bakerganj+ Miraz Cricater</t>
  </si>
  <si>
    <t>Finance Ministry+D.Chip Rouf</t>
  </si>
  <si>
    <t>Narth Damura Wapda - Santu Mullar bari Road</t>
  </si>
  <si>
    <t>নাহিদা মঞ্জরা আফরোজা-উপ-প্রধান</t>
  </si>
  <si>
    <t>Narth Damura Wapda - Kadam Ali bari-Mubarak Sikdar bari road</t>
  </si>
  <si>
    <t>Perojpur-Nazirpur Barobari Bus stand  to  Porgola Nikarirhat.</t>
  </si>
  <si>
    <t>Deputy Chif Sir-AKM Abul Kalam Azad</t>
  </si>
  <si>
    <t>Bhitabaria Ershad Bridge-11 No. GPS via Golpatarhat</t>
  </si>
  <si>
    <t>মোঃ আব্দুল জব্বার-সিঃসঃ প্রধান</t>
  </si>
  <si>
    <t>Nadmulla UP - Qashemia Madrasha - Dhawa Bazar via C dhawa RNGPS</t>
  </si>
  <si>
    <t>Charkhali-Mothbaria RHD road to 44No. Modhy Bothla GPS via H/O Md. Humaun Kabir road</t>
  </si>
  <si>
    <t>Dhawa UP - Bothla Bazar via Binapani Bazar</t>
  </si>
  <si>
    <t>MD. Abdul Jabbar-সিঃ সহকারী প্রধান-পরিকল্পনা কমিশন+ Deputy Chif Sir-AKM Abul Kalam Azad</t>
  </si>
  <si>
    <t>Perojpur</t>
  </si>
  <si>
    <t>Hogla-Hogla Betka Bazar-Poler hat-Sirsa GPS-Raghunathpur H/S &amp; Killa-Saina-Hularhat kheyaghat road</t>
  </si>
  <si>
    <t>মোঃ আব্দুল জব্বার - সিঃসঃ প্রধান</t>
  </si>
  <si>
    <t>Balipara Bottola-Patherhat road via Nuria Dhakhil Madrasha</t>
  </si>
  <si>
    <t>MD. Abdul Jabbar-সিঃ সহকারী প্রধান-পরিকল্পনা কমিশন</t>
  </si>
  <si>
    <t>Debipur - Chandipur road</t>
  </si>
  <si>
    <t>Khairabad hat (Garuria UP Office) to Daporkati Bazar (godown) Via Nilganj Hat, Rabipur Govt. Pry. School,(Pearpur Bridge).</t>
  </si>
  <si>
    <t>ADD-Sec-Aminul Islam Khan</t>
  </si>
  <si>
    <t>Khayrabad UP Office via Khayrabad High School Runsiposori RNGPS to west side of Dinger hat govt Pry School(UZR)</t>
  </si>
  <si>
    <t>Jagua Sher-E-Bangla Hat-Jashim Uddin Talukder House</t>
  </si>
  <si>
    <t>Joint Chip-Planing Comition-Aktaruzzaman</t>
  </si>
  <si>
    <t>Jagua Union Parishad - Karapur Steel Bridge - Bousherhat GC</t>
  </si>
  <si>
    <t>Gabindodhabol R&amp;H - South Ramanathpur Govt.Pry.School via Azaharia Madrasha Rd.</t>
  </si>
  <si>
    <t>Md.Sultan hossan-Chairman-UZ-Chairman</t>
  </si>
  <si>
    <t>Kazir char U P to Ekaterhat up to Muladi boarder.</t>
  </si>
  <si>
    <t>Dr. Md. Harun-or-Rasid Biswas-Joint Secretary-PS to Home Minister</t>
  </si>
  <si>
    <t>Kazir Char High School to Moddho Kazirchar Dakhil Madrasah at Kazir Char Union</t>
  </si>
  <si>
    <t>Padar hat Esahak Howlader Bari to Liton mal's Bari via Sabuj Howlader's Bari.(K)</t>
  </si>
  <si>
    <t>Jamdder bari to Akoter hat via Bahadurpur H/S (K).</t>
  </si>
  <si>
    <t>Char Comissonar Colam Khan bari-Muladi boarder via Sadak Khan khal (K).</t>
  </si>
  <si>
    <t>Char Comissonar R&amp;HD-Dholu Sikderi bari (K).</t>
  </si>
  <si>
    <t>Shah Alam Sarif bari-Jabbar Sikder bari Via Bhahadurpur H/S (K).</t>
  </si>
  <si>
    <t>Padarhat to Delower Howlader bari via Harun Dr.bari (K).</t>
  </si>
  <si>
    <t>South Kajlakatii Arjina Govt. Pry. School to Ukiler Hat.</t>
  </si>
  <si>
    <t>Accts Officer-Mr.Majibar Rahman</t>
  </si>
  <si>
    <t xml:space="preserve">Nazimuddin bari-kasem Musollce bari </t>
  </si>
  <si>
    <t>MP+ Md. Shahjahan Mollah -SE</t>
  </si>
  <si>
    <t>MP-KM Jhangir</t>
  </si>
  <si>
    <t>Dudhalmou Ferry ghat (RHD) to kanki Govt. Pry.School. (Verry Road)(Near to Kanki Bazar)</t>
  </si>
  <si>
    <t>MP+ Sr.SEC .+SAE Mijan Gopalgonj Project</t>
  </si>
  <si>
    <t>Kutubpur High Bridge-Kalabaria Bazar via Sankar Pasa GPS</t>
  </si>
  <si>
    <t>Sujauddin Kheyaghat-Rodpara Bazar Rd.</t>
  </si>
  <si>
    <t>Sub Total Barguna</t>
  </si>
  <si>
    <t>MP &amp; UE Barguna Sadar+Gazi Musfiqur Rahman-Sr.AE-LGED</t>
  </si>
  <si>
    <t>Sub Total Barisal</t>
  </si>
  <si>
    <t>Sub Total Bhola</t>
  </si>
  <si>
    <t>Sub Total Jhalokathi</t>
  </si>
  <si>
    <t>Sub Total Patuakhali</t>
  </si>
  <si>
    <t>Sub Total Pirojpur</t>
  </si>
  <si>
    <t>Amount</t>
  </si>
  <si>
    <t>A</t>
  </si>
  <si>
    <t>Revenue</t>
  </si>
  <si>
    <t>Completed</t>
  </si>
  <si>
    <t>On-Going</t>
  </si>
  <si>
    <t>Implementation</t>
  </si>
  <si>
    <t>B</t>
  </si>
  <si>
    <t>Capital Parces</t>
  </si>
  <si>
    <t>Length</t>
  </si>
  <si>
    <t>Tk.</t>
  </si>
  <si>
    <t>C</t>
  </si>
  <si>
    <t>Land Acquisition</t>
  </si>
  <si>
    <t>UZR-Im</t>
  </si>
  <si>
    <t>D</t>
  </si>
  <si>
    <t>Construction Works:</t>
  </si>
  <si>
    <t>UNR-Im</t>
  </si>
  <si>
    <t>a</t>
  </si>
  <si>
    <t>GC</t>
  </si>
  <si>
    <t>VR-Im</t>
  </si>
  <si>
    <t>b</t>
  </si>
  <si>
    <t>Ghat</t>
  </si>
  <si>
    <t>UZR-Re</t>
  </si>
  <si>
    <t>c</t>
  </si>
  <si>
    <t>UNR-Re</t>
  </si>
  <si>
    <t>d</t>
  </si>
  <si>
    <t>Tree plantation</t>
  </si>
  <si>
    <t>VR-Re</t>
  </si>
  <si>
    <t>Sub Total</t>
  </si>
  <si>
    <t>e</t>
  </si>
  <si>
    <t>Bridge/Culvert:</t>
  </si>
  <si>
    <t>UZ-Bridge/Culvert</t>
  </si>
  <si>
    <t>UN-Bridge/Culvert</t>
  </si>
  <si>
    <t>VR-Bridge/Culvert</t>
  </si>
  <si>
    <t>f</t>
  </si>
  <si>
    <t>Road:</t>
  </si>
  <si>
    <t>Total Tk  (Lac)</t>
  </si>
  <si>
    <t>MP &amp; UE// Est.</t>
  </si>
  <si>
    <t xml:space="preserve"> 1000m</t>
  </si>
  <si>
    <t>Adi.Sec. Nuruzzaman/ Iftekhar Ahmed Ad.CE+ Dr.Rejaul Karim</t>
  </si>
  <si>
    <t>BDRIDP/BHO/SDR/CCA-Rd/24</t>
  </si>
  <si>
    <t>W.Galua Durgapur GPS Ghat</t>
  </si>
  <si>
    <t>moK      AvB wW</t>
  </si>
  <si>
    <t>E/W</t>
  </si>
  <si>
    <t>Muladi GC - Natir Hat - Nazirpur GC - Kutubpur- Mollar Hat GC</t>
  </si>
  <si>
    <t>12705m</t>
  </si>
  <si>
    <t>ACE -Nur Muhammad-30m Under Pass Box Culvert</t>
  </si>
  <si>
    <t>cum</t>
  </si>
  <si>
    <t>Gazipur GC-Badura GC via Atharogachia UP.</t>
  </si>
  <si>
    <t>MP &amp; UE-Amtali + Harun Chairman - আঠারোগাছি UP</t>
  </si>
  <si>
    <r>
      <t>Est-</t>
    </r>
    <r>
      <rPr>
        <b/>
        <sz val="9"/>
        <color rgb="FF3D03DF"/>
        <rFont val="Calibri"/>
        <family val="2"/>
        <scheme val="minor"/>
      </rPr>
      <t xml:space="preserve">199-30m </t>
    </r>
    <r>
      <rPr>
        <b/>
        <sz val="9"/>
        <color rgb="FFFF0000"/>
        <rFont val="Calibri"/>
        <family val="2"/>
        <scheme val="minor"/>
      </rPr>
      <t>&amp; 314-35.06m</t>
    </r>
  </si>
  <si>
    <t>Est.-15m-144</t>
  </si>
  <si>
    <t>Est.-15m-109</t>
  </si>
  <si>
    <t>Brigadier Mahabub+ Est.</t>
  </si>
  <si>
    <t>Acct Sardar Ripon+Est</t>
  </si>
  <si>
    <t>MP &amp; UE Agailjhara+Est</t>
  </si>
  <si>
    <t>Engr. Mahbub Imam Morshed (Asis.CE) LGED+ Abdul Jalil Khan+Est</t>
  </si>
  <si>
    <t>Revised-29.00</t>
  </si>
  <si>
    <t>Hosnabad UPC-Kazir Hat GC</t>
  </si>
  <si>
    <t>Deputy. Chief-</t>
  </si>
  <si>
    <t>Dholkhali Sluice-Katakhali Bazar via Dhopa bari bridge, Jainkati H/S</t>
  </si>
  <si>
    <t>Deputy Chief</t>
  </si>
  <si>
    <t>Deputy Chief Abdur Rauf+Sec.LGD-Abu Alom Sahid &amp; Driver Babul</t>
  </si>
  <si>
    <r>
      <rPr>
        <b/>
        <sz val="8"/>
        <rFont val="Calibri"/>
        <family val="2"/>
        <scheme val="minor"/>
      </rPr>
      <t>UZ-Im(Comp.)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</si>
  <si>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UZ-Im</t>
    </r>
    <r>
      <rPr>
        <b/>
        <sz val="8"/>
        <rFont val="SutonnyMJ"/>
      </rPr>
      <t xml:space="preserve">                               (jÿ UvKv)</t>
    </r>
  </si>
  <si>
    <r>
      <rPr>
        <b/>
        <sz val="8"/>
        <rFont val="Calibri"/>
        <family val="2"/>
        <scheme val="minor"/>
      </rPr>
      <t>UZ-Im(Ongoing)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</si>
  <si>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UZ-Reh(Comp.)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</si>
  <si>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UZ-Reh</t>
    </r>
    <r>
      <rPr>
        <b/>
        <sz val="8"/>
        <rFont val="SutonnyMJ"/>
      </rPr>
      <t xml:space="preserve">                               (jÿ UvKv)</t>
    </r>
  </si>
  <si>
    <r>
      <rPr>
        <b/>
        <sz val="8"/>
        <rFont val="Calibri"/>
        <family val="2"/>
        <scheme val="minor"/>
      </rPr>
      <t>UZ-Reh(Ongoing)</t>
    </r>
    <r>
      <rPr>
        <b/>
        <sz val="8"/>
        <rFont val="SutonnyMJ"/>
      </rPr>
      <t xml:space="preserve"> (wKtwgt)</t>
    </r>
  </si>
  <si>
    <t>BDRIDP-UZR-Summary</t>
  </si>
  <si>
    <r>
      <rPr>
        <b/>
        <sz val="8"/>
        <rFont val="Calibri"/>
        <family val="2"/>
        <scheme val="minor"/>
      </rPr>
      <t>UZ-Im(Imple.)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</si>
  <si>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 xml:space="preserve">UZ-Reh(Imple.) </t>
    </r>
    <r>
      <rPr>
        <b/>
        <sz val="8"/>
        <rFont val="SutonnyMJ"/>
      </rPr>
      <t xml:space="preserve">                 (wKtwgt)</t>
    </r>
  </si>
  <si>
    <t>me© †gvU                           (wKtwgt)</t>
  </si>
  <si>
    <t>me© †gvU e¨q                            (wKtwgt)</t>
  </si>
  <si>
    <t>APProved Est-90+ SSF-PMO-Salem</t>
  </si>
  <si>
    <t>22m-DPM</t>
  </si>
  <si>
    <t>to be 20m RCC  DPM+Bridge Vetting</t>
  </si>
  <si>
    <t>DPM Design+ to Xen For Est</t>
  </si>
  <si>
    <t>BDRIDP-UNR-Summary</t>
  </si>
  <si>
    <r>
      <rPr>
        <b/>
        <sz val="8"/>
        <rFont val="Calibri"/>
        <family val="2"/>
        <scheme val="minor"/>
      </rPr>
      <t>UN-Im(Comp.)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</si>
  <si>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UN-Im</t>
    </r>
    <r>
      <rPr>
        <b/>
        <sz val="8"/>
        <rFont val="SutonnyMJ"/>
      </rPr>
      <t xml:space="preserve">                               (jÿ UvKv)</t>
    </r>
  </si>
  <si>
    <r>
      <rPr>
        <b/>
        <sz val="8"/>
        <rFont val="Calibri"/>
        <family val="2"/>
        <scheme val="minor"/>
      </rPr>
      <t>UN-Im(Ongoing)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</si>
  <si>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UN-Im(Imple.)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</si>
  <si>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UN-Reh(Comp.)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</si>
  <si>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UN-Reh</t>
    </r>
    <r>
      <rPr>
        <b/>
        <sz val="8"/>
        <rFont val="SutonnyMJ"/>
      </rPr>
      <t xml:space="preserve">                               (jÿ UvKv)</t>
    </r>
  </si>
  <si>
    <r>
      <rPr>
        <b/>
        <sz val="8"/>
        <rFont val="Calibri"/>
        <family val="2"/>
        <scheme val="minor"/>
      </rPr>
      <t>U</t>
    </r>
    <r>
      <rPr>
        <sz val="8"/>
        <rFont val="Calibri"/>
        <family val="2"/>
        <scheme val="minor"/>
      </rPr>
      <t>N-Reh(Ongoing)</t>
    </r>
    <r>
      <rPr>
        <sz val="8"/>
        <rFont val="SutonnyMJ"/>
      </rPr>
      <t xml:space="preserve"> </t>
    </r>
    <r>
      <rPr>
        <b/>
        <sz val="8"/>
        <rFont val="SutonnyMJ"/>
      </rPr>
      <t>(wKtwgt)</t>
    </r>
  </si>
  <si>
    <r>
      <rPr>
        <b/>
        <sz val="8"/>
        <rFont val="Calibri"/>
        <family val="2"/>
        <scheme val="minor"/>
      </rPr>
      <t xml:space="preserve">UN-Reh(Imple.) </t>
    </r>
    <r>
      <rPr>
        <b/>
        <sz val="8"/>
        <rFont val="SutonnyMJ"/>
      </rPr>
      <t xml:space="preserve">                 (wKtwgt)</t>
    </r>
  </si>
  <si>
    <t>BDRIDP-VR-Summary</t>
  </si>
  <si>
    <t>Village Rehabilitation Road</t>
  </si>
  <si>
    <r>
      <rPr>
        <b/>
        <sz val="8"/>
        <rFont val="Calibri"/>
        <family val="2"/>
        <scheme val="minor"/>
      </rPr>
      <t>UR-Im(Comp.)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</si>
  <si>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UR-Im</t>
    </r>
    <r>
      <rPr>
        <b/>
        <sz val="8"/>
        <rFont val="SutonnyMJ"/>
      </rPr>
      <t xml:space="preserve">                               (jÿ UvKv)</t>
    </r>
  </si>
  <si>
    <r>
      <rPr>
        <b/>
        <sz val="8"/>
        <rFont val="Calibri"/>
        <family val="2"/>
        <scheme val="minor"/>
      </rPr>
      <t>UR-Im(Ongoing)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</si>
  <si>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UR-Im(Imple.)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</si>
  <si>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VR-Reh</t>
    </r>
    <r>
      <rPr>
        <b/>
        <sz val="8"/>
        <rFont val="SutonnyMJ"/>
      </rPr>
      <t xml:space="preserve">                               (jÿ UvKv)</t>
    </r>
  </si>
  <si>
    <r>
      <rPr>
        <b/>
        <sz val="8"/>
        <rFont val="Calibri"/>
        <family val="2"/>
        <scheme val="minor"/>
      </rPr>
      <t>VR-Reh(Ongoing)</t>
    </r>
    <r>
      <rPr>
        <b/>
        <sz val="8"/>
        <rFont val="SutonnyMJ"/>
      </rPr>
      <t xml:space="preserve"> (wKtwgt)</t>
    </r>
  </si>
  <si>
    <r>
      <rPr>
        <b/>
        <sz val="8"/>
        <rFont val="Calibri"/>
        <family val="2"/>
        <scheme val="minor"/>
      </rPr>
      <t xml:space="preserve">VR-Reh(Imple.) </t>
    </r>
    <r>
      <rPr>
        <b/>
        <sz val="8"/>
        <rFont val="SutonnyMJ"/>
      </rPr>
      <t xml:space="preserve">                 (wKtwgt)</t>
    </r>
  </si>
  <si>
    <t>DPM-Est</t>
  </si>
  <si>
    <t>BDRIDP-UZSt-Summary</t>
  </si>
  <si>
    <t>Upazila  Structure</t>
  </si>
  <si>
    <r>
      <rPr>
        <b/>
        <sz val="8"/>
        <rFont val="Calibri"/>
        <family val="2"/>
        <scheme val="minor"/>
      </rPr>
      <t>UZ-St(Comp.)</t>
    </r>
    <r>
      <rPr>
        <b/>
        <sz val="8"/>
        <rFont val="SutonnyMJ"/>
      </rPr>
      <t xml:space="preserve">                   (wgt)</t>
    </r>
  </si>
  <si>
    <r>
      <rPr>
        <b/>
        <sz val="8"/>
        <rFont val="Calibri"/>
        <family val="2"/>
        <scheme val="minor"/>
      </rPr>
      <t xml:space="preserve">UZ-St(Comp.)  </t>
    </r>
    <r>
      <rPr>
        <b/>
        <sz val="8"/>
        <rFont val="SutonnyMJ"/>
      </rPr>
      <t xml:space="preserve">                            (jÿ UvKv)</t>
    </r>
  </si>
  <si>
    <r>
      <rPr>
        <b/>
        <sz val="8"/>
        <rFont val="Calibri"/>
        <family val="2"/>
        <scheme val="minor"/>
      </rPr>
      <t>UZ-St(Ongoing)</t>
    </r>
    <r>
      <rPr>
        <b/>
        <sz val="8"/>
        <rFont val="SutonnyMJ"/>
      </rPr>
      <t xml:space="preserve">                   (wgt)</t>
    </r>
  </si>
  <si>
    <r>
      <rPr>
        <b/>
        <sz val="8"/>
        <rFont val="Calibri"/>
        <family val="2"/>
        <scheme val="minor"/>
      </rPr>
      <t xml:space="preserve">UZ-St(Ongoing) </t>
    </r>
    <r>
      <rPr>
        <b/>
        <sz val="8"/>
        <rFont val="SutonnyMJ"/>
      </rPr>
      <t xml:space="preserve">                            (jÿ UvKv)</t>
    </r>
  </si>
  <si>
    <r>
      <rPr>
        <b/>
        <sz val="8"/>
        <rFont val="Calibri"/>
        <family val="2"/>
        <scheme val="minor"/>
      </rPr>
      <t>UZ-St(Imple.)</t>
    </r>
    <r>
      <rPr>
        <b/>
        <sz val="8"/>
        <rFont val="SutonnyMJ"/>
      </rPr>
      <t xml:space="preserve">                   (wgt)</t>
    </r>
  </si>
  <si>
    <r>
      <rPr>
        <b/>
        <sz val="8"/>
        <rFont val="Calibri"/>
        <family val="2"/>
        <scheme val="minor"/>
      </rPr>
      <t xml:space="preserve">UZ-St(Imple.) </t>
    </r>
    <r>
      <rPr>
        <b/>
        <sz val="8"/>
        <rFont val="SutonnyMJ"/>
      </rPr>
      <t xml:space="preserve">                            (jÿ UvKv)</t>
    </r>
  </si>
  <si>
    <t>me© †gvU                           (wgt)</t>
  </si>
  <si>
    <t>BDRIDP-UNSt-Summary</t>
  </si>
  <si>
    <t>Union  Structure</t>
  </si>
  <si>
    <r>
      <rPr>
        <b/>
        <sz val="8"/>
        <rFont val="Calibri"/>
        <family val="2"/>
        <scheme val="minor"/>
      </rPr>
      <t>UN-St(Comp.)</t>
    </r>
    <r>
      <rPr>
        <b/>
        <sz val="8"/>
        <rFont val="SutonnyMJ"/>
      </rPr>
      <t xml:space="preserve">                   (wgt)</t>
    </r>
  </si>
  <si>
    <r>
      <rPr>
        <b/>
        <sz val="8"/>
        <rFont val="Calibri"/>
        <family val="2"/>
        <scheme val="minor"/>
      </rPr>
      <t xml:space="preserve">UN-St(Comp.)  </t>
    </r>
    <r>
      <rPr>
        <b/>
        <sz val="8"/>
        <rFont val="SutonnyMJ"/>
      </rPr>
      <t xml:space="preserve">                           (jÿ UvKv)</t>
    </r>
  </si>
  <si>
    <r>
      <rPr>
        <b/>
        <sz val="8"/>
        <rFont val="Calibri"/>
        <family val="2"/>
        <scheme val="minor"/>
      </rPr>
      <t>UN-St(Ongoing)</t>
    </r>
    <r>
      <rPr>
        <b/>
        <sz val="8"/>
        <rFont val="SutonnyMJ"/>
      </rPr>
      <t xml:space="preserve">                   (wgt)</t>
    </r>
  </si>
  <si>
    <r>
      <rPr>
        <b/>
        <sz val="8"/>
        <rFont val="Calibri"/>
        <family val="2"/>
        <scheme val="minor"/>
      </rPr>
      <t xml:space="preserve">UN-St(Ongoing)      </t>
    </r>
    <r>
      <rPr>
        <b/>
        <sz val="8"/>
        <rFont val="SutonnyMJ"/>
      </rPr>
      <t xml:space="preserve">                   (jÿ UvKv)</t>
    </r>
  </si>
  <si>
    <r>
      <rPr>
        <b/>
        <sz val="8"/>
        <rFont val="Calibri"/>
        <family val="2"/>
        <scheme val="minor"/>
      </rPr>
      <t>UN-St(Imple.)</t>
    </r>
    <r>
      <rPr>
        <b/>
        <sz val="8"/>
        <rFont val="SutonnyMJ"/>
      </rPr>
      <t xml:space="preserve">                   (wgt)</t>
    </r>
  </si>
  <si>
    <r>
      <rPr>
        <b/>
        <sz val="8"/>
        <rFont val="Calibri"/>
        <family val="2"/>
        <scheme val="minor"/>
      </rPr>
      <t xml:space="preserve">UN-St(Imple.)  </t>
    </r>
    <r>
      <rPr>
        <b/>
        <sz val="8"/>
        <rFont val="SutonnyMJ"/>
      </rPr>
      <t xml:space="preserve">                   (jÿ UvKv)</t>
    </r>
  </si>
  <si>
    <t>BDRIDP-V.St-Summary</t>
  </si>
  <si>
    <t>Village  Structure</t>
  </si>
  <si>
    <r>
      <rPr>
        <b/>
        <sz val="8"/>
        <rFont val="Calibri"/>
        <family val="2"/>
        <scheme val="minor"/>
      </rPr>
      <t>UR-St(Comp.)</t>
    </r>
    <r>
      <rPr>
        <b/>
        <sz val="8"/>
        <rFont val="SutonnyMJ"/>
      </rPr>
      <t xml:space="preserve">                   (wgt)</t>
    </r>
  </si>
  <si>
    <r>
      <rPr>
        <b/>
        <sz val="8"/>
        <rFont val="Calibri"/>
        <family val="2"/>
        <scheme val="minor"/>
      </rPr>
      <t xml:space="preserve">UR-St(Comp.)  </t>
    </r>
    <r>
      <rPr>
        <b/>
        <sz val="8"/>
        <rFont val="SutonnyMJ"/>
      </rPr>
      <t xml:space="preserve">                   (jÿ UvKv)</t>
    </r>
  </si>
  <si>
    <r>
      <rPr>
        <b/>
        <sz val="8"/>
        <rFont val="Calibri"/>
        <family val="2"/>
        <scheme val="minor"/>
      </rPr>
      <t>UR-St(Ongoing)</t>
    </r>
    <r>
      <rPr>
        <b/>
        <sz val="8"/>
        <rFont val="SutonnyMJ"/>
      </rPr>
      <t xml:space="preserve">                   (wgt)</t>
    </r>
  </si>
  <si>
    <r>
      <rPr>
        <b/>
        <sz val="8"/>
        <rFont val="Calibri"/>
        <family val="2"/>
        <scheme val="minor"/>
      </rPr>
      <t xml:space="preserve">UR-St(Ongoing)   </t>
    </r>
    <r>
      <rPr>
        <b/>
        <sz val="8"/>
        <rFont val="SutonnyMJ"/>
      </rPr>
      <t xml:space="preserve">                        (jÿ UvKv)</t>
    </r>
  </si>
  <si>
    <r>
      <rPr>
        <b/>
        <sz val="8"/>
        <rFont val="Calibri"/>
        <family val="2"/>
        <scheme val="minor"/>
      </rPr>
      <t>UR-St(Imple.)</t>
    </r>
    <r>
      <rPr>
        <b/>
        <sz val="8"/>
        <rFont val="SutonnyMJ"/>
      </rPr>
      <t xml:space="preserve">                   (wgt)</t>
    </r>
  </si>
  <si>
    <r>
      <rPr>
        <b/>
        <sz val="8"/>
        <rFont val="Calibri"/>
        <family val="2"/>
        <scheme val="minor"/>
      </rPr>
      <t xml:space="preserve">UR-St(Imple.)      </t>
    </r>
    <r>
      <rPr>
        <b/>
        <sz val="8"/>
        <rFont val="SutonnyMJ"/>
      </rPr>
      <t xml:space="preserve">                 (jÿ UvKv)</t>
    </r>
  </si>
  <si>
    <t>BDRIDP-UZEw-Summary</t>
  </si>
  <si>
    <t>Upazila  Earth Work</t>
  </si>
  <si>
    <r>
      <rPr>
        <b/>
        <sz val="8"/>
        <rFont val="Calibri"/>
        <family val="2"/>
        <scheme val="minor"/>
      </rPr>
      <t>UZ-Ew(Comp.)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</si>
  <si>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UZ-Ew(Comp.)  </t>
    </r>
    <r>
      <rPr>
        <b/>
        <sz val="8"/>
        <rFont val="SutonnyMJ"/>
      </rPr>
      <t xml:space="preserve">                         (jÿ UvKv)</t>
    </r>
  </si>
  <si>
    <r>
      <rPr>
        <b/>
        <sz val="8"/>
        <rFont val="Calibri"/>
        <family val="2"/>
        <scheme val="minor"/>
      </rPr>
      <t>UZ-Ew(Ongoing)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</si>
  <si>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UZ-Ew(Ongoing)   </t>
    </r>
    <r>
      <rPr>
        <b/>
        <sz val="8"/>
        <rFont val="SutonnyMJ"/>
      </rPr>
      <t xml:space="preserve">                         (jÿ UvKv)</t>
    </r>
  </si>
  <si>
    <r>
      <rPr>
        <b/>
        <sz val="8"/>
        <rFont val="Calibri"/>
        <family val="2"/>
        <scheme val="minor"/>
      </rPr>
      <t>UZ-Ew(Imple.)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</si>
  <si>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UZ-Ew(Imple.)       </t>
    </r>
    <r>
      <rPr>
        <b/>
        <sz val="8"/>
        <rFont val="SutonnyMJ"/>
      </rPr>
      <t xml:space="preserve">                   (jÿ UvKv)</t>
    </r>
  </si>
  <si>
    <t>me© †gvU                           (Nbwgt)</t>
  </si>
  <si>
    <t>BDRIDP-UNEw-Summary</t>
  </si>
  <si>
    <r>
      <rPr>
        <b/>
        <sz val="8"/>
        <rFont val="Calibri"/>
        <family val="2"/>
        <scheme val="minor"/>
      </rPr>
      <t>UN-Ew(Comp.)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</si>
  <si>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UN-Ew(Comp.)     </t>
    </r>
    <r>
      <rPr>
        <b/>
        <sz val="8"/>
        <rFont val="SutonnyMJ"/>
      </rPr>
      <t xml:space="preserve">                 (jÿ UvKv)</t>
    </r>
  </si>
  <si>
    <r>
      <rPr>
        <b/>
        <sz val="8"/>
        <rFont val="Calibri"/>
        <family val="2"/>
        <scheme val="minor"/>
      </rPr>
      <t>UN-Ew(Ongoing)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</si>
  <si>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UN-Ew(Ongoing)      </t>
    </r>
    <r>
      <rPr>
        <b/>
        <sz val="8"/>
        <rFont val="SutonnyMJ"/>
      </rPr>
      <t xml:space="preserve">                      (jÿ UvKv)</t>
    </r>
  </si>
  <si>
    <r>
      <rPr>
        <b/>
        <sz val="8"/>
        <rFont val="Calibri"/>
        <family val="2"/>
        <scheme val="minor"/>
      </rPr>
      <t>UN-Ew(Imple.)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</si>
  <si>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UN-Ew(Imple.) </t>
    </r>
    <r>
      <rPr>
        <b/>
        <sz val="8"/>
        <rFont val="SutonnyMJ"/>
      </rPr>
      <t xml:space="preserve">                     (jÿ UvKv)</t>
    </r>
  </si>
  <si>
    <t>BDRIDP-VREw-Summary</t>
  </si>
  <si>
    <r>
      <rPr>
        <b/>
        <sz val="8"/>
        <rFont val="Calibri"/>
        <family val="2"/>
        <scheme val="minor"/>
      </rPr>
      <t>UR-Ew(Comp.)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</si>
  <si>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UR-Ew(Comp.) </t>
    </r>
    <r>
      <rPr>
        <b/>
        <sz val="8"/>
        <rFont val="SutonnyMJ"/>
      </rPr>
      <t xml:space="preserve">                   (jÿ UvKv)</t>
    </r>
  </si>
  <si>
    <r>
      <rPr>
        <b/>
        <sz val="8"/>
        <rFont val="Calibri"/>
        <family val="2"/>
        <scheme val="minor"/>
      </rPr>
      <t>UR-Ew(Ongoing)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</si>
  <si>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UR-Ew(Ongoing)    </t>
    </r>
    <r>
      <rPr>
        <b/>
        <sz val="8"/>
        <rFont val="SutonnyMJ"/>
      </rPr>
      <t xml:space="preserve">                   (jÿ UvKv)</t>
    </r>
  </si>
  <si>
    <r>
      <rPr>
        <b/>
        <sz val="8"/>
        <rFont val="Calibri"/>
        <family val="2"/>
        <scheme val="minor"/>
      </rPr>
      <t>UR-Ew(Imple.)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</si>
  <si>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UR-Ew(Imple.)  </t>
    </r>
    <r>
      <rPr>
        <b/>
        <sz val="8"/>
        <rFont val="SutonnyMJ"/>
      </rPr>
      <t xml:space="preserve">                     (jÿ UvKv)</t>
    </r>
  </si>
  <si>
    <t>BDRIDP/BHO/ SDR/Ghat/01</t>
  </si>
  <si>
    <t>cÖavb cÖavb AsM mg~n</t>
  </si>
  <si>
    <t>moK Dbœqb                           (wKtwgt)</t>
  </si>
  <si>
    <t>eªxR Dbœqb                           (wgt)</t>
  </si>
  <si>
    <t>e„ÿ †ivcb                           (wKtwgt)</t>
  </si>
  <si>
    <t>nvU Dbœqb                           (wU)</t>
  </si>
  <si>
    <t>NvU Dbœqb                           (wU)</t>
  </si>
  <si>
    <t>gvwUi KvR                          (Nbwgt)</t>
  </si>
  <si>
    <t>me© †gvU cÖv°wjZ e¨q                            (jÿ UvKv)</t>
  </si>
  <si>
    <t>gšÍe¨</t>
  </si>
  <si>
    <t>BDRIDP</t>
  </si>
  <si>
    <t>BDRIDP-Tree-Summary</t>
  </si>
  <si>
    <t>UZ-TREE Plantation</t>
  </si>
  <si>
    <t>Total Tree</t>
  </si>
  <si>
    <r>
      <rPr>
        <b/>
        <sz val="8"/>
        <rFont val="Calibri"/>
        <family val="2"/>
        <scheme val="minor"/>
      </rPr>
      <t>UZ-Tree(Ongoing)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</si>
  <si>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UZ-Tree(Ongoing)      </t>
    </r>
    <r>
      <rPr>
        <b/>
        <sz val="8"/>
        <rFont val="SutonnyMJ"/>
      </rPr>
      <t xml:space="preserve">                   (jÿ UvKv)</t>
    </r>
  </si>
  <si>
    <r>
      <rPr>
        <b/>
        <sz val="8"/>
        <rFont val="Calibri"/>
        <family val="2"/>
        <scheme val="minor"/>
      </rPr>
      <t>UN-Tree(Ongoing)</t>
    </r>
    <r>
      <rPr>
        <b/>
        <sz val="8"/>
        <rFont val="SutonnyMJ"/>
      </rPr>
      <t xml:space="preserve">                   (Nbwgt)</t>
    </r>
  </si>
  <si>
    <r>
      <rPr>
        <b/>
        <sz val="8"/>
        <rFont val="Calibri"/>
        <family val="2"/>
        <scheme val="minor"/>
      </rPr>
      <t xml:space="preserve">UN-Tree(Ongoing)      </t>
    </r>
    <r>
      <rPr>
        <b/>
        <sz val="8"/>
        <rFont val="SutonnyMJ"/>
      </rPr>
      <t xml:space="preserve">                   (jÿ UvKv)</t>
    </r>
  </si>
  <si>
    <r>
      <rPr>
        <b/>
        <sz val="8"/>
        <rFont val="Calibri"/>
        <family val="2"/>
        <scheme val="minor"/>
      </rPr>
      <t>UN-Tree(Ongoing)</t>
    </r>
    <r>
      <rPr>
        <b/>
        <sz val="8"/>
        <rFont val="SutonnyMJ"/>
      </rPr>
      <t xml:space="preserve">                   (wKtwgt)</t>
    </r>
  </si>
  <si>
    <r>
      <rPr>
        <b/>
        <sz val="8"/>
        <rFont val="Calibri"/>
        <family val="2"/>
        <scheme val="minor"/>
      </rPr>
      <t>UZ-Tree(Ongoing)</t>
    </r>
    <r>
      <rPr>
        <b/>
        <sz val="8"/>
        <rFont val="SutonnyMJ"/>
      </rPr>
      <t xml:space="preserve">                   (wKtwgt)</t>
    </r>
  </si>
  <si>
    <t>OLD RDPP</t>
  </si>
  <si>
    <t>OLD RDPP+ Est</t>
  </si>
  <si>
    <t>DPM+Est</t>
  </si>
  <si>
    <t>MP+Sumir Palit Finance Ministry</t>
  </si>
  <si>
    <t>Rajapur Bazar -Napeter Hat via Mathbari UP Office Road</t>
  </si>
  <si>
    <t>Sec</t>
  </si>
  <si>
    <t>Kollardoania UP- Chandkati hat</t>
  </si>
  <si>
    <t>ei¸bv</t>
  </si>
  <si>
    <t>cUzqvLvjx</t>
  </si>
  <si>
    <t>‡fvjv</t>
  </si>
  <si>
    <t>ewikvj</t>
  </si>
  <si>
    <t>SvjKvVx</t>
  </si>
  <si>
    <t>wc‡ivRcyi</t>
  </si>
  <si>
    <t>ms‡hvRbx-1</t>
  </si>
  <si>
    <t>cÖKí GjvKv wfwËK ms‡kvwaZ e¨q wefvRb</t>
  </si>
  <si>
    <t>moK AvBwW</t>
  </si>
  <si>
    <t>Rabipur Ali Hossain KhanBari (UZR) to Sarif Bari via AyedBoyatiBari.</t>
  </si>
  <si>
    <t>Kabiraj Altaf ChairmanBari Near Madrasa toEast Dhudal Commounity Pry.Schoolvia Shahajahan Howlader&amp;AlomgirMollikBari.</t>
  </si>
  <si>
    <t xml:space="preserve">cvqiv mgy`ª e›`i ¯’vcbv msjMœ moK Dbœqb ZvwjKv </t>
  </si>
  <si>
    <t>Òewikvj wefvM cjøx AeKvVv‡gv Dbœqb  cÖKí (2q ms‡kvwaZ)Ó</t>
  </si>
  <si>
    <t>mshyw³-4</t>
  </si>
  <si>
    <t xml:space="preserve">Òewikvj ‡kL nvwmbv †mbvwbevmÓ msjMœ moK Dbœqb ZvwjKv </t>
  </si>
  <si>
    <t>mshyw³-5</t>
  </si>
  <si>
    <t>Telerchar GPS-Najamraribari-jahangir Nagar UP road (Start Ch. 1700m) Satter Mirar Bari-Thakur Mollik Community Clinc RDPP ID 506034109</t>
  </si>
  <si>
    <t>West Faridpur Ajgor Sikder Bari to DC road Ferry Ghat via H/O Rahim Mridha RDPP ID. 506074152</t>
  </si>
  <si>
    <t>Ekota Bazar - Sharengkathi UZR road DPP ID.579874089</t>
  </si>
  <si>
    <t>Chithulia Bridge to Amtola road.DPP id 579764045</t>
  </si>
  <si>
    <r>
      <t xml:space="preserve">6668m &amp; </t>
    </r>
    <r>
      <rPr>
        <b/>
        <sz val="9"/>
        <rFont val="Calibri"/>
        <family val="2"/>
        <scheme val="minor"/>
      </rPr>
      <t>7998m</t>
    </r>
  </si>
  <si>
    <t>Zindakati GPS cum Cyclone Shelter (Jindhakati Durgamondir - Jindhakati Kapurakati Border via Jindhakati GPS Cum CS)</t>
  </si>
  <si>
    <t xml:space="preserve">Balipara up-Sayed Khali hat via sat ghart </t>
  </si>
  <si>
    <t>mo‡K eªxR/KvjfvU© wbg©vb</t>
  </si>
  <si>
    <t>Tona Baily bridge to Chalisha viaTona GPS(upto h/o Amal Majumder viaH/O Sec.Supriya K).</t>
  </si>
  <si>
    <t>ADD.Sec ERD Supriya Kumar Kundu</t>
  </si>
  <si>
    <t>As‡Mi bvg</t>
  </si>
  <si>
    <t>g~j cÖKí</t>
  </si>
  <si>
    <t>1g ms‡kvwaZ</t>
  </si>
  <si>
    <t>2q ms‡kvwaZ</t>
  </si>
  <si>
    <t>cwigvb</t>
  </si>
  <si>
    <t>UvKv(jÿ)</t>
  </si>
  <si>
    <t>msL¨v</t>
  </si>
  <si>
    <t>moK Dbœqb</t>
  </si>
  <si>
    <t>Dc‡Rjv moK Dbœqb</t>
  </si>
  <si>
    <t>BDwbqb moK Dbœqb</t>
  </si>
  <si>
    <t>MÖvg moK -G Dbœqb</t>
  </si>
  <si>
    <t>MÖvg moK -we Dbœqb</t>
  </si>
  <si>
    <t>Dc †gvU (moK Dbœqb)</t>
  </si>
  <si>
    <t>moK cybe©vmb</t>
  </si>
  <si>
    <t>Dc‡Rjv moK cybe©vmb</t>
  </si>
  <si>
    <t>BDwbqb moK cybe©vmb</t>
  </si>
  <si>
    <t>MÖvg moK -G cybe©vmb</t>
  </si>
  <si>
    <t>MÖvg moK -we cybe©vmb</t>
  </si>
  <si>
    <t>Dc †gvU (moK cybe©vmb)</t>
  </si>
  <si>
    <t>eªxR wbg©vY</t>
  </si>
  <si>
    <t>Dc‡Rjv mo‡K eªxR wbg©vY</t>
  </si>
  <si>
    <t>BDwbqb mo‡K eªxR wbg©vY</t>
  </si>
  <si>
    <t>MÖvg moK -G   eªxR wbg©vY</t>
  </si>
  <si>
    <t>MÖvg moK -we  eªxR wbg©vY</t>
  </si>
  <si>
    <t>Dc †gvU (eªxR)</t>
  </si>
  <si>
    <t>KvjfvU© wbg©vY</t>
  </si>
  <si>
    <t>Dc‡Rjv mo‡K  KvjfvU© wbg©vY</t>
  </si>
  <si>
    <t>BDwbqb mo‡K  KvjfvU© wbg©vY</t>
  </si>
  <si>
    <t>MÖvg moK -G  KvjfvU© wbg©vY</t>
  </si>
  <si>
    <t>MÖvg moK -we  KvjfvU© wbg©vY</t>
  </si>
  <si>
    <t>Dc †gvU (KvjfvU©)</t>
  </si>
  <si>
    <t>moK</t>
  </si>
  <si>
    <t>AviwWwcwc</t>
  </si>
  <si>
    <t>exR/KvjfvU©</t>
  </si>
  <si>
    <r>
      <t xml:space="preserve">6668m &amp; </t>
    </r>
    <r>
      <rPr>
        <b/>
        <sz val="9"/>
        <color rgb="FFFF0000"/>
        <rFont val="Calibri"/>
        <family val="2"/>
        <scheme val="minor"/>
      </rPr>
      <t>7998m</t>
    </r>
  </si>
  <si>
    <t>UN-St</t>
  </si>
  <si>
    <t>UZ-St</t>
  </si>
  <si>
    <t>VR-St-A</t>
  </si>
  <si>
    <t>VR-St-B</t>
  </si>
  <si>
    <t>mgvß</t>
  </si>
  <si>
    <t>Pjgvb</t>
  </si>
  <si>
    <t>ev¯Íevqb‡hvM¨</t>
  </si>
  <si>
    <t xml:space="preserve"> †gvU (moK )</t>
  </si>
  <si>
    <t>Bridge Length Not Coumtable</t>
  </si>
  <si>
    <t>Done-Cantonment connecting Road</t>
  </si>
  <si>
    <t>bjp</t>
  </si>
  <si>
    <t>Mokimabad Bazar S/S of culvert - E/S of BIP sluice gate</t>
  </si>
  <si>
    <t>DG-PMO-Halim</t>
  </si>
  <si>
    <t>Halta H/O Sujauddin - Fazlul Haque High School</t>
  </si>
  <si>
    <t>Replaced</t>
  </si>
  <si>
    <t>Forkania Madrasha to H/O abul Kashem Master</t>
  </si>
  <si>
    <t>Colonel-Hasnat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</si>
</sst>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00"/>
    <numFmt numFmtId="165" formatCode="&quot;-&quot;\ \ #\ &quot;m&quot;"/>
    <numFmt numFmtId="166" formatCode="&quot;Ch.&quot;\ #0\ &quot;m&quot;"/>
    <numFmt numFmtId="167" formatCode="#\ &quot;cum&quot;"/>
    <numFmt numFmtId="168" formatCode="#,##0.00\ &quot;wKt wgt&quot;;\-#,##0.00\ &quot;wKt wgt&quot;"/>
    <numFmt numFmtId="169" formatCode="#,##0\ &quot;wU&quot;"/>
    <numFmt numFmtId="170" formatCode="#,##0.00&quot;wgt&quot;;\-#,##0.00&quot;wgt&quot;"/>
    <numFmt numFmtId="171" formatCode="#,##0.0000"/>
  </numFmts>
  <fonts count="1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1"/>
      <color theme="1"/>
      <name val="SutonnyMJ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SutonnyMJ"/>
    </font>
    <font>
      <sz val="12"/>
      <color rgb="FFFF0000"/>
      <name val="SutonnyMJ"/>
    </font>
    <font>
      <sz val="10"/>
      <name val="Arial Narrow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SutonnyMJ"/>
    </font>
    <font>
      <sz val="12"/>
      <color rgb="FF3D03DF"/>
      <name val="Calibri"/>
      <family val="2"/>
      <scheme val="minor"/>
    </font>
    <font>
      <sz val="9"/>
      <name val="Arial Narrow"/>
      <family val="2"/>
    </font>
    <font>
      <b/>
      <sz val="14"/>
      <name val="SutonnyMJ"/>
    </font>
    <font>
      <b/>
      <u/>
      <sz val="14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SutonnyMJ"/>
    </font>
    <font>
      <sz val="8"/>
      <name val="Times New Roman"/>
      <family val="1"/>
    </font>
    <font>
      <b/>
      <u/>
      <sz val="18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name val="Arial"/>
      <family val="2"/>
    </font>
    <font>
      <sz val="9"/>
      <color rgb="FF3D03DF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name val="SutonnyMJ"/>
    </font>
    <font>
      <b/>
      <sz val="11"/>
      <name val="SutonnyMJ"/>
    </font>
    <font>
      <sz val="10"/>
      <name val="SutonnyMJ"/>
    </font>
    <font>
      <sz val="10"/>
      <color rgb="FFFF0000"/>
      <name val="SutonnyMJ"/>
    </font>
    <font>
      <sz val="8"/>
      <name val="SutonnyMJ"/>
    </font>
    <font>
      <sz val="8"/>
      <name val="Calibri"/>
      <family val="2"/>
      <scheme val="minor"/>
    </font>
    <font>
      <b/>
      <sz val="8"/>
      <name val="SutonnyMJ"/>
    </font>
    <font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SutonnyMJ"/>
    </font>
    <font>
      <b/>
      <sz val="9"/>
      <color rgb="FFFF0000"/>
      <name val="Calibri"/>
      <family val="2"/>
      <scheme val="minor"/>
    </font>
    <font>
      <sz val="9"/>
      <color rgb="FF3D03D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name val="SutonnyMJ"/>
    </font>
    <font>
      <sz val="12"/>
      <name val="Arial"/>
      <family val="2"/>
    </font>
    <font>
      <b/>
      <sz val="9"/>
      <color rgb="FF00B050"/>
      <name val="Calibri"/>
      <family val="2"/>
      <scheme val="minor"/>
    </font>
    <font>
      <b/>
      <sz val="9"/>
      <color rgb="FF3D03DF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name val="Arial Narrow"/>
      <family val="2"/>
    </font>
    <font>
      <sz val="16"/>
      <name val="SutonnyMJ"/>
    </font>
    <font>
      <u/>
      <sz val="16"/>
      <name val="SutonnyMJ"/>
    </font>
    <font>
      <sz val="16"/>
      <name val="Calibri"/>
      <family val="2"/>
      <scheme val="minor"/>
    </font>
    <font>
      <b/>
      <sz val="12"/>
      <color theme="1"/>
      <name val="SutonnyMJ"/>
    </font>
    <font>
      <b/>
      <sz val="10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 Narrow"/>
      <family val="2"/>
    </font>
    <font>
      <b/>
      <sz val="10"/>
      <color rgb="FFFF0000"/>
      <name val="Calibri"/>
      <family val="2"/>
      <scheme val="minor"/>
    </font>
    <font>
      <sz val="11"/>
      <color rgb="FF3D03DF"/>
      <name val="Calibri"/>
      <family val="2"/>
      <scheme val="minor"/>
    </font>
    <font>
      <b/>
      <sz val="14"/>
      <color rgb="FFFF0000"/>
      <name val="SutonnyMJ"/>
    </font>
    <font>
      <b/>
      <sz val="11"/>
      <color rgb="FFFF0000"/>
      <name val="Calibri"/>
      <family val="2"/>
      <scheme val="minor"/>
    </font>
    <font>
      <b/>
      <u/>
      <sz val="16"/>
      <color rgb="FFFF0000"/>
      <name val="SutonnyMJ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F0000"/>
      <name val="SutonnyMJ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1"/>
      <color rgb="FFC00000"/>
      <name val="Times New Roman"/>
      <family val="1"/>
    </font>
    <font>
      <b/>
      <sz val="14"/>
      <color rgb="FFFA7D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SutonnyMJ"/>
    </font>
    <font>
      <b/>
      <u/>
      <sz val="14"/>
      <color rgb="FFFF0000"/>
      <name val="Calibri"/>
      <family val="2"/>
      <scheme val="minor"/>
    </font>
    <font>
      <b/>
      <sz val="12"/>
      <color rgb="FFFF0000"/>
      <name val="SutonnyMJ"/>
    </font>
    <font>
      <b/>
      <sz val="16"/>
      <color theme="1"/>
      <name val="SutonnyMJ"/>
    </font>
    <font>
      <b/>
      <u/>
      <sz val="18"/>
      <name val="SutonnyMJ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2"/>
      <name val="Arial Narrow"/>
      <family val="2"/>
    </font>
    <font>
      <sz val="11"/>
      <name val="Arial Narrow"/>
      <family val="2"/>
    </font>
    <font>
      <b/>
      <sz val="14"/>
      <name val="Arial"/>
      <family val="2"/>
    </font>
    <font>
      <sz val="16"/>
      <color theme="1"/>
      <name val="SutonnyMJ"/>
    </font>
    <font>
      <sz val="11"/>
      <color theme="1"/>
      <name val="Calibri"/>
      <family val="2"/>
      <scheme val="minor"/>
    </font>
    <font>
      <sz val="20"/>
      <color theme="1"/>
      <name val="SutonnyMJ"/>
    </font>
    <font>
      <sz val="14"/>
      <color theme="1"/>
      <name val="SutonnyMJ"/>
    </font>
    <font>
      <sz val="11"/>
      <color rgb="FFFF0000"/>
      <name val="SutonnyMJ"/>
    </font>
    <font>
      <sz val="14"/>
      <color rgb="FF0000CC"/>
      <name val="SutonnyMJ"/>
    </font>
    <font>
      <b/>
      <sz val="14"/>
      <color theme="1"/>
      <name val="SutonnyMJ"/>
    </font>
    <font>
      <sz val="9"/>
      <color rgb="FFFF0000"/>
      <name val="Arial Narrow"/>
      <family val="2"/>
    </font>
    <font>
      <b/>
      <sz val="26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4"/>
      <color rgb="FF0000CC"/>
      <name val="SutonnyMJ"/>
    </font>
    <font>
      <b/>
      <sz val="11"/>
      <color theme="1"/>
      <name val="SutonnyMJ"/>
    </font>
    <font>
      <b/>
      <sz val="11"/>
      <color rgb="FFFF0000"/>
      <name val="SutonnyMJ"/>
    </font>
    <font>
      <b/>
      <sz val="9"/>
      <color rgb="FF098303"/>
      <name val="Calibri"/>
      <family val="2"/>
      <scheme val="minor"/>
    </font>
    <font>
      <sz val="9"/>
      <color rgb="FF09830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D03D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5" borderId="9" applyNumberFormat="0" applyAlignment="0" applyProtection="0"/>
    <xf numFmtId="0" fontId="85" fillId="14" borderId="0" applyNumberFormat="0" applyBorder="0" applyAlignment="0" applyProtection="0"/>
    <xf numFmtId="0" fontId="86" fillId="15" borderId="9" applyNumberFormat="0" applyAlignment="0" applyProtection="0"/>
    <xf numFmtId="43" fontId="105" fillId="0" borderId="0" applyFont="0" applyFill="0" applyBorder="0" applyAlignment="0" applyProtection="0"/>
  </cellStyleXfs>
  <cellXfs count="2158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/>
    </xf>
    <xf numFmtId="0" fontId="2" fillId="0" borderId="0" xfId="2" applyFill="1" applyAlignment="1">
      <alignment wrapText="1"/>
    </xf>
    <xf numFmtId="0" fontId="2" fillId="0" borderId="0" xfId="2" applyFill="1"/>
    <xf numFmtId="0" fontId="0" fillId="0" borderId="0" xfId="0" applyAlignment="1">
      <alignment vertical="top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2" borderId="0" xfId="2" applyFont="1" applyFill="1"/>
    <xf numFmtId="0" fontId="2" fillId="2" borderId="0" xfId="2" applyFont="1" applyFill="1" applyAlignment="1">
      <alignment vertical="top"/>
    </xf>
    <xf numFmtId="0" fontId="11" fillId="0" borderId="0" xfId="0" applyFont="1"/>
    <xf numFmtId="0" fontId="11" fillId="0" borderId="0" xfId="0" applyFont="1" applyFill="1"/>
    <xf numFmtId="0" fontId="20" fillId="2" borderId="2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/>
    <xf numFmtId="0" fontId="4" fillId="6" borderId="1" xfId="2" applyFont="1" applyFill="1" applyBorder="1" applyAlignment="1">
      <alignment vertical="top"/>
    </xf>
    <xf numFmtId="0" fontId="4" fillId="6" borderId="7" xfId="2" applyFont="1" applyFill="1" applyBorder="1" applyAlignment="1">
      <alignment vertical="top"/>
    </xf>
    <xf numFmtId="0" fontId="3" fillId="0" borderId="3" xfId="2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7" xfId="0" applyFont="1" applyFill="1" applyBorder="1"/>
    <xf numFmtId="2" fontId="5" fillId="0" borderId="7" xfId="2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/>
    <xf numFmtId="0" fontId="37" fillId="0" borderId="0" xfId="0" applyFont="1" applyAlignment="1">
      <alignment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37" fillId="0" borderId="0" xfId="0" applyFont="1" applyAlignment="1">
      <alignment horizontal="center" vertical="top" wrapText="1"/>
    </xf>
    <xf numFmtId="0" fontId="37" fillId="0" borderId="2" xfId="0" applyFont="1" applyBorder="1" applyAlignment="1">
      <alignment horizontal="left" vertical="top" wrapText="1"/>
    </xf>
    <xf numFmtId="0" fontId="40" fillId="0" borderId="2" xfId="0" applyFont="1" applyBorder="1" applyAlignment="1">
      <alignment horizontal="center" vertical="top" wrapText="1"/>
    </xf>
    <xf numFmtId="2" fontId="37" fillId="0" borderId="2" xfId="0" applyNumberFormat="1" applyFont="1" applyBorder="1" applyAlignment="1">
      <alignment horizontal="right" vertical="top" wrapText="1"/>
    </xf>
    <xf numFmtId="0" fontId="37" fillId="8" borderId="2" xfId="0" applyFont="1" applyFill="1" applyBorder="1" applyAlignment="1">
      <alignment horizontal="center" vertical="top" wrapText="1"/>
    </xf>
    <xf numFmtId="0" fontId="37" fillId="8" borderId="2" xfId="0" applyFont="1" applyFill="1" applyBorder="1" applyAlignment="1">
      <alignment horizontal="left" vertical="top" wrapText="1"/>
    </xf>
    <xf numFmtId="0" fontId="40" fillId="8" borderId="2" xfId="0" applyFont="1" applyFill="1" applyBorder="1" applyAlignment="1">
      <alignment horizontal="center" vertical="top" wrapText="1"/>
    </xf>
    <xf numFmtId="2" fontId="37" fillId="8" borderId="2" xfId="0" applyNumberFormat="1" applyFont="1" applyFill="1" applyBorder="1" applyAlignment="1">
      <alignment horizontal="right" vertical="top" wrapText="1"/>
    </xf>
    <xf numFmtId="2" fontId="37" fillId="9" borderId="2" xfId="0" applyNumberFormat="1" applyFont="1" applyFill="1" applyBorder="1" applyAlignment="1">
      <alignment horizontal="right" vertical="top" wrapText="1"/>
    </xf>
    <xf numFmtId="0" fontId="39" fillId="0" borderId="0" xfId="0" applyFont="1" applyAlignment="1">
      <alignment vertical="top" wrapText="1"/>
    </xf>
    <xf numFmtId="2" fontId="39" fillId="2" borderId="0" xfId="0" applyNumberFormat="1" applyFont="1" applyFill="1" applyAlignment="1">
      <alignment horizontal="right" vertical="top" wrapText="1"/>
    </xf>
    <xf numFmtId="0" fontId="40" fillId="0" borderId="0" xfId="0" applyFont="1" applyAlignment="1">
      <alignment horizontal="center" vertical="top" wrapText="1"/>
    </xf>
    <xf numFmtId="0" fontId="37" fillId="0" borderId="0" xfId="0" applyFont="1" applyAlignment="1">
      <alignment horizontal="right" vertical="top" wrapText="1"/>
    </xf>
    <xf numFmtId="0" fontId="2" fillId="0" borderId="0" xfId="2" applyFont="1" applyAlignment="1">
      <alignment horizontal="center" vertical="top"/>
    </xf>
    <xf numFmtId="0" fontId="4" fillId="0" borderId="0" xfId="2" applyFont="1"/>
    <xf numFmtId="0" fontId="4" fillId="0" borderId="2" xfId="2" applyFont="1" applyBorder="1" applyAlignment="1">
      <alignment horizontal="center" vertical="top"/>
    </xf>
    <xf numFmtId="0" fontId="4" fillId="0" borderId="2" xfId="2" applyFont="1" applyBorder="1" applyAlignment="1">
      <alignment vertical="top" wrapText="1"/>
    </xf>
    <xf numFmtId="2" fontId="4" fillId="0" borderId="2" xfId="2" applyNumberFormat="1" applyFont="1" applyBorder="1" applyAlignment="1">
      <alignment horizontal="center" vertical="top"/>
    </xf>
    <xf numFmtId="0" fontId="4" fillId="0" borderId="2" xfId="2" applyFont="1" applyBorder="1"/>
    <xf numFmtId="0" fontId="4" fillId="8" borderId="2" xfId="2" applyFont="1" applyFill="1" applyBorder="1" applyAlignment="1">
      <alignment horizontal="center" vertical="top"/>
    </xf>
    <xf numFmtId="0" fontId="4" fillId="8" borderId="2" xfId="2" applyFont="1" applyFill="1" applyBorder="1" applyAlignment="1">
      <alignment vertical="top" wrapText="1"/>
    </xf>
    <xf numFmtId="2" fontId="4" fillId="8" borderId="2" xfId="2" applyNumberFormat="1" applyFont="1" applyFill="1" applyBorder="1" applyAlignment="1">
      <alignment horizontal="center" vertical="top"/>
    </xf>
    <xf numFmtId="0" fontId="4" fillId="8" borderId="2" xfId="2" applyFont="1" applyFill="1" applyBorder="1"/>
    <xf numFmtId="0" fontId="4" fillId="0" borderId="2" xfId="2" applyFont="1" applyFill="1" applyBorder="1" applyAlignment="1">
      <alignment horizontal="center" vertical="top"/>
    </xf>
    <xf numFmtId="2" fontId="4" fillId="9" borderId="2" xfId="2" applyNumberFormat="1" applyFont="1" applyFill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0" fontId="35" fillId="0" borderId="0" xfId="2" applyFont="1" applyAlignment="1">
      <alignment horizontal="right" vertical="top"/>
    </xf>
    <xf numFmtId="0" fontId="8" fillId="8" borderId="0" xfId="2" applyFont="1" applyFill="1" applyBorder="1"/>
    <xf numFmtId="0" fontId="8" fillId="0" borderId="0" xfId="2" applyFont="1"/>
    <xf numFmtId="2" fontId="8" fillId="8" borderId="2" xfId="2" applyNumberFormat="1" applyFont="1" applyFill="1" applyBorder="1" applyAlignment="1">
      <alignment horizontal="center" vertical="top"/>
    </xf>
    <xf numFmtId="0" fontId="8" fillId="8" borderId="2" xfId="2" applyFont="1" applyFill="1" applyBorder="1"/>
    <xf numFmtId="0" fontId="41" fillId="8" borderId="0" xfId="0" applyFont="1" applyFill="1" applyBorder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41" fillId="8" borderId="2" xfId="0" applyFont="1" applyFill="1" applyBorder="1" applyAlignment="1">
      <alignment horizontal="center" vertical="top" wrapText="1"/>
    </xf>
    <xf numFmtId="2" fontId="41" fillId="8" borderId="2" xfId="0" applyNumberFormat="1" applyFont="1" applyFill="1" applyBorder="1" applyAlignment="1">
      <alignment horizontal="right" vertical="top" wrapText="1"/>
    </xf>
    <xf numFmtId="0" fontId="41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164" fontId="19" fillId="0" borderId="2" xfId="0" applyNumberFormat="1" applyFont="1" applyFill="1" applyBorder="1" applyAlignment="1">
      <alignment vertical="top"/>
    </xf>
    <xf numFmtId="0" fontId="45" fillId="0" borderId="4" xfId="0" applyFont="1" applyBorder="1" applyAlignment="1">
      <alignment horizontal="center" vertical="top" wrapText="1"/>
    </xf>
    <xf numFmtId="2" fontId="45" fillId="0" borderId="4" xfId="0" applyNumberFormat="1" applyFont="1" applyBorder="1" applyAlignment="1">
      <alignment horizontal="center" vertical="top" wrapText="1"/>
    </xf>
    <xf numFmtId="2" fontId="45" fillId="0" borderId="2" xfId="0" applyNumberFormat="1" applyFont="1" applyBorder="1" applyAlignment="1">
      <alignment horizontal="center" vertical="top" wrapText="1"/>
    </xf>
    <xf numFmtId="1" fontId="45" fillId="0" borderId="2" xfId="0" applyNumberFormat="1" applyFont="1" applyBorder="1" applyAlignment="1">
      <alignment horizontal="center" vertical="top" wrapText="1"/>
    </xf>
    <xf numFmtId="2" fontId="45" fillId="0" borderId="4" xfId="0" applyNumberFormat="1" applyFont="1" applyFill="1" applyBorder="1" applyAlignment="1">
      <alignment horizontal="center" vertical="top" wrapText="1"/>
    </xf>
    <xf numFmtId="2" fontId="45" fillId="11" borderId="2" xfId="0" applyNumberFormat="1" applyFont="1" applyFill="1" applyBorder="1" applyAlignment="1">
      <alignment horizontal="center" vertical="top" wrapText="1"/>
    </xf>
    <xf numFmtId="2" fontId="45" fillId="11" borderId="5" xfId="0" applyNumberFormat="1" applyFont="1" applyFill="1" applyBorder="1" applyAlignment="1">
      <alignment horizontal="center" vertical="top" wrapText="1"/>
    </xf>
    <xf numFmtId="2" fontId="45" fillId="11" borderId="4" xfId="0" applyNumberFormat="1" applyFont="1" applyFill="1" applyBorder="1" applyAlignment="1">
      <alignment horizontal="center" vertical="top" wrapText="1"/>
    </xf>
    <xf numFmtId="2" fontId="45" fillId="11" borderId="10" xfId="0" applyNumberFormat="1" applyFont="1" applyFill="1" applyBorder="1" applyAlignment="1">
      <alignment horizontal="center" vertical="top" wrapText="1"/>
    </xf>
    <xf numFmtId="0" fontId="45" fillId="11" borderId="5" xfId="0" applyFont="1" applyFill="1" applyBorder="1" applyAlignment="1">
      <alignment horizontal="center" vertical="top" wrapText="1"/>
    </xf>
    <xf numFmtId="1" fontId="45" fillId="11" borderId="2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2" fontId="11" fillId="0" borderId="0" xfId="0" applyNumberFormat="1" applyFont="1" applyAlignment="1">
      <alignment vertical="top"/>
    </xf>
    <xf numFmtId="2" fontId="0" fillId="0" borderId="0" xfId="0" applyNumberFormat="1"/>
    <xf numFmtId="0" fontId="20" fillId="10" borderId="2" xfId="0" applyFont="1" applyFill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shrinkToFit="1"/>
    </xf>
    <xf numFmtId="0" fontId="28" fillId="0" borderId="0" xfId="0" applyFont="1" applyAlignment="1">
      <alignment vertical="top" shrinkToFit="1"/>
    </xf>
    <xf numFmtId="0" fontId="13" fillId="0" borderId="2" xfId="0" applyFont="1" applyFill="1" applyBorder="1" applyAlignment="1">
      <alignment vertical="top" wrapText="1"/>
    </xf>
    <xf numFmtId="0" fontId="25" fillId="0" borderId="2" xfId="0" applyFont="1" applyBorder="1" applyAlignment="1">
      <alignment horizontal="center" vertical="top"/>
    </xf>
    <xf numFmtId="0" fontId="25" fillId="0" borderId="2" xfId="0" applyFont="1" applyBorder="1" applyAlignment="1">
      <alignment horizontal="center" vertical="top" shrinkToFit="1"/>
    </xf>
    <xf numFmtId="0" fontId="38" fillId="0" borderId="2" xfId="0" applyFont="1" applyBorder="1" applyAlignment="1">
      <alignment horizontal="center" vertical="top" shrinkToFit="1"/>
    </xf>
    <xf numFmtId="0" fontId="32" fillId="0" borderId="2" xfId="0" applyFont="1" applyBorder="1" applyAlignment="1">
      <alignment vertical="top"/>
    </xf>
    <xf numFmtId="0" fontId="26" fillId="0" borderId="0" xfId="0" applyFont="1" applyAlignment="1">
      <alignment vertical="top"/>
    </xf>
    <xf numFmtId="0" fontId="27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vertical="top"/>
    </xf>
    <xf numFmtId="0" fontId="27" fillId="0" borderId="2" xfId="0" applyFont="1" applyBorder="1" applyAlignment="1">
      <alignment vertical="top" shrinkToFit="1"/>
    </xf>
    <xf numFmtId="4" fontId="27" fillId="0" borderId="2" xfId="0" applyNumberFormat="1" applyFont="1" applyBorder="1" applyAlignment="1">
      <alignment horizontal="center" vertical="top"/>
    </xf>
    <xf numFmtId="4" fontId="27" fillId="0" borderId="2" xfId="0" applyNumberFormat="1" applyFont="1" applyBorder="1" applyAlignment="1">
      <alignment horizontal="center" vertical="top" shrinkToFit="1"/>
    </xf>
    <xf numFmtId="0" fontId="28" fillId="0" borderId="0" xfId="0" applyFont="1" applyAlignment="1">
      <alignment vertical="top"/>
    </xf>
    <xf numFmtId="0" fontId="11" fillId="0" borderId="2" xfId="0" applyFont="1" applyBorder="1" applyAlignment="1">
      <alignment vertical="top" shrinkToFit="1"/>
    </xf>
    <xf numFmtId="0" fontId="5" fillId="0" borderId="2" xfId="0" applyFont="1" applyBorder="1" applyAlignment="1">
      <alignment vertical="top" shrinkToFit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shrinkToFit="1"/>
    </xf>
    <xf numFmtId="4" fontId="29" fillId="0" borderId="0" xfId="0" applyNumberFormat="1" applyFont="1" applyAlignment="1">
      <alignment horizontal="center" vertical="top"/>
    </xf>
    <xf numFmtId="0" fontId="30" fillId="0" borderId="0" xfId="0" applyFont="1" applyAlignment="1">
      <alignment vertical="top"/>
    </xf>
    <xf numFmtId="4" fontId="27" fillId="0" borderId="0" xfId="0" applyNumberFormat="1" applyFont="1" applyAlignment="1">
      <alignment horizontal="center" vertical="top" shrinkToFit="1"/>
    </xf>
    <xf numFmtId="0" fontId="30" fillId="0" borderId="0" xfId="0" applyFont="1" applyAlignment="1">
      <alignment vertical="top" shrinkToFit="1"/>
    </xf>
    <xf numFmtId="3" fontId="31" fillId="0" borderId="0" xfId="0" applyNumberFormat="1" applyFont="1" applyAlignment="1">
      <alignment horizontal="left" vertical="top"/>
    </xf>
    <xf numFmtId="3" fontId="43" fillId="0" borderId="0" xfId="0" applyNumberFormat="1" applyFont="1" applyAlignment="1">
      <alignment horizontal="left" vertical="top" shrinkToFit="1"/>
    </xf>
    <xf numFmtId="4" fontId="30" fillId="0" borderId="0" xfId="0" applyNumberFormat="1" applyFont="1" applyAlignment="1">
      <alignment horizontal="center" vertical="top"/>
    </xf>
    <xf numFmtId="4" fontId="30" fillId="0" borderId="0" xfId="0" applyNumberFormat="1" applyFont="1" applyAlignment="1">
      <alignment vertical="top"/>
    </xf>
    <xf numFmtId="4" fontId="27" fillId="0" borderId="0" xfId="0" applyNumberFormat="1" applyFont="1" applyAlignment="1">
      <alignment vertical="top" shrinkToFit="1"/>
    </xf>
    <xf numFmtId="4" fontId="22" fillId="0" borderId="0" xfId="0" applyNumberFormat="1" applyFont="1" applyAlignment="1">
      <alignment vertical="top"/>
    </xf>
    <xf numFmtId="4" fontId="28" fillId="0" borderId="0" xfId="0" applyNumberFormat="1" applyFont="1" applyAlignment="1">
      <alignment vertical="top" shrinkToFit="1"/>
    </xf>
    <xf numFmtId="0" fontId="51" fillId="0" borderId="0" xfId="0" applyFont="1" applyFill="1" applyAlignment="1">
      <alignment vertical="top"/>
    </xf>
    <xf numFmtId="0" fontId="51" fillId="0" borderId="0" xfId="0" applyFont="1" applyFill="1" applyAlignment="1">
      <alignment horizontal="left" vertical="top" wrapText="1"/>
    </xf>
    <xf numFmtId="0" fontId="53" fillId="0" borderId="0" xfId="0" applyFont="1" applyFill="1" applyBorder="1" applyAlignment="1">
      <alignment vertical="top"/>
    </xf>
    <xf numFmtId="0" fontId="51" fillId="0" borderId="0" xfId="0" applyFont="1" applyFill="1" applyBorder="1" applyAlignment="1">
      <alignment vertical="top"/>
    </xf>
    <xf numFmtId="0" fontId="52" fillId="0" borderId="1" xfId="0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left" vertical="top" wrapText="1"/>
    </xf>
    <xf numFmtId="0" fontId="51" fillId="0" borderId="13" xfId="0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vertical="top"/>
    </xf>
    <xf numFmtId="2" fontId="51" fillId="0" borderId="2" xfId="0" applyNumberFormat="1" applyFont="1" applyFill="1" applyBorder="1" applyAlignment="1">
      <alignment vertical="top"/>
    </xf>
    <xf numFmtId="166" fontId="51" fillId="0" borderId="2" xfId="0" applyNumberFormat="1" applyFont="1" applyFill="1" applyBorder="1" applyAlignment="1">
      <alignment horizontal="right" vertical="top"/>
    </xf>
    <xf numFmtId="165" fontId="51" fillId="0" borderId="2" xfId="0" applyNumberFormat="1" applyFont="1" applyFill="1" applyBorder="1" applyAlignment="1">
      <alignment horizontal="left" vertical="top"/>
    </xf>
    <xf numFmtId="0" fontId="51" fillId="4" borderId="2" xfId="0" applyFont="1" applyFill="1" applyBorder="1" applyAlignment="1">
      <alignment vertical="top"/>
    </xf>
    <xf numFmtId="0" fontId="51" fillId="4" borderId="2" xfId="0" applyFont="1" applyFill="1" applyBorder="1" applyAlignment="1">
      <alignment horizontal="left" vertical="top"/>
    </xf>
    <xf numFmtId="0" fontId="51" fillId="4" borderId="2" xfId="0" applyFont="1" applyFill="1" applyBorder="1" applyAlignment="1">
      <alignment horizontal="center" vertical="top"/>
    </xf>
    <xf numFmtId="0" fontId="51" fillId="4" borderId="2" xfId="0" applyFont="1" applyFill="1" applyBorder="1" applyAlignment="1">
      <alignment horizontal="left" vertical="top" wrapText="1"/>
    </xf>
    <xf numFmtId="2" fontId="51" fillId="4" borderId="2" xfId="0" applyNumberFormat="1" applyFont="1" applyFill="1" applyBorder="1" applyAlignment="1">
      <alignment horizontal="right" vertical="top"/>
    </xf>
    <xf numFmtId="0" fontId="51" fillId="4" borderId="7" xfId="0" applyFont="1" applyFill="1" applyBorder="1" applyAlignment="1">
      <alignment horizontal="center" vertical="top"/>
    </xf>
    <xf numFmtId="0" fontId="51" fillId="4" borderId="7" xfId="0" applyFont="1" applyFill="1" applyBorder="1" applyAlignment="1">
      <alignment horizontal="left" vertical="top" wrapText="1"/>
    </xf>
    <xf numFmtId="0" fontId="54" fillId="8" borderId="3" xfId="0" applyFont="1" applyFill="1" applyBorder="1" applyAlignment="1">
      <alignment horizontal="left" vertical="top" wrapText="1"/>
    </xf>
    <xf numFmtId="0" fontId="51" fillId="0" borderId="2" xfId="0" applyFont="1" applyBorder="1" applyAlignment="1">
      <alignment horizontal="left" vertical="top" wrapText="1"/>
    </xf>
    <xf numFmtId="2" fontId="51" fillId="4" borderId="7" xfId="0" applyNumberFormat="1" applyFont="1" applyFill="1" applyBorder="1" applyAlignment="1">
      <alignment horizontal="right" vertical="top"/>
    </xf>
    <xf numFmtId="0" fontId="51" fillId="4" borderId="1" xfId="0" applyFont="1" applyFill="1" applyBorder="1" applyAlignment="1">
      <alignment horizontal="center" vertical="top"/>
    </xf>
    <xf numFmtId="0" fontId="51" fillId="4" borderId="1" xfId="0" applyFont="1" applyFill="1" applyBorder="1" applyAlignment="1">
      <alignment horizontal="left" vertical="top" wrapText="1"/>
    </xf>
    <xf numFmtId="2" fontId="51" fillId="4" borderId="2" xfId="0" applyNumberFormat="1" applyFont="1" applyFill="1" applyBorder="1" applyAlignment="1">
      <alignment vertical="top"/>
    </xf>
    <xf numFmtId="164" fontId="51" fillId="4" borderId="2" xfId="0" applyNumberFormat="1" applyFont="1" applyFill="1" applyBorder="1" applyAlignment="1">
      <alignment vertical="top"/>
    </xf>
    <xf numFmtId="0" fontId="52" fillId="0" borderId="0" xfId="0" applyFont="1" applyFill="1" applyAlignment="1">
      <alignment vertical="top"/>
    </xf>
    <xf numFmtId="0" fontId="52" fillId="0" borderId="0" xfId="0" applyFont="1" applyFill="1" applyAlignment="1">
      <alignment horizontal="center" vertical="top"/>
    </xf>
    <xf numFmtId="0" fontId="52" fillId="0" borderId="0" xfId="0" applyFont="1" applyFill="1" applyAlignment="1">
      <alignment horizontal="left" vertical="top" wrapText="1"/>
    </xf>
    <xf numFmtId="2" fontId="52" fillId="0" borderId="0" xfId="0" applyNumberFormat="1" applyFont="1" applyFill="1" applyAlignment="1">
      <alignment vertical="top"/>
    </xf>
    <xf numFmtId="0" fontId="51" fillId="0" borderId="0" xfId="0" applyFont="1" applyFill="1" applyAlignment="1">
      <alignment horizontal="center" vertical="top"/>
    </xf>
    <xf numFmtId="0" fontId="51" fillId="0" borderId="0" xfId="0" applyFont="1" applyAlignment="1">
      <alignment vertical="top"/>
    </xf>
    <xf numFmtId="164" fontId="51" fillId="0" borderId="2" xfId="0" applyNumberFormat="1" applyFont="1" applyFill="1" applyBorder="1" applyAlignment="1">
      <alignment vertical="top"/>
    </xf>
    <xf numFmtId="0" fontId="51" fillId="0" borderId="5" xfId="0" applyFont="1" applyFill="1" applyBorder="1" applyAlignment="1">
      <alignment vertical="top"/>
    </xf>
    <xf numFmtId="0" fontId="52" fillId="0" borderId="0" xfId="0" applyFont="1" applyAlignment="1">
      <alignment vertical="top"/>
    </xf>
    <xf numFmtId="164" fontId="52" fillId="0" borderId="0" xfId="0" applyNumberFormat="1" applyFont="1" applyFill="1" applyAlignment="1">
      <alignment vertical="top"/>
    </xf>
    <xf numFmtId="0" fontId="55" fillId="0" borderId="2" xfId="0" applyFont="1" applyFill="1" applyBorder="1" applyAlignment="1">
      <alignment vertical="top"/>
    </xf>
    <xf numFmtId="0" fontId="56" fillId="0" borderId="2" xfId="0" applyFont="1" applyBorder="1" applyAlignment="1">
      <alignment vertical="top"/>
    </xf>
    <xf numFmtId="2" fontId="57" fillId="0" borderId="2" xfId="0" applyNumberFormat="1" applyFont="1" applyBorder="1" applyAlignment="1">
      <alignment vertical="top"/>
    </xf>
    <xf numFmtId="2" fontId="54" fillId="0" borderId="2" xfId="0" applyNumberFormat="1" applyFont="1" applyFill="1" applyBorder="1" applyAlignment="1">
      <alignment vertical="top"/>
    </xf>
    <xf numFmtId="166" fontId="51" fillId="0" borderId="2" xfId="0" applyNumberFormat="1" applyFont="1" applyFill="1" applyBorder="1" applyAlignment="1">
      <alignment horizontal="center" vertical="top"/>
    </xf>
    <xf numFmtId="165" fontId="51" fillId="0" borderId="2" xfId="0" applyNumberFormat="1" applyFont="1" applyFill="1" applyBorder="1" applyAlignment="1">
      <alignment horizontal="center" vertical="top"/>
    </xf>
    <xf numFmtId="0" fontId="56" fillId="0" borderId="0" xfId="0" applyFont="1" applyAlignment="1">
      <alignment vertical="top"/>
    </xf>
    <xf numFmtId="0" fontId="57" fillId="0" borderId="0" xfId="0" applyFont="1" applyFill="1" applyAlignment="1">
      <alignment vertical="top"/>
    </xf>
    <xf numFmtId="0" fontId="56" fillId="0" borderId="2" xfId="0" applyFont="1" applyBorder="1" applyAlignment="1">
      <alignment vertical="top" wrapText="1"/>
    </xf>
    <xf numFmtId="0" fontId="51" fillId="4" borderId="7" xfId="0" applyFont="1" applyFill="1" applyBorder="1" applyAlignment="1">
      <alignment horizontal="right" vertical="top"/>
    </xf>
    <xf numFmtId="164" fontId="51" fillId="0" borderId="0" xfId="0" applyNumberFormat="1" applyFont="1" applyFill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2" fontId="5" fillId="0" borderId="0" xfId="0" applyNumberFormat="1" applyFont="1" applyAlignment="1">
      <alignment vertical="top"/>
    </xf>
    <xf numFmtId="2" fontId="56" fillId="0" borderId="2" xfId="0" applyNumberFormat="1" applyFont="1" applyBorder="1" applyAlignment="1">
      <alignment vertical="top"/>
    </xf>
    <xf numFmtId="0" fontId="56" fillId="0" borderId="2" xfId="0" applyFont="1" applyFill="1" applyBorder="1" applyAlignment="1">
      <alignment vertical="top"/>
    </xf>
    <xf numFmtId="0" fontId="56" fillId="0" borderId="0" xfId="0" applyFont="1" applyFill="1" applyAlignment="1">
      <alignment vertical="top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28" fillId="0" borderId="2" xfId="0" applyFont="1" applyBorder="1" applyAlignment="1">
      <alignment vertical="top" shrinkToFit="1"/>
    </xf>
    <xf numFmtId="0" fontId="2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20" fillId="12" borderId="2" xfId="0" applyFont="1" applyFill="1" applyBorder="1" applyAlignment="1">
      <alignment horizontal="center" vertical="top" wrapText="1"/>
    </xf>
    <xf numFmtId="167" fontId="11" fillId="0" borderId="2" xfId="0" applyNumberFormat="1" applyFont="1" applyFill="1" applyBorder="1" applyAlignment="1">
      <alignment wrapText="1"/>
    </xf>
    <xf numFmtId="0" fontId="51" fillId="0" borderId="0" xfId="0" applyFont="1" applyFill="1" applyAlignment="1">
      <alignment horizontal="right" vertical="top"/>
    </xf>
    <xf numFmtId="0" fontId="51" fillId="4" borderId="2" xfId="0" applyFont="1" applyFill="1" applyBorder="1" applyAlignment="1">
      <alignment horizontal="right" vertical="top"/>
    </xf>
    <xf numFmtId="0" fontId="51" fillId="4" borderId="1" xfId="0" applyFont="1" applyFill="1" applyBorder="1" applyAlignment="1">
      <alignment horizontal="right" vertical="top"/>
    </xf>
    <xf numFmtId="0" fontId="52" fillId="0" borderId="0" xfId="0" applyFont="1" applyFill="1" applyAlignment="1">
      <alignment horizontal="right" vertical="top"/>
    </xf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1" fillId="0" borderId="0" xfId="0" applyFont="1" applyFill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/>
    </xf>
    <xf numFmtId="2" fontId="51" fillId="2" borderId="2" xfId="0" applyNumberFormat="1" applyFont="1" applyFill="1" applyBorder="1" applyAlignment="1">
      <alignment vertical="top"/>
    </xf>
    <xf numFmtId="0" fontId="51" fillId="0" borderId="2" xfId="0" applyFont="1" applyBorder="1" applyAlignment="1">
      <alignment vertical="top"/>
    </xf>
    <xf numFmtId="0" fontId="51" fillId="4" borderId="7" xfId="0" applyFont="1" applyFill="1" applyBorder="1" applyAlignment="1">
      <alignment horizontal="center"/>
    </xf>
    <xf numFmtId="0" fontId="51" fillId="4" borderId="7" xfId="0" applyFont="1" applyFill="1" applyBorder="1" applyAlignment="1">
      <alignment vertical="top" wrapText="1"/>
    </xf>
    <xf numFmtId="2" fontId="51" fillId="4" borderId="7" xfId="0" applyNumberFormat="1" applyFont="1" applyFill="1" applyBorder="1" applyAlignment="1">
      <alignment vertical="top"/>
    </xf>
    <xf numFmtId="0" fontId="51" fillId="4" borderId="2" xfId="0" applyFont="1" applyFill="1" applyBorder="1" applyAlignment="1">
      <alignment horizontal="center"/>
    </xf>
    <xf numFmtId="0" fontId="51" fillId="4" borderId="2" xfId="0" applyFont="1" applyFill="1" applyBorder="1" applyAlignment="1">
      <alignment vertical="top" wrapText="1"/>
    </xf>
    <xf numFmtId="0" fontId="54" fillId="8" borderId="2" xfId="0" applyFont="1" applyFill="1" applyBorder="1" applyAlignment="1">
      <alignment vertical="top" wrapText="1"/>
    </xf>
    <xf numFmtId="2" fontId="54" fillId="8" borderId="2" xfId="0" applyNumberFormat="1" applyFont="1" applyFill="1" applyBorder="1" applyAlignment="1">
      <alignment vertical="top"/>
    </xf>
    <xf numFmtId="0" fontId="54" fillId="0" borderId="0" xfId="0" applyFont="1" applyAlignment="1">
      <alignment vertical="top"/>
    </xf>
    <xf numFmtId="0" fontId="51" fillId="0" borderId="2" xfId="0" applyFont="1" applyBorder="1" applyAlignment="1">
      <alignment vertical="top" wrapText="1"/>
    </xf>
    <xf numFmtId="2" fontId="51" fillId="2" borderId="2" xfId="0" applyNumberFormat="1" applyFont="1" applyFill="1" applyBorder="1" applyAlignment="1">
      <alignment horizontal="right" vertical="top"/>
    </xf>
    <xf numFmtId="0" fontId="54" fillId="8" borderId="3" xfId="0" applyFont="1" applyFill="1" applyBorder="1" applyAlignment="1">
      <alignment vertical="top" wrapText="1"/>
    </xf>
    <xf numFmtId="0" fontId="52" fillId="0" borderId="11" xfId="0" applyFont="1" applyBorder="1" applyAlignment="1">
      <alignment horizontal="center"/>
    </xf>
    <xf numFmtId="0" fontId="52" fillId="0" borderId="11" xfId="0" applyFont="1" applyBorder="1" applyAlignment="1">
      <alignment vertical="top" wrapText="1"/>
    </xf>
    <xf numFmtId="2" fontId="52" fillId="0" borderId="11" xfId="0" applyNumberFormat="1" applyFont="1" applyBorder="1" applyAlignment="1">
      <alignment vertical="top"/>
    </xf>
    <xf numFmtId="2" fontId="52" fillId="0" borderId="11" xfId="0" applyNumberFormat="1" applyFont="1" applyBorder="1" applyAlignment="1">
      <alignment horizontal="right" vertical="top"/>
    </xf>
    <xf numFmtId="0" fontId="51" fillId="0" borderId="2" xfId="0" applyFont="1" applyFill="1" applyBorder="1" applyAlignment="1">
      <alignment horizontal="center"/>
    </xf>
    <xf numFmtId="0" fontId="51" fillId="3" borderId="2" xfId="0" applyFont="1" applyFill="1" applyBorder="1" applyAlignment="1">
      <alignment vertical="top" wrapText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vertical="top" wrapText="1"/>
    </xf>
    <xf numFmtId="2" fontId="52" fillId="0" borderId="0" xfId="0" applyNumberFormat="1" applyFont="1" applyAlignment="1">
      <alignment vertical="top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vertical="top" wrapText="1"/>
    </xf>
    <xf numFmtId="2" fontId="51" fillId="0" borderId="0" xfId="0" applyNumberFormat="1" applyFont="1" applyAlignment="1">
      <alignment vertical="top"/>
    </xf>
    <xf numFmtId="2" fontId="51" fillId="0" borderId="0" xfId="0" applyNumberFormat="1" applyFont="1" applyAlignment="1">
      <alignment horizontal="right" vertical="top"/>
    </xf>
    <xf numFmtId="0" fontId="52" fillId="0" borderId="1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right" vertical="top"/>
    </xf>
    <xf numFmtId="0" fontId="52" fillId="0" borderId="11" xfId="0" applyFont="1" applyBorder="1" applyAlignment="1">
      <alignment horizontal="right" vertical="top"/>
    </xf>
    <xf numFmtId="0" fontId="5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1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5" fillId="0" borderId="0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2" fontId="51" fillId="0" borderId="2" xfId="0" applyNumberFormat="1" applyFont="1" applyBorder="1" applyAlignment="1">
      <alignment vertical="top"/>
    </xf>
    <xf numFmtId="2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1" fillId="0" borderId="2" xfId="0" applyFont="1" applyBorder="1" applyAlignment="1">
      <alignment horizontal="right" vertical="top"/>
    </xf>
    <xf numFmtId="2" fontId="5" fillId="0" borderId="0" xfId="0" applyNumberFormat="1" applyFont="1" applyAlignment="1">
      <alignment horizontal="right" vertical="top"/>
    </xf>
    <xf numFmtId="2" fontId="52" fillId="0" borderId="0" xfId="0" applyNumberFormat="1" applyFont="1" applyAlignment="1">
      <alignment horizontal="right" vertical="top"/>
    </xf>
    <xf numFmtId="2" fontId="51" fillId="4" borderId="7" xfId="0" applyNumberFormat="1" applyFont="1" applyFill="1" applyBorder="1" applyAlignment="1">
      <alignment horizontal="left" vertical="top"/>
    </xf>
    <xf numFmtId="2" fontId="51" fillId="4" borderId="2" xfId="0" applyNumberFormat="1" applyFont="1" applyFill="1" applyBorder="1" applyAlignment="1">
      <alignment horizontal="left" vertical="top"/>
    </xf>
    <xf numFmtId="2" fontId="52" fillId="0" borderId="1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2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/>
    </xf>
    <xf numFmtId="2" fontId="51" fillId="0" borderId="3" xfId="2" applyNumberFormat="1" applyFont="1" applyFill="1" applyBorder="1" applyAlignment="1">
      <alignment horizontal="right" vertical="top"/>
    </xf>
    <xf numFmtId="0" fontId="51" fillId="0" borderId="0" xfId="0" applyFont="1" applyFill="1"/>
    <xf numFmtId="0" fontId="51" fillId="4" borderId="2" xfId="2" applyFont="1" applyFill="1" applyBorder="1" applyAlignment="1">
      <alignment horizontal="center" vertical="top"/>
    </xf>
    <xf numFmtId="0" fontId="51" fillId="4" borderId="2" xfId="0" applyFont="1" applyFill="1" applyBorder="1"/>
    <xf numFmtId="2" fontId="51" fillId="4" borderId="2" xfId="2" applyNumberFormat="1" applyFont="1" applyFill="1" applyBorder="1" applyAlignment="1">
      <alignment horizontal="right" vertical="top"/>
    </xf>
    <xf numFmtId="0" fontId="51" fillId="0" borderId="0" xfId="0" applyFont="1"/>
    <xf numFmtId="0" fontId="51" fillId="2" borderId="1" xfId="2" applyFont="1" applyFill="1" applyBorder="1" applyAlignment="1">
      <alignment vertical="top" wrapText="1"/>
    </xf>
    <xf numFmtId="2" fontId="51" fillId="2" borderId="1" xfId="2" applyNumberFormat="1" applyFont="1" applyFill="1" applyBorder="1" applyAlignment="1">
      <alignment vertical="top"/>
    </xf>
    <xf numFmtId="0" fontId="51" fillId="4" borderId="7" xfId="2" applyFont="1" applyFill="1" applyBorder="1" applyAlignment="1">
      <alignment horizontal="center" vertical="top"/>
    </xf>
    <xf numFmtId="0" fontId="51" fillId="4" borderId="7" xfId="0" applyFont="1" applyFill="1" applyBorder="1"/>
    <xf numFmtId="2" fontId="51" fillId="4" borderId="7" xfId="2" applyNumberFormat="1" applyFont="1" applyFill="1" applyBorder="1" applyAlignment="1">
      <alignment vertical="top"/>
    </xf>
    <xf numFmtId="2" fontId="51" fillId="4" borderId="7" xfId="2" applyNumberFormat="1" applyFont="1" applyFill="1" applyBorder="1" applyAlignment="1">
      <alignment horizontal="right" vertical="top"/>
    </xf>
    <xf numFmtId="2" fontId="51" fillId="0" borderId="2" xfId="2" applyNumberFormat="1" applyFont="1" applyFill="1" applyBorder="1" applyAlignment="1">
      <alignment vertical="top"/>
    </xf>
    <xf numFmtId="0" fontId="51" fillId="0" borderId="2" xfId="0" applyFont="1" applyFill="1" applyBorder="1"/>
    <xf numFmtId="0" fontId="57" fillId="0" borderId="2" xfId="0" applyFont="1" applyFill="1" applyBorder="1"/>
    <xf numFmtId="2" fontId="51" fillId="0" borderId="3" xfId="2" applyNumberFormat="1" applyFont="1" applyFill="1" applyBorder="1" applyAlignment="1">
      <alignment vertical="top"/>
    </xf>
    <xf numFmtId="0" fontId="54" fillId="8" borderId="2" xfId="0" applyFont="1" applyFill="1" applyBorder="1"/>
    <xf numFmtId="2" fontId="54" fillId="8" borderId="2" xfId="2" applyNumberFormat="1" applyFont="1" applyFill="1" applyBorder="1" applyAlignment="1">
      <alignment vertical="top"/>
    </xf>
    <xf numFmtId="2" fontId="51" fillId="2" borderId="2" xfId="2" applyNumberFormat="1" applyFont="1" applyFill="1" applyBorder="1" applyAlignment="1">
      <alignment vertical="top"/>
    </xf>
    <xf numFmtId="0" fontId="51" fillId="2" borderId="2" xfId="2" applyFont="1" applyFill="1" applyBorder="1" applyAlignment="1">
      <alignment vertical="top" wrapText="1"/>
    </xf>
    <xf numFmtId="2" fontId="51" fillId="2" borderId="3" xfId="2" applyNumberFormat="1" applyFont="1" applyFill="1" applyBorder="1" applyAlignment="1">
      <alignment vertical="top"/>
    </xf>
    <xf numFmtId="2" fontId="51" fillId="2" borderId="1" xfId="2" applyNumberFormat="1" applyFont="1" applyFill="1" applyBorder="1" applyAlignment="1">
      <alignment vertical="top" wrapText="1"/>
    </xf>
    <xf numFmtId="0" fontId="51" fillId="4" borderId="7" xfId="2" applyFont="1" applyFill="1" applyBorder="1" applyAlignment="1">
      <alignment horizontal="left" vertical="top" wrapText="1"/>
    </xf>
    <xf numFmtId="0" fontId="51" fillId="4" borderId="1" xfId="2" applyFont="1" applyFill="1" applyBorder="1" applyAlignment="1">
      <alignment horizontal="center" vertical="top"/>
    </xf>
    <xf numFmtId="0" fontId="51" fillId="4" borderId="1" xfId="0" applyFont="1" applyFill="1" applyBorder="1"/>
    <xf numFmtId="2" fontId="51" fillId="2" borderId="2" xfId="2" applyNumberFormat="1" applyFont="1" applyFill="1" applyBorder="1" applyAlignment="1">
      <alignment horizontal="right" vertical="top"/>
    </xf>
    <xf numFmtId="0" fontId="51" fillId="8" borderId="3" xfId="2" applyFont="1" applyFill="1" applyBorder="1" applyAlignment="1">
      <alignment horizontal="center" vertical="top"/>
    </xf>
    <xf numFmtId="0" fontId="51" fillId="8" borderId="3" xfId="0" applyFont="1" applyFill="1" applyBorder="1"/>
    <xf numFmtId="2" fontId="51" fillId="4" borderId="1" xfId="2" applyNumberFormat="1" applyFont="1" applyFill="1" applyBorder="1" applyAlignment="1">
      <alignment vertical="top"/>
    </xf>
    <xf numFmtId="2" fontId="51" fillId="4" borderId="1" xfId="2" applyNumberFormat="1" applyFont="1" applyFill="1" applyBorder="1" applyAlignment="1">
      <alignment horizontal="right" vertical="top"/>
    </xf>
    <xf numFmtId="0" fontId="52" fillId="0" borderId="0" xfId="0" applyFont="1"/>
    <xf numFmtId="2" fontId="52" fillId="0" borderId="0" xfId="0" applyNumberFormat="1" applyFont="1"/>
    <xf numFmtId="2" fontId="51" fillId="0" borderId="2" xfId="2" applyNumberFormat="1" applyFont="1" applyFill="1" applyBorder="1" applyAlignment="1">
      <alignment horizontal="right" vertical="top"/>
    </xf>
    <xf numFmtId="0" fontId="56" fillId="0" borderId="2" xfId="0" applyFont="1" applyBorder="1" applyAlignment="1">
      <alignment wrapText="1"/>
    </xf>
    <xf numFmtId="0" fontId="56" fillId="0" borderId="2" xfId="0" applyFont="1" applyBorder="1"/>
    <xf numFmtId="0" fontId="56" fillId="0" borderId="0" xfId="0" applyFont="1"/>
    <xf numFmtId="0" fontId="55" fillId="0" borderId="2" xfId="0" applyFont="1" applyFill="1" applyBorder="1"/>
    <xf numFmtId="0" fontId="56" fillId="0" borderId="2" xfId="0" applyFont="1" applyFill="1" applyBorder="1" applyAlignment="1">
      <alignment wrapText="1"/>
    </xf>
    <xf numFmtId="0" fontId="56" fillId="0" borderId="2" xfId="0" applyFont="1" applyFill="1" applyBorder="1"/>
    <xf numFmtId="0" fontId="56" fillId="0" borderId="0" xfId="0" applyFont="1" applyFill="1"/>
    <xf numFmtId="0" fontId="5" fillId="0" borderId="7" xfId="2" applyFont="1" applyFill="1" applyBorder="1" applyAlignment="1">
      <alignment horizontal="center" vertical="top" wrapText="1"/>
    </xf>
    <xf numFmtId="0" fontId="51" fillId="0" borderId="3" xfId="2" applyFont="1" applyFill="1" applyBorder="1" applyAlignment="1">
      <alignment horizontal="right" vertical="top"/>
    </xf>
    <xf numFmtId="0" fontId="51" fillId="4" borderId="2" xfId="2" applyFont="1" applyFill="1" applyBorder="1" applyAlignment="1">
      <alignment horizontal="right" vertical="top"/>
    </xf>
    <xf numFmtId="0" fontId="51" fillId="4" borderId="7" xfId="2" applyFont="1" applyFill="1" applyBorder="1" applyAlignment="1">
      <alignment horizontal="right" vertical="top"/>
    </xf>
    <xf numFmtId="0" fontId="51" fillId="2" borderId="1" xfId="2" applyFont="1" applyFill="1" applyBorder="1" applyAlignment="1">
      <alignment horizontal="right" vertical="top" wrapText="1"/>
    </xf>
    <xf numFmtId="0" fontId="51" fillId="4" borderId="7" xfId="2" applyFont="1" applyFill="1" applyBorder="1" applyAlignment="1">
      <alignment horizontal="right" vertical="top" wrapText="1"/>
    </xf>
    <xf numFmtId="0" fontId="51" fillId="4" borderId="1" xfId="2" applyFont="1" applyFill="1" applyBorder="1" applyAlignment="1">
      <alignment horizontal="right" vertical="top"/>
    </xf>
    <xf numFmtId="0" fontId="51" fillId="2" borderId="2" xfId="2" applyFont="1" applyFill="1" applyBorder="1" applyAlignment="1">
      <alignment horizontal="right" vertical="top" wrapText="1"/>
    </xf>
    <xf numFmtId="0" fontId="51" fillId="8" borderId="3" xfId="2" applyFont="1" applyFill="1" applyBorder="1" applyAlignment="1">
      <alignment horizontal="right" vertical="top"/>
    </xf>
    <xf numFmtId="0" fontId="51" fillId="0" borderId="2" xfId="2" applyFont="1" applyFill="1" applyBorder="1" applyAlignment="1">
      <alignment horizontal="right" vertical="top" wrapText="1"/>
    </xf>
    <xf numFmtId="0" fontId="51" fillId="0" borderId="3" xfId="2" applyFont="1" applyFill="1" applyBorder="1" applyAlignment="1">
      <alignment horizontal="left" vertical="top" wrapText="1"/>
    </xf>
    <xf numFmtId="0" fontId="51" fillId="4" borderId="2" xfId="2" applyFont="1" applyFill="1" applyBorder="1" applyAlignment="1">
      <alignment horizontal="left" vertical="top" wrapText="1"/>
    </xf>
    <xf numFmtId="0" fontId="51" fillId="4" borderId="1" xfId="2" applyFont="1" applyFill="1" applyBorder="1" applyAlignment="1">
      <alignment horizontal="left" vertical="top" wrapText="1"/>
    </xf>
    <xf numFmtId="0" fontId="51" fillId="8" borderId="3" xfId="2" applyFont="1" applyFill="1" applyBorder="1" applyAlignment="1">
      <alignment horizontal="left" vertical="top" wrapText="1"/>
    </xf>
    <xf numFmtId="0" fontId="51" fillId="2" borderId="1" xfId="2" applyFont="1" applyFill="1" applyBorder="1" applyAlignment="1">
      <alignment horizontal="center" vertical="top" wrapText="1"/>
    </xf>
    <xf numFmtId="0" fontId="51" fillId="4" borderId="7" xfId="2" applyFont="1" applyFill="1" applyBorder="1" applyAlignment="1">
      <alignment horizontal="center" vertical="top" wrapText="1"/>
    </xf>
    <xf numFmtId="0" fontId="51" fillId="0" borderId="1" xfId="2" applyFont="1" applyFill="1" applyBorder="1" applyAlignment="1">
      <alignment horizontal="right" vertical="top"/>
    </xf>
    <xf numFmtId="0" fontId="51" fillId="4" borderId="1" xfId="0" applyFont="1" applyFill="1" applyBorder="1" applyAlignment="1">
      <alignment vertical="top" wrapText="1"/>
    </xf>
    <xf numFmtId="0" fontId="51" fillId="2" borderId="2" xfId="0" applyFont="1" applyFill="1" applyBorder="1" applyAlignment="1">
      <alignment horizontal="center" vertical="top" wrapText="1"/>
    </xf>
    <xf numFmtId="2" fontId="51" fillId="4" borderId="7" xfId="0" applyNumberFormat="1" applyFont="1" applyFill="1" applyBorder="1" applyAlignment="1">
      <alignment vertical="top" wrapText="1"/>
    </xf>
    <xf numFmtId="0" fontId="51" fillId="2" borderId="2" xfId="2" applyFont="1" applyFill="1" applyBorder="1" applyAlignment="1">
      <alignment horizontal="center" vertical="top" wrapText="1"/>
    </xf>
    <xf numFmtId="0" fontId="57" fillId="0" borderId="2" xfId="0" applyFont="1" applyFill="1" applyBorder="1" applyAlignment="1">
      <alignment vertical="top"/>
    </xf>
    <xf numFmtId="2" fontId="51" fillId="2" borderId="2" xfId="2" applyNumberFormat="1" applyFont="1" applyFill="1" applyBorder="1" applyAlignment="1">
      <alignment vertical="top" wrapText="1"/>
    </xf>
    <xf numFmtId="0" fontId="55" fillId="0" borderId="0" xfId="0" applyFont="1" applyFill="1" applyAlignment="1">
      <alignment vertical="top"/>
    </xf>
    <xf numFmtId="2" fontId="5" fillId="0" borderId="0" xfId="0" applyNumberFormat="1" applyFont="1" applyFill="1" applyBorder="1" applyAlignment="1">
      <alignment horizontal="center" vertical="top" wrapText="1"/>
    </xf>
    <xf numFmtId="2" fontId="51" fillId="4" borderId="14" xfId="2" applyNumberFormat="1" applyFont="1" applyFill="1" applyBorder="1" applyAlignment="1">
      <alignment vertical="top"/>
    </xf>
    <xf numFmtId="2" fontId="51" fillId="4" borderId="16" xfId="2" applyNumberFormat="1" applyFont="1" applyFill="1" applyBorder="1" applyAlignment="1">
      <alignment vertical="top"/>
    </xf>
    <xf numFmtId="2" fontId="54" fillId="8" borderId="14" xfId="2" applyNumberFormat="1" applyFont="1" applyFill="1" applyBorder="1" applyAlignment="1">
      <alignment vertical="top"/>
    </xf>
    <xf numFmtId="2" fontId="51" fillId="4" borderId="15" xfId="2" applyNumberFormat="1" applyFont="1" applyFill="1" applyBorder="1" applyAlignment="1">
      <alignment vertical="top"/>
    </xf>
    <xf numFmtId="2" fontId="54" fillId="8" borderId="14" xfId="0" applyNumberFormat="1" applyFont="1" applyFill="1" applyBorder="1" applyAlignment="1">
      <alignment vertical="top" wrapText="1"/>
    </xf>
    <xf numFmtId="0" fontId="51" fillId="4" borderId="15" xfId="0" applyFont="1" applyFill="1" applyBorder="1" applyAlignment="1">
      <alignment vertical="top" wrapText="1"/>
    </xf>
    <xf numFmtId="0" fontId="54" fillId="8" borderId="14" xfId="0" applyFont="1" applyFill="1" applyBorder="1" applyAlignment="1">
      <alignment vertical="top" wrapText="1"/>
    </xf>
    <xf numFmtId="2" fontId="54" fillId="8" borderId="4" xfId="2" applyNumberFormat="1" applyFont="1" applyFill="1" applyBorder="1" applyAlignment="1">
      <alignment vertical="top"/>
    </xf>
    <xf numFmtId="0" fontId="16" fillId="0" borderId="7" xfId="0" applyFont="1" applyFill="1" applyBorder="1" applyAlignment="1">
      <alignment horizontal="center" vertical="top" wrapText="1"/>
    </xf>
    <xf numFmtId="2" fontId="51" fillId="4" borderId="2" xfId="2" applyNumberFormat="1" applyFont="1" applyFill="1" applyBorder="1" applyAlignment="1">
      <alignment vertical="top"/>
    </xf>
    <xf numFmtId="2" fontId="51" fillId="4" borderId="2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1" fillId="2" borderId="2" xfId="2" applyFont="1" applyFill="1" applyBorder="1" applyAlignment="1">
      <alignment horizontal="center" vertical="center"/>
    </xf>
    <xf numFmtId="0" fontId="51" fillId="4" borderId="7" xfId="2" applyFont="1" applyFill="1" applyBorder="1" applyAlignment="1">
      <alignment horizontal="center" vertical="center"/>
    </xf>
    <xf numFmtId="0" fontId="51" fillId="4" borderId="1" xfId="2" applyFont="1" applyFill="1" applyBorder="1" applyAlignment="1">
      <alignment horizontal="center" vertical="center"/>
    </xf>
    <xf numFmtId="0" fontId="52" fillId="4" borderId="7" xfId="2" applyFont="1" applyFill="1" applyBorder="1" applyAlignment="1">
      <alignment horizontal="center" vertical="top"/>
    </xf>
    <xf numFmtId="0" fontId="52" fillId="4" borderId="7" xfId="2" applyFont="1" applyFill="1" applyBorder="1" applyAlignment="1">
      <alignment horizontal="right" vertical="top"/>
    </xf>
    <xf numFmtId="0" fontId="52" fillId="4" borderId="7" xfId="2" applyFont="1" applyFill="1" applyBorder="1" applyAlignment="1">
      <alignment horizontal="left" vertical="top" wrapText="1"/>
    </xf>
    <xf numFmtId="0" fontId="54" fillId="8" borderId="2" xfId="0" applyFont="1" applyFill="1" applyBorder="1" applyAlignment="1">
      <alignment wrapText="1"/>
    </xf>
    <xf numFmtId="0" fontId="51" fillId="4" borderId="2" xfId="2" applyFont="1" applyFill="1" applyBorder="1" applyAlignment="1">
      <alignment horizontal="center" vertical="center"/>
    </xf>
    <xf numFmtId="0" fontId="52" fillId="4" borderId="2" xfId="2" applyFont="1" applyFill="1" applyBorder="1" applyAlignment="1">
      <alignment horizontal="center" vertical="top"/>
    </xf>
    <xf numFmtId="0" fontId="52" fillId="4" borderId="2" xfId="2" applyFont="1" applyFill="1" applyBorder="1" applyAlignment="1">
      <alignment horizontal="right" vertical="top"/>
    </xf>
    <xf numFmtId="0" fontId="52" fillId="4" borderId="2" xfId="2" applyFont="1" applyFill="1" applyBorder="1" applyAlignment="1">
      <alignment horizontal="left" vertical="top" wrapText="1"/>
    </xf>
    <xf numFmtId="2" fontId="52" fillId="4" borderId="2" xfId="2" applyNumberFormat="1" applyFont="1" applyFill="1" applyBorder="1" applyAlignment="1">
      <alignment horizontal="right" vertical="top"/>
    </xf>
    <xf numFmtId="0" fontId="51" fillId="4" borderId="0" xfId="2" applyFont="1" applyFill="1" applyBorder="1" applyAlignment="1">
      <alignment horizontal="center" vertical="top"/>
    </xf>
    <xf numFmtId="0" fontId="51" fillId="4" borderId="0" xfId="2" applyFont="1" applyFill="1" applyBorder="1" applyAlignment="1">
      <alignment horizontal="right" vertical="top"/>
    </xf>
    <xf numFmtId="0" fontId="51" fillId="4" borderId="0" xfId="2" applyFont="1" applyFill="1" applyBorder="1" applyAlignment="1">
      <alignment horizontal="left" vertical="top" wrapText="1"/>
    </xf>
    <xf numFmtId="2" fontId="51" fillId="4" borderId="0" xfId="2" applyNumberFormat="1" applyFont="1" applyFill="1" applyBorder="1" applyAlignment="1">
      <alignment horizontal="right" vertical="top"/>
    </xf>
    <xf numFmtId="0" fontId="55" fillId="0" borderId="0" xfId="0" applyFont="1" applyFill="1"/>
    <xf numFmtId="0" fontId="55" fillId="0" borderId="2" xfId="0" applyFont="1" applyFill="1" applyBorder="1" applyAlignment="1">
      <alignment wrapText="1"/>
    </xf>
    <xf numFmtId="0" fontId="55" fillId="10" borderId="2" xfId="0" applyFont="1" applyFill="1" applyBorder="1"/>
    <xf numFmtId="0" fontId="51" fillId="0" borderId="0" xfId="0" applyFont="1" applyFill="1" applyAlignment="1">
      <alignment horizontal="left" vertical="top"/>
    </xf>
    <xf numFmtId="0" fontId="51" fillId="0" borderId="0" xfId="0" applyFont="1" applyFill="1" applyAlignment="1">
      <alignment wrapText="1"/>
    </xf>
    <xf numFmtId="0" fontId="56" fillId="0" borderId="2" xfId="0" applyFont="1" applyBorder="1" applyAlignment="1">
      <alignment horizontal="left" vertical="top" wrapText="1"/>
    </xf>
    <xf numFmtId="0" fontId="56" fillId="0" borderId="7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top"/>
    </xf>
    <xf numFmtId="0" fontId="51" fillId="8" borderId="2" xfId="0" applyFont="1" applyFill="1" applyBorder="1" applyAlignment="1">
      <alignment horizontal="left" vertical="top"/>
    </xf>
    <xf numFmtId="0" fontId="4" fillId="8" borderId="2" xfId="2" applyFont="1" applyFill="1" applyBorder="1" applyAlignment="1">
      <alignment horizontal="left" vertical="top"/>
    </xf>
    <xf numFmtId="0" fontId="56" fillId="8" borderId="2" xfId="0" applyFont="1" applyFill="1" applyBorder="1"/>
    <xf numFmtId="0" fontId="4" fillId="0" borderId="2" xfId="2" applyFont="1" applyFill="1" applyBorder="1" applyAlignment="1">
      <alignment horizontal="left" vertical="top"/>
    </xf>
    <xf numFmtId="2" fontId="56" fillId="0" borderId="0" xfId="0" applyNumberFormat="1" applyFont="1"/>
    <xf numFmtId="0" fontId="56" fillId="8" borderId="2" xfId="0" applyFont="1" applyFill="1" applyBorder="1" applyAlignment="1">
      <alignment wrapText="1"/>
    </xf>
    <xf numFmtId="0" fontId="4" fillId="8" borderId="0" xfId="2" applyFont="1" applyFill="1" applyBorder="1" applyAlignment="1">
      <alignment horizontal="left" vertical="top"/>
    </xf>
    <xf numFmtId="0" fontId="56" fillId="8" borderId="0" xfId="0" applyFont="1" applyFill="1" applyBorder="1" applyAlignment="1">
      <alignment wrapText="1"/>
    </xf>
    <xf numFmtId="0" fontId="56" fillId="0" borderId="0" xfId="0" applyFont="1" applyAlignment="1">
      <alignment wrapText="1"/>
    </xf>
    <xf numFmtId="0" fontId="56" fillId="8" borderId="2" xfId="0" applyFont="1" applyFill="1" applyBorder="1" applyAlignment="1">
      <alignment horizontal="left" vertical="top" wrapText="1"/>
    </xf>
    <xf numFmtId="0" fontId="56" fillId="8" borderId="0" xfId="0" applyFont="1" applyFill="1" applyBorder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56" fillId="0" borderId="0" xfId="0" applyFont="1" applyAlignment="1">
      <alignment horizontal="left"/>
    </xf>
    <xf numFmtId="0" fontId="56" fillId="0" borderId="0" xfId="0" applyFont="1" applyAlignment="1">
      <alignment horizontal="right"/>
    </xf>
    <xf numFmtId="0" fontId="56" fillId="7" borderId="7" xfId="0" applyFont="1" applyFill="1" applyBorder="1" applyAlignment="1">
      <alignment vertical="top" wrapText="1"/>
    </xf>
    <xf numFmtId="1" fontId="62" fillId="7" borderId="7" xfId="0" applyNumberFormat="1" applyFont="1" applyFill="1" applyBorder="1" applyAlignment="1">
      <alignment vertical="top" wrapText="1"/>
    </xf>
    <xf numFmtId="0" fontId="56" fillId="7" borderId="7" xfId="0" applyFont="1" applyFill="1" applyBorder="1" applyAlignment="1">
      <alignment horizontal="left" vertical="top" wrapText="1"/>
    </xf>
    <xf numFmtId="1" fontId="56" fillId="7" borderId="7" xfId="0" applyNumberFormat="1" applyFont="1" applyFill="1" applyBorder="1" applyAlignment="1">
      <alignment vertical="top" wrapText="1"/>
    </xf>
    <xf numFmtId="1" fontId="56" fillId="7" borderId="7" xfId="0" applyNumberFormat="1" applyFont="1" applyFill="1" applyBorder="1" applyAlignment="1">
      <alignment wrapText="1"/>
    </xf>
    <xf numFmtId="1" fontId="56" fillId="7" borderId="1" xfId="0" applyNumberFormat="1" applyFont="1" applyFill="1" applyBorder="1" applyAlignment="1">
      <alignment vertical="top" wrapText="1"/>
    </xf>
    <xf numFmtId="0" fontId="63" fillId="0" borderId="0" xfId="0" applyFont="1"/>
    <xf numFmtId="0" fontId="56" fillId="0" borderId="0" xfId="0" applyFont="1" applyAlignment="1">
      <alignment vertical="top" wrapText="1"/>
    </xf>
    <xf numFmtId="0" fontId="52" fillId="0" borderId="0" xfId="0" applyFont="1" applyFill="1" applyAlignment="1">
      <alignment horizontal="left" wrapText="1"/>
    </xf>
    <xf numFmtId="1" fontId="51" fillId="0" borderId="2" xfId="0" applyNumberFormat="1" applyFont="1" applyFill="1" applyBorder="1" applyAlignment="1">
      <alignment horizontal="right" vertical="top"/>
    </xf>
    <xf numFmtId="0" fontId="56" fillId="2" borderId="2" xfId="0" applyFont="1" applyFill="1" applyBorder="1" applyAlignment="1">
      <alignment vertical="top"/>
    </xf>
    <xf numFmtId="0" fontId="56" fillId="2" borderId="0" xfId="0" applyFont="1" applyFill="1" applyAlignment="1">
      <alignment vertical="top"/>
    </xf>
    <xf numFmtId="0" fontId="51" fillId="12" borderId="2" xfId="0" applyFont="1" applyFill="1" applyBorder="1" applyAlignment="1">
      <alignment horizontal="center" vertical="top"/>
    </xf>
    <xf numFmtId="0" fontId="51" fillId="12" borderId="2" xfId="0" applyFont="1" applyFill="1" applyBorder="1" applyAlignment="1">
      <alignment horizontal="right" vertical="top"/>
    </xf>
    <xf numFmtId="0" fontId="51" fillId="12" borderId="2" xfId="0" applyFont="1" applyFill="1" applyBorder="1" applyAlignment="1">
      <alignment horizontal="left" vertical="top" wrapText="1"/>
    </xf>
    <xf numFmtId="1" fontId="51" fillId="12" borderId="2" xfId="0" applyNumberFormat="1" applyFont="1" applyFill="1" applyBorder="1" applyAlignment="1">
      <alignment horizontal="right" vertical="top"/>
    </xf>
    <xf numFmtId="2" fontId="51" fillId="12" borderId="2" xfId="0" applyNumberFormat="1" applyFont="1" applyFill="1" applyBorder="1" applyAlignment="1">
      <alignment horizontal="right" vertical="top"/>
    </xf>
    <xf numFmtId="0" fontId="56" fillId="0" borderId="0" xfId="0" applyFont="1" applyBorder="1" applyAlignment="1">
      <alignment vertical="top" wrapText="1"/>
    </xf>
    <xf numFmtId="0" fontId="57" fillId="0" borderId="2" xfId="0" applyFont="1" applyBorder="1"/>
    <xf numFmtId="0" fontId="4" fillId="7" borderId="7" xfId="2" applyFont="1" applyFill="1" applyBorder="1" applyAlignment="1">
      <alignment vertical="center" wrapText="1"/>
    </xf>
    <xf numFmtId="1" fontId="4" fillId="7" borderId="7" xfId="2" applyNumberFormat="1" applyFont="1" applyFill="1" applyBorder="1" applyAlignment="1">
      <alignment vertical="center" wrapText="1"/>
    </xf>
    <xf numFmtId="0" fontId="4" fillId="7" borderId="7" xfId="2" applyFont="1" applyFill="1" applyBorder="1" applyAlignment="1">
      <alignment vertical="top" wrapText="1"/>
    </xf>
    <xf numFmtId="1" fontId="4" fillId="7" borderId="7" xfId="2" applyNumberFormat="1" applyFont="1" applyFill="1" applyBorder="1" applyAlignment="1">
      <alignment vertical="top"/>
    </xf>
    <xf numFmtId="0" fontId="65" fillId="8" borderId="0" xfId="2" applyFont="1" applyFill="1"/>
    <xf numFmtId="0" fontId="4" fillId="7" borderId="1" xfId="2" applyFont="1" applyFill="1" applyBorder="1" applyAlignment="1">
      <alignment vertical="top" wrapText="1"/>
    </xf>
    <xf numFmtId="0" fontId="8" fillId="8" borderId="3" xfId="2" applyFont="1" applyFill="1" applyBorder="1" applyAlignment="1">
      <alignment vertical="top" wrapText="1"/>
    </xf>
    <xf numFmtId="0" fontId="4" fillId="7" borderId="3" xfId="2" applyFont="1" applyFill="1" applyBorder="1" applyAlignment="1">
      <alignment vertical="top" wrapText="1"/>
    </xf>
    <xf numFmtId="2" fontId="4" fillId="7" borderId="7" xfId="2" applyNumberFormat="1" applyFont="1" applyFill="1" applyBorder="1" applyAlignment="1">
      <alignment vertical="top"/>
    </xf>
    <xf numFmtId="0" fontId="65" fillId="8" borderId="2" xfId="2" applyFont="1" applyFill="1" applyBorder="1" applyAlignment="1">
      <alignment vertical="top" wrapText="1"/>
    </xf>
    <xf numFmtId="0" fontId="35" fillId="0" borderId="0" xfId="2" applyFont="1"/>
    <xf numFmtId="0" fontId="4" fillId="0" borderId="2" xfId="2" applyFont="1" applyFill="1" applyBorder="1"/>
    <xf numFmtId="0" fontId="20" fillId="7" borderId="7" xfId="2" applyFont="1" applyFill="1" applyBorder="1" applyAlignment="1">
      <alignment vertical="center" wrapText="1"/>
    </xf>
    <xf numFmtId="1" fontId="20" fillId="7" borderId="7" xfId="2" applyNumberFormat="1" applyFont="1" applyFill="1" applyBorder="1" applyAlignment="1">
      <alignment vertical="center" wrapText="1"/>
    </xf>
    <xf numFmtId="0" fontId="20" fillId="7" borderId="7" xfId="2" applyFont="1" applyFill="1" applyBorder="1" applyAlignment="1">
      <alignment vertical="top" wrapText="1"/>
    </xf>
    <xf numFmtId="1" fontId="20" fillId="7" borderId="7" xfId="2" applyNumberFormat="1" applyFont="1" applyFill="1" applyBorder="1" applyAlignment="1">
      <alignment vertical="top"/>
    </xf>
    <xf numFmtId="0" fontId="20" fillId="0" borderId="2" xfId="2" applyFont="1" applyBorder="1" applyAlignment="1">
      <alignment wrapText="1"/>
    </xf>
    <xf numFmtId="0" fontId="20" fillId="7" borderId="1" xfId="2" applyFont="1" applyFill="1" applyBorder="1" applyAlignment="1">
      <alignment vertical="top" wrapText="1"/>
    </xf>
    <xf numFmtId="0" fontId="20" fillId="7" borderId="3" xfId="2" applyFont="1" applyFill="1" applyBorder="1" applyAlignment="1">
      <alignment vertical="top" wrapText="1"/>
    </xf>
    <xf numFmtId="2" fontId="20" fillId="7" borderId="7" xfId="2" applyNumberFormat="1" applyFont="1" applyFill="1" applyBorder="1" applyAlignment="1">
      <alignment vertical="top"/>
    </xf>
    <xf numFmtId="0" fontId="66" fillId="0" borderId="0" xfId="2" applyFont="1"/>
    <xf numFmtId="0" fontId="20" fillId="0" borderId="0" xfId="2" applyFont="1"/>
    <xf numFmtId="0" fontId="20" fillId="0" borderId="2" xfId="2" applyFont="1" applyBorder="1"/>
    <xf numFmtId="0" fontId="20" fillId="0" borderId="2" xfId="2" applyFont="1" applyFill="1" applyBorder="1"/>
    <xf numFmtId="0" fontId="20" fillId="0" borderId="2" xfId="2" applyFont="1" applyFill="1" applyBorder="1" applyAlignment="1">
      <alignment vertical="top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right"/>
    </xf>
    <xf numFmtId="0" fontId="23" fillId="0" borderId="3" xfId="2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vertical="top"/>
    </xf>
    <xf numFmtId="2" fontId="4" fillId="0" borderId="2" xfId="2" applyNumberFormat="1" applyFont="1" applyBorder="1" applyAlignment="1">
      <alignment vertical="top"/>
    </xf>
    <xf numFmtId="0" fontId="4" fillId="7" borderId="7" xfId="2" applyFont="1" applyFill="1" applyBorder="1" applyAlignment="1">
      <alignment horizontal="center" vertical="top"/>
    </xf>
    <xf numFmtId="0" fontId="4" fillId="7" borderId="7" xfId="2" applyFont="1" applyFill="1" applyBorder="1" applyAlignment="1">
      <alignment horizontal="left" vertical="top" wrapText="1"/>
    </xf>
    <xf numFmtId="0" fontId="4" fillId="7" borderId="7" xfId="2" applyFont="1" applyFill="1" applyBorder="1" applyAlignment="1">
      <alignment horizontal="right" vertical="center" wrapText="1"/>
    </xf>
    <xf numFmtId="0" fontId="4" fillId="7" borderId="7" xfId="2" applyFont="1" applyFill="1" applyBorder="1" applyAlignment="1">
      <alignment horizontal="left" vertical="center" wrapText="1"/>
    </xf>
    <xf numFmtId="0" fontId="65" fillId="8" borderId="0" xfId="2" applyFont="1" applyFill="1" applyBorder="1" applyAlignment="1">
      <alignment vertical="center" wrapText="1"/>
    </xf>
    <xf numFmtId="0" fontId="65" fillId="0" borderId="0" xfId="2" applyFont="1"/>
    <xf numFmtId="1" fontId="4" fillId="7" borderId="7" xfId="2" applyNumberFormat="1" applyFont="1" applyFill="1" applyBorder="1" applyAlignment="1">
      <alignment horizontal="right" vertical="center" wrapText="1"/>
    </xf>
    <xf numFmtId="1" fontId="4" fillId="7" borderId="7" xfId="2" applyNumberFormat="1" applyFont="1" applyFill="1" applyBorder="1" applyAlignment="1">
      <alignment horizontal="left" vertical="center" wrapText="1"/>
    </xf>
    <xf numFmtId="1" fontId="4" fillId="0" borderId="2" xfId="2" applyNumberFormat="1" applyFont="1" applyFill="1" applyBorder="1" applyAlignment="1">
      <alignment vertical="top"/>
    </xf>
    <xf numFmtId="2" fontId="4" fillId="0" borderId="2" xfId="2" applyNumberFormat="1" applyFont="1" applyFill="1" applyBorder="1" applyAlignment="1">
      <alignment vertical="top"/>
    </xf>
    <xf numFmtId="0" fontId="4" fillId="7" borderId="7" xfId="2" applyFont="1" applyFill="1" applyBorder="1" applyAlignment="1">
      <alignment horizontal="right" vertical="top" wrapText="1"/>
    </xf>
    <xf numFmtId="1" fontId="4" fillId="7" borderId="7" xfId="2" applyNumberFormat="1" applyFont="1" applyFill="1" applyBorder="1" applyAlignment="1">
      <alignment horizontal="right" vertical="top"/>
    </xf>
    <xf numFmtId="1" fontId="4" fillId="7" borderId="7" xfId="2" applyNumberFormat="1" applyFont="1" applyFill="1" applyBorder="1" applyAlignment="1">
      <alignment horizontal="left" vertical="top"/>
    </xf>
    <xf numFmtId="0" fontId="4" fillId="7" borderId="1" xfId="2" applyFont="1" applyFill="1" applyBorder="1" applyAlignment="1">
      <alignment horizontal="center" vertical="top"/>
    </xf>
    <xf numFmtId="0" fontId="4" fillId="7" borderId="1" xfId="2" applyFont="1" applyFill="1" applyBorder="1" applyAlignment="1">
      <alignment horizontal="left" vertical="top" wrapText="1"/>
    </xf>
    <xf numFmtId="0" fontId="4" fillId="7" borderId="1" xfId="2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vertical="top" wrapText="1"/>
    </xf>
    <xf numFmtId="1" fontId="51" fillId="0" borderId="2" xfId="0" applyNumberFormat="1" applyFont="1" applyFill="1" applyBorder="1" applyAlignment="1">
      <alignment vertical="top" wrapText="1"/>
    </xf>
    <xf numFmtId="2" fontId="51" fillId="0" borderId="2" xfId="0" applyNumberFormat="1" applyFont="1" applyFill="1" applyBorder="1" applyAlignment="1">
      <alignment vertical="top" wrapText="1"/>
    </xf>
    <xf numFmtId="0" fontId="4" fillId="0" borderId="0" xfId="2" applyFont="1" applyFill="1"/>
    <xf numFmtId="1" fontId="4" fillId="0" borderId="1" xfId="2" applyNumberFormat="1" applyFont="1" applyBorder="1" applyAlignment="1">
      <alignment vertical="top"/>
    </xf>
    <xf numFmtId="2" fontId="4" fillId="0" borderId="1" xfId="2" applyNumberFormat="1" applyFont="1" applyBorder="1" applyAlignment="1">
      <alignment vertical="top"/>
    </xf>
    <xf numFmtId="0" fontId="4" fillId="0" borderId="1" xfId="2" applyFont="1" applyBorder="1"/>
    <xf numFmtId="0" fontId="4" fillId="7" borderId="3" xfId="2" applyFont="1" applyFill="1" applyBorder="1" applyAlignment="1">
      <alignment horizontal="center" vertical="top"/>
    </xf>
    <xf numFmtId="0" fontId="4" fillId="7" borderId="3" xfId="2" applyFont="1" applyFill="1" applyBorder="1" applyAlignment="1">
      <alignment horizontal="left" vertical="top" wrapText="1"/>
    </xf>
    <xf numFmtId="0" fontId="4" fillId="7" borderId="3" xfId="2" applyFont="1" applyFill="1" applyBorder="1" applyAlignment="1">
      <alignment horizontal="right" vertical="top" wrapText="1"/>
    </xf>
    <xf numFmtId="2" fontId="4" fillId="7" borderId="7" xfId="2" applyNumberFormat="1" applyFont="1" applyFill="1" applyBorder="1" applyAlignment="1">
      <alignment horizontal="right" vertical="top"/>
    </xf>
    <xf numFmtId="2" fontId="4" fillId="7" borderId="7" xfId="2" applyNumberFormat="1" applyFont="1" applyFill="1" applyBorder="1" applyAlignment="1">
      <alignment horizontal="left" vertical="top"/>
    </xf>
    <xf numFmtId="0" fontId="35" fillId="0" borderId="0" xfId="2" applyFont="1" applyAlignment="1">
      <alignment horizontal="center"/>
    </xf>
    <xf numFmtId="2" fontId="35" fillId="0" borderId="0" xfId="2" applyNumberFormat="1" applyFont="1"/>
    <xf numFmtId="0" fontId="35" fillId="0" borderId="0" xfId="2" applyFont="1" applyAlignment="1">
      <alignment horizontal="right"/>
    </xf>
    <xf numFmtId="0" fontId="35" fillId="0" borderId="0" xfId="2" applyFont="1" applyAlignment="1">
      <alignment horizontal="left"/>
    </xf>
    <xf numFmtId="0" fontId="4" fillId="12" borderId="2" xfId="2" applyFont="1" applyFill="1" applyBorder="1" applyAlignment="1">
      <alignment horizontal="center" vertical="top"/>
    </xf>
    <xf numFmtId="0" fontId="4" fillId="12" borderId="2" xfId="2" applyFont="1" applyFill="1" applyBorder="1" applyAlignment="1">
      <alignment horizontal="left" vertical="top" wrapText="1"/>
    </xf>
    <xf numFmtId="1" fontId="4" fillId="12" borderId="2" xfId="2" applyNumberFormat="1" applyFont="1" applyFill="1" applyBorder="1" applyAlignment="1">
      <alignment vertical="top"/>
    </xf>
    <xf numFmtId="2" fontId="4" fillId="12" borderId="2" xfId="2" applyNumberFormat="1" applyFont="1" applyFill="1" applyBorder="1" applyAlignment="1">
      <alignment vertical="top"/>
    </xf>
    <xf numFmtId="0" fontId="4" fillId="12" borderId="2" xfId="2" applyFont="1" applyFill="1" applyBorder="1"/>
    <xf numFmtId="167" fontId="35" fillId="0" borderId="0" xfId="2" applyNumberFormat="1" applyFont="1"/>
    <xf numFmtId="0" fontId="4" fillId="0" borderId="2" xfId="2" applyFont="1" applyBorder="1" applyAlignment="1">
      <alignment vertical="center" wrapText="1"/>
    </xf>
    <xf numFmtId="2" fontId="4" fillId="0" borderId="2" xfId="2" applyNumberFormat="1" applyFont="1" applyBorder="1" applyAlignment="1">
      <alignment vertical="center" wrapText="1"/>
    </xf>
    <xf numFmtId="1" fontId="4" fillId="0" borderId="2" xfId="2" applyNumberFormat="1" applyFont="1" applyBorder="1" applyAlignment="1">
      <alignment vertical="top" wrapText="1"/>
    </xf>
    <xf numFmtId="2" fontId="4" fillId="0" borderId="2" xfId="2" applyNumberFormat="1" applyFont="1" applyBorder="1" applyAlignment="1">
      <alignment vertical="top" wrapTex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2" fontId="4" fillId="0" borderId="0" xfId="2" applyNumberFormat="1" applyFont="1"/>
    <xf numFmtId="0" fontId="4" fillId="7" borderId="7" xfId="2" applyFont="1" applyFill="1" applyBorder="1" applyAlignment="1">
      <alignment horizontal="center" vertical="top" wrapText="1"/>
    </xf>
    <xf numFmtId="0" fontId="4" fillId="7" borderId="1" xfId="2" applyFont="1" applyFill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top" wrapText="1"/>
    </xf>
    <xf numFmtId="0" fontId="4" fillId="7" borderId="7" xfId="2" applyFont="1" applyFill="1" applyBorder="1" applyAlignment="1">
      <alignment horizontal="right" vertical="top"/>
    </xf>
    <xf numFmtId="0" fontId="4" fillId="0" borderId="2" xfId="2" applyFont="1" applyFill="1" applyBorder="1" applyAlignment="1">
      <alignment horizontal="right" vertical="top"/>
    </xf>
    <xf numFmtId="0" fontId="4" fillId="7" borderId="1" xfId="2" applyFont="1" applyFill="1" applyBorder="1" applyAlignment="1">
      <alignment horizontal="right" vertical="top"/>
    </xf>
    <xf numFmtId="0" fontId="4" fillId="7" borderId="3" xfId="2" applyFont="1" applyFill="1" applyBorder="1" applyAlignment="1">
      <alignment horizontal="right" vertical="top"/>
    </xf>
    <xf numFmtId="0" fontId="4" fillId="12" borderId="2" xfId="2" applyFont="1" applyFill="1" applyBorder="1" applyAlignment="1">
      <alignment horizontal="right" vertical="top"/>
    </xf>
    <xf numFmtId="0" fontId="4" fillId="0" borderId="2" xfId="2" applyFont="1" applyBorder="1" applyAlignment="1">
      <alignment horizontal="right" vertical="center" wrapText="1"/>
    </xf>
    <xf numFmtId="0" fontId="4" fillId="0" borderId="2" xfId="2" applyFont="1" applyBorder="1" applyAlignment="1">
      <alignment horizontal="right" vertical="top" wrapText="1"/>
    </xf>
    <xf numFmtId="165" fontId="5" fillId="0" borderId="2" xfId="0" applyNumberFormat="1" applyFont="1" applyFill="1" applyBorder="1" applyAlignment="1">
      <alignment horizontal="left"/>
    </xf>
    <xf numFmtId="166" fontId="5" fillId="0" borderId="2" xfId="0" applyNumberFormat="1" applyFont="1" applyFill="1" applyBorder="1" applyAlignment="1">
      <alignment horizontal="right"/>
    </xf>
    <xf numFmtId="0" fontId="14" fillId="0" borderId="0" xfId="2" applyFont="1" applyAlignment="1">
      <alignment horizontal="center" vertical="top" wrapText="1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 vertical="top"/>
    </xf>
    <xf numFmtId="0" fontId="2" fillId="2" borderId="0" xfId="2" applyFont="1" applyFill="1" applyAlignment="1">
      <alignment horizontal="right"/>
    </xf>
    <xf numFmtId="0" fontId="2" fillId="2" borderId="0" xfId="2" applyFont="1" applyFill="1" applyAlignment="1">
      <alignment horizontal="left" vertical="top" wrapText="1"/>
    </xf>
    <xf numFmtId="0" fontId="23" fillId="2" borderId="3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top"/>
    </xf>
    <xf numFmtId="0" fontId="4" fillId="6" borderId="7" xfId="2" applyFont="1" applyFill="1" applyBorder="1" applyAlignment="1">
      <alignment horizontal="center" vertical="top"/>
    </xf>
    <xf numFmtId="0" fontId="4" fillId="10" borderId="2" xfId="2" applyFont="1" applyFill="1" applyBorder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2" fontId="4" fillId="0" borderId="2" xfId="2" applyNumberFormat="1" applyFont="1" applyFill="1" applyBorder="1" applyAlignment="1">
      <alignment vertical="top" wrapText="1"/>
    </xf>
    <xf numFmtId="0" fontId="4" fillId="0" borderId="2" xfId="2" applyFont="1" applyFill="1" applyBorder="1" applyAlignment="1">
      <alignment wrapText="1"/>
    </xf>
    <xf numFmtId="0" fontId="4" fillId="0" borderId="0" xfId="2" applyFont="1" applyFill="1" applyAlignment="1">
      <alignment wrapText="1"/>
    </xf>
    <xf numFmtId="0" fontId="4" fillId="6" borderId="7" xfId="2" applyFont="1" applyFill="1" applyBorder="1" applyAlignment="1">
      <alignment horizontal="right" vertical="top" wrapText="1"/>
    </xf>
    <xf numFmtId="0" fontId="4" fillId="6" borderId="7" xfId="2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0" fontId="4" fillId="6" borderId="1" xfId="2" applyFont="1" applyFill="1" applyBorder="1" applyAlignment="1">
      <alignment horizontal="right" vertical="top" wrapText="1"/>
    </xf>
    <xf numFmtId="0" fontId="4" fillId="6" borderId="1" xfId="2" applyFont="1" applyFill="1" applyBorder="1" applyAlignment="1">
      <alignment vertical="top" wrapText="1"/>
    </xf>
    <xf numFmtId="0" fontId="54" fillId="8" borderId="3" xfId="3" applyFont="1" applyFill="1" applyBorder="1" applyAlignment="1">
      <alignment horizontal="right" vertical="top"/>
    </xf>
    <xf numFmtId="0" fontId="56" fillId="8" borderId="0" xfId="0" applyFont="1" applyFill="1"/>
    <xf numFmtId="2" fontId="4" fillId="6" borderId="7" xfId="2" applyNumberFormat="1" applyFont="1" applyFill="1" applyBorder="1" applyAlignment="1">
      <alignment vertical="top" wrapText="1"/>
    </xf>
    <xf numFmtId="0" fontId="54" fillId="8" borderId="0" xfId="0" applyFont="1" applyFill="1"/>
    <xf numFmtId="0" fontId="54" fillId="8" borderId="2" xfId="3" applyFont="1" applyFill="1" applyBorder="1" applyAlignment="1">
      <alignment horizontal="right" vertical="top"/>
    </xf>
    <xf numFmtId="0" fontId="35" fillId="0" borderId="0" xfId="2" applyFont="1" applyFill="1" applyAlignment="1">
      <alignment wrapText="1"/>
    </xf>
    <xf numFmtId="0" fontId="52" fillId="0" borderId="0" xfId="0" applyFont="1" applyFill="1"/>
    <xf numFmtId="2" fontId="35" fillId="0" borderId="0" xfId="2" applyNumberFormat="1" applyFont="1" applyFill="1" applyAlignment="1">
      <alignment wrapText="1"/>
    </xf>
    <xf numFmtId="0" fontId="4" fillId="10" borderId="2" xfId="2" applyFont="1" applyFill="1" applyBorder="1" applyAlignment="1">
      <alignment vertical="top" wrapText="1"/>
    </xf>
    <xf numFmtId="2" fontId="4" fillId="10" borderId="2" xfId="2" applyNumberFormat="1" applyFont="1" applyFill="1" applyBorder="1" applyAlignment="1">
      <alignment vertical="top" wrapText="1"/>
    </xf>
    <xf numFmtId="0" fontId="4" fillId="10" borderId="2" xfId="2" applyFont="1" applyFill="1" applyBorder="1" applyAlignment="1">
      <alignment wrapText="1"/>
    </xf>
    <xf numFmtId="0" fontId="4" fillId="10" borderId="2" xfId="2" applyFont="1" applyFill="1" applyBorder="1" applyAlignment="1">
      <alignment horizontal="right" vertical="top" wrapText="1"/>
    </xf>
    <xf numFmtId="0" fontId="51" fillId="10" borderId="2" xfId="0" applyFont="1" applyFill="1" applyBorder="1" applyAlignment="1">
      <alignment horizontal="center" vertical="top" wrapText="1"/>
    </xf>
    <xf numFmtId="2" fontId="51" fillId="10" borderId="2" xfId="0" applyNumberFormat="1" applyFont="1" applyFill="1" applyBorder="1" applyAlignment="1">
      <alignment vertical="top" wrapText="1"/>
    </xf>
    <xf numFmtId="0" fontId="62" fillId="0" borderId="2" xfId="2" applyFont="1" applyFill="1" applyBorder="1" applyAlignment="1">
      <alignment wrapText="1"/>
    </xf>
    <xf numFmtId="0" fontId="62" fillId="0" borderId="0" xfId="2" applyFont="1" applyFill="1" applyAlignment="1">
      <alignment wrapText="1"/>
    </xf>
    <xf numFmtId="0" fontId="62" fillId="10" borderId="2" xfId="2" applyFont="1" applyFill="1" applyBorder="1" applyAlignment="1">
      <alignment wrapText="1"/>
    </xf>
    <xf numFmtId="2" fontId="4" fillId="10" borderId="2" xfId="2" applyNumberFormat="1" applyFont="1" applyFill="1" applyBorder="1" applyAlignment="1">
      <alignment vertical="top"/>
    </xf>
    <xf numFmtId="0" fontId="4" fillId="10" borderId="2" xfId="2" applyFont="1" applyFill="1" applyBorder="1"/>
    <xf numFmtId="0" fontId="4" fillId="10" borderId="0" xfId="2" applyFont="1" applyFill="1" applyBorder="1" applyAlignment="1">
      <alignment horizontal="right" vertical="top" wrapText="1"/>
    </xf>
    <xf numFmtId="0" fontId="4" fillId="10" borderId="0" xfId="2" applyFont="1" applyFill="1" applyBorder="1" applyAlignment="1">
      <alignment horizontal="center" vertical="top" wrapText="1"/>
    </xf>
    <xf numFmtId="0" fontId="4" fillId="10" borderId="0" xfId="2" applyFont="1" applyFill="1" applyBorder="1" applyAlignment="1">
      <alignment horizontal="left" vertical="top" wrapText="1"/>
    </xf>
    <xf numFmtId="2" fontId="4" fillId="10" borderId="0" xfId="2" applyNumberFormat="1" applyFont="1" applyFill="1" applyBorder="1" applyAlignment="1">
      <alignment vertical="top" wrapText="1"/>
    </xf>
    <xf numFmtId="0" fontId="20" fillId="10" borderId="0" xfId="0" applyFont="1" applyFill="1" applyBorder="1" applyAlignment="1">
      <alignment horizontal="center" vertical="top" wrapText="1"/>
    </xf>
    <xf numFmtId="0" fontId="4" fillId="10" borderId="0" xfId="2" applyFont="1" applyFill="1" applyBorder="1" applyAlignment="1">
      <alignment wrapText="1"/>
    </xf>
    <xf numFmtId="0" fontId="36" fillId="0" borderId="0" xfId="2" applyFont="1" applyFill="1" applyAlignment="1">
      <alignment wrapText="1"/>
    </xf>
    <xf numFmtId="0" fontId="36" fillId="0" borderId="0" xfId="2" applyFont="1" applyFill="1"/>
    <xf numFmtId="2" fontId="4" fillId="0" borderId="0" xfId="2" applyNumberFormat="1" applyFont="1" applyFill="1" applyAlignment="1">
      <alignment wrapText="1"/>
    </xf>
    <xf numFmtId="0" fontId="4" fillId="6" borderId="7" xfId="2" applyFont="1" applyFill="1" applyBorder="1" applyAlignment="1">
      <alignment horizontal="center" vertical="top" wrapText="1"/>
    </xf>
    <xf numFmtId="0" fontId="4" fillId="6" borderId="1" xfId="2" applyFont="1" applyFill="1" applyBorder="1" applyAlignment="1">
      <alignment horizontal="center" vertical="top" wrapText="1"/>
    </xf>
    <xf numFmtId="0" fontId="35" fillId="0" borderId="0" xfId="2" applyFont="1" applyFill="1" applyAlignment="1">
      <alignment horizontal="center" wrapText="1"/>
    </xf>
    <xf numFmtId="0" fontId="4" fillId="10" borderId="2" xfId="2" applyFont="1" applyFill="1" applyBorder="1" applyAlignment="1">
      <alignment horizontal="center" vertical="top" wrapText="1"/>
    </xf>
    <xf numFmtId="0" fontId="4" fillId="0" borderId="0" xfId="2" applyFont="1" applyFill="1" applyAlignment="1">
      <alignment horizont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35" fillId="0" borderId="0" xfId="2" applyFont="1" applyFill="1" applyAlignment="1">
      <alignment horizontal="center" vertical="center" wrapText="1"/>
    </xf>
    <xf numFmtId="0" fontId="4" fillId="10" borderId="2" xfId="2" applyFont="1" applyFill="1" applyBorder="1" applyAlignment="1">
      <alignment horizontal="center" vertical="center" wrapText="1"/>
    </xf>
    <xf numFmtId="0" fontId="4" fillId="10" borderId="0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4" fillId="6" borderId="7" xfId="2" applyFont="1" applyFill="1" applyBorder="1" applyAlignment="1">
      <alignment horizontal="left" vertical="top" wrapText="1"/>
    </xf>
    <xf numFmtId="0" fontId="4" fillId="6" borderId="1" xfId="2" applyFont="1" applyFill="1" applyBorder="1" applyAlignment="1">
      <alignment horizontal="left" vertical="top" wrapText="1"/>
    </xf>
    <xf numFmtId="2" fontId="4" fillId="6" borderId="7" xfId="2" applyNumberFormat="1" applyFont="1" applyFill="1" applyBorder="1" applyAlignment="1">
      <alignment horizontal="left" vertical="top" wrapText="1"/>
    </xf>
    <xf numFmtId="0" fontId="4" fillId="6" borderId="7" xfId="2" applyFont="1" applyFill="1" applyBorder="1" applyAlignment="1">
      <alignment horizontal="left" vertical="top"/>
    </xf>
    <xf numFmtId="0" fontId="4" fillId="6" borderId="1" xfId="2" applyFont="1" applyFill="1" applyBorder="1" applyAlignment="1">
      <alignment horizontal="left" vertical="top"/>
    </xf>
    <xf numFmtId="0" fontId="35" fillId="0" borderId="0" xfId="2" applyFont="1" applyFill="1" applyAlignment="1">
      <alignment horizontal="left" vertical="top" wrapText="1"/>
    </xf>
    <xf numFmtId="0" fontId="4" fillId="10" borderId="2" xfId="2" applyFont="1" applyFill="1" applyBorder="1" applyAlignment="1">
      <alignment horizontal="left" vertical="top" wrapText="1"/>
    </xf>
    <xf numFmtId="0" fontId="4" fillId="10" borderId="2" xfId="2" applyFont="1" applyFill="1" applyBorder="1" applyAlignment="1">
      <alignment horizontal="left" vertical="top"/>
    </xf>
    <xf numFmtId="0" fontId="4" fillId="0" borderId="0" xfId="2" applyFont="1" applyFill="1" applyAlignment="1">
      <alignment horizontal="left" vertical="top" wrapText="1"/>
    </xf>
    <xf numFmtId="0" fontId="4" fillId="6" borderId="7" xfId="2" applyFont="1" applyFill="1" applyBorder="1" applyAlignment="1">
      <alignment horizontal="right" vertical="top"/>
    </xf>
    <xf numFmtId="0" fontId="4" fillId="6" borderId="1" xfId="2" applyFont="1" applyFill="1" applyBorder="1" applyAlignment="1">
      <alignment horizontal="right" vertical="top"/>
    </xf>
    <xf numFmtId="0" fontId="35" fillId="0" borderId="0" xfId="2" applyFont="1" applyFill="1" applyAlignment="1">
      <alignment horizontal="right" wrapText="1"/>
    </xf>
    <xf numFmtId="0" fontId="51" fillId="10" borderId="2" xfId="0" applyFont="1" applyFill="1" applyBorder="1" applyAlignment="1">
      <alignment horizontal="right" vertical="top" wrapText="1"/>
    </xf>
    <xf numFmtId="0" fontId="4" fillId="10" borderId="2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 wrapText="1"/>
    </xf>
    <xf numFmtId="0" fontId="56" fillId="0" borderId="0" xfId="0" applyFont="1" applyFill="1" applyAlignment="1">
      <alignment wrapText="1"/>
    </xf>
    <xf numFmtId="0" fontId="54" fillId="8" borderId="0" xfId="0" applyFont="1" applyFill="1" applyBorder="1" applyAlignment="1">
      <alignment vertical="top" wrapText="1"/>
    </xf>
    <xf numFmtId="2" fontId="51" fillId="0" borderId="2" xfId="0" applyNumberFormat="1" applyFont="1" applyFill="1" applyBorder="1" applyAlignment="1">
      <alignment horizontal="right" vertical="top" wrapText="1"/>
    </xf>
    <xf numFmtId="0" fontId="52" fillId="0" borderId="0" xfId="0" applyFont="1" applyFill="1" applyAlignment="1">
      <alignment horizontal="left" vertical="top"/>
    </xf>
    <xf numFmtId="0" fontId="63" fillId="0" borderId="0" xfId="0" applyFont="1" applyFill="1"/>
    <xf numFmtId="0" fontId="51" fillId="0" borderId="2" xfId="0" applyFont="1" applyFill="1" applyBorder="1" applyAlignment="1">
      <alignment horizontal="center" vertical="center" wrapText="1"/>
    </xf>
    <xf numFmtId="0" fontId="51" fillId="10" borderId="2" xfId="0" applyFont="1" applyFill="1" applyBorder="1" applyAlignment="1">
      <alignment vertical="top" wrapText="1"/>
    </xf>
    <xf numFmtId="0" fontId="56" fillId="10" borderId="2" xfId="0" applyFont="1" applyFill="1" applyBorder="1" applyAlignment="1">
      <alignment wrapText="1"/>
    </xf>
    <xf numFmtId="0" fontId="51" fillId="10" borderId="2" xfId="0" applyFont="1" applyFill="1" applyBorder="1" applyAlignment="1">
      <alignment horizontal="center" vertical="top"/>
    </xf>
    <xf numFmtId="2" fontId="51" fillId="10" borderId="2" xfId="0" applyNumberFormat="1" applyFont="1" applyFill="1" applyBorder="1" applyAlignment="1">
      <alignment vertical="top"/>
    </xf>
    <xf numFmtId="2" fontId="51" fillId="2" borderId="2" xfId="0" applyNumberFormat="1" applyFont="1" applyFill="1" applyBorder="1" applyAlignment="1">
      <alignment vertical="top" wrapText="1"/>
    </xf>
    <xf numFmtId="0" fontId="56" fillId="2" borderId="2" xfId="0" applyFont="1" applyFill="1" applyBorder="1" applyAlignment="1">
      <alignment wrapText="1"/>
    </xf>
    <xf numFmtId="0" fontId="51" fillId="10" borderId="0" xfId="0" applyFont="1" applyFill="1" applyBorder="1" applyAlignment="1">
      <alignment horizontal="center" vertical="top" wrapText="1"/>
    </xf>
    <xf numFmtId="2" fontId="51" fillId="10" borderId="0" xfId="0" applyNumberFormat="1" applyFont="1" applyFill="1" applyBorder="1" applyAlignment="1">
      <alignment vertical="top" wrapText="1"/>
    </xf>
    <xf numFmtId="0" fontId="51" fillId="10" borderId="0" xfId="0" applyFont="1" applyFill="1" applyBorder="1" applyAlignment="1">
      <alignment vertical="top" wrapText="1"/>
    </xf>
    <xf numFmtId="0" fontId="56" fillId="10" borderId="0" xfId="0" applyFont="1" applyFill="1" applyBorder="1" applyAlignment="1">
      <alignment wrapText="1"/>
    </xf>
    <xf numFmtId="0" fontId="55" fillId="0" borderId="0" xfId="0" applyFont="1" applyFill="1" applyAlignment="1">
      <alignment wrapText="1"/>
    </xf>
    <xf numFmtId="0" fontId="55" fillId="10" borderId="2" xfId="0" applyFont="1" applyFill="1" applyBorder="1" applyAlignment="1">
      <alignment wrapText="1"/>
    </xf>
    <xf numFmtId="2" fontId="51" fillId="10" borderId="2" xfId="0" applyNumberFormat="1" applyFont="1" applyFill="1" applyBorder="1" applyAlignment="1">
      <alignment horizontal="right" vertical="top" wrapText="1"/>
    </xf>
    <xf numFmtId="0" fontId="55" fillId="10" borderId="0" xfId="0" applyFont="1" applyFill="1" applyBorder="1" applyAlignment="1">
      <alignment wrapText="1"/>
    </xf>
    <xf numFmtId="0" fontId="52" fillId="0" borderId="0" xfId="0" applyFont="1" applyFill="1" applyAlignment="1">
      <alignment vertical="top" wrapText="1"/>
    </xf>
    <xf numFmtId="2" fontId="52" fillId="0" borderId="0" xfId="0" applyNumberFormat="1" applyFont="1" applyFill="1" applyAlignment="1">
      <alignment horizontal="right" vertical="top"/>
    </xf>
    <xf numFmtId="0" fontId="51" fillId="8" borderId="2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left" vertical="top" wrapText="1"/>
    </xf>
    <xf numFmtId="0" fontId="51" fillId="4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right" vertical="top"/>
    </xf>
    <xf numFmtId="0" fontId="51" fillId="8" borderId="3" xfId="2" applyFont="1" applyFill="1" applyBorder="1" applyAlignment="1">
      <alignment horizontal="center" vertical="center"/>
    </xf>
    <xf numFmtId="0" fontId="31" fillId="0" borderId="0" xfId="0" applyFont="1" applyFill="1" applyAlignment="1">
      <alignment vertical="top" wrapText="1"/>
    </xf>
    <xf numFmtId="0" fontId="69" fillId="0" borderId="0" xfId="0" applyFont="1"/>
    <xf numFmtId="0" fontId="18" fillId="0" borderId="2" xfId="0" applyFont="1" applyFill="1" applyBorder="1" applyAlignment="1">
      <alignment horizontal="center" vertical="center" wrapText="1"/>
    </xf>
    <xf numFmtId="0" fontId="59" fillId="0" borderId="2" xfId="2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 wrapText="1"/>
    </xf>
    <xf numFmtId="0" fontId="4" fillId="0" borderId="2" xfId="2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right" vertical="top"/>
    </xf>
    <xf numFmtId="0" fontId="57" fillId="0" borderId="2" xfId="0" applyFont="1" applyFill="1" applyBorder="1" applyAlignment="1">
      <alignment horizontal="right" vertical="top"/>
    </xf>
    <xf numFmtId="2" fontId="51" fillId="4" borderId="7" xfId="0" applyNumberFormat="1" applyFont="1" applyFill="1" applyBorder="1" applyAlignment="1">
      <alignment horizontal="right" vertical="top" wrapText="1"/>
    </xf>
    <xf numFmtId="0" fontId="51" fillId="4" borderId="7" xfId="0" applyFont="1" applyFill="1" applyBorder="1" applyAlignment="1">
      <alignment horizontal="right" vertical="top" wrapText="1"/>
    </xf>
    <xf numFmtId="2" fontId="54" fillId="8" borderId="3" xfId="0" applyNumberFormat="1" applyFont="1" applyFill="1" applyBorder="1" applyAlignment="1">
      <alignment vertical="top" wrapText="1"/>
    </xf>
    <xf numFmtId="2" fontId="51" fillId="4" borderId="1" xfId="0" applyNumberFormat="1" applyFont="1" applyFill="1" applyBorder="1" applyAlignment="1">
      <alignment horizontal="right" vertical="top" wrapText="1"/>
    </xf>
    <xf numFmtId="0" fontId="51" fillId="4" borderId="1" xfId="0" applyFont="1" applyFill="1" applyBorder="1" applyAlignment="1">
      <alignment horizontal="right" vertical="top" wrapText="1"/>
    </xf>
    <xf numFmtId="0" fontId="52" fillId="3" borderId="0" xfId="0" applyFont="1" applyFill="1" applyAlignment="1">
      <alignment vertical="top"/>
    </xf>
    <xf numFmtId="166" fontId="51" fillId="4" borderId="2" xfId="0" applyNumberFormat="1" applyFont="1" applyFill="1" applyBorder="1" applyAlignment="1">
      <alignment horizontal="center" vertical="top"/>
    </xf>
    <xf numFmtId="165" fontId="51" fillId="4" borderId="2" xfId="0" applyNumberFormat="1" applyFont="1" applyFill="1" applyBorder="1" applyAlignment="1">
      <alignment horizontal="center" vertical="top"/>
    </xf>
    <xf numFmtId="0" fontId="51" fillId="10" borderId="2" xfId="0" applyFont="1" applyFill="1" applyBorder="1" applyAlignment="1">
      <alignment vertical="top"/>
    </xf>
    <xf numFmtId="2" fontId="51" fillId="4" borderId="0" xfId="0" applyNumberFormat="1" applyFont="1" applyFill="1" applyBorder="1" applyAlignment="1">
      <alignment horizontal="right" vertical="top"/>
    </xf>
    <xf numFmtId="0" fontId="51" fillId="4" borderId="0" xfId="0" applyFont="1" applyFill="1" applyBorder="1" applyAlignment="1">
      <alignment horizontal="right" vertical="top"/>
    </xf>
    <xf numFmtId="166" fontId="51" fillId="4" borderId="0" xfId="0" applyNumberFormat="1" applyFont="1" applyFill="1" applyBorder="1" applyAlignment="1">
      <alignment horizontal="center" vertical="top"/>
    </xf>
    <xf numFmtId="165" fontId="51" fillId="4" borderId="0" xfId="0" applyNumberFormat="1" applyFont="1" applyFill="1" applyBorder="1" applyAlignment="1">
      <alignment horizontal="center" vertical="top"/>
    </xf>
    <xf numFmtId="0" fontId="51" fillId="10" borderId="0" xfId="0" applyFont="1" applyFill="1" applyBorder="1" applyAlignment="1">
      <alignment vertical="top"/>
    </xf>
    <xf numFmtId="0" fontId="60" fillId="3" borderId="0" xfId="0" applyFont="1" applyFill="1" applyAlignment="1">
      <alignment vertical="top"/>
    </xf>
    <xf numFmtId="0" fontId="60" fillId="0" borderId="0" xfId="0" applyFont="1" applyAlignment="1">
      <alignment vertical="top"/>
    </xf>
    <xf numFmtId="0" fontId="56" fillId="10" borderId="0" xfId="0" applyFont="1" applyFill="1" applyBorder="1" applyAlignment="1">
      <alignment vertical="top"/>
    </xf>
    <xf numFmtId="2" fontId="51" fillId="0" borderId="0" xfId="0" applyNumberFormat="1" applyFont="1" applyFill="1" applyAlignment="1">
      <alignment horizontal="right" vertical="top"/>
    </xf>
    <xf numFmtId="0" fontId="11" fillId="0" borderId="0" xfId="0" applyFont="1" applyFill="1" applyAlignment="1">
      <alignment horizontal="center" vertical="top"/>
    </xf>
    <xf numFmtId="2" fontId="11" fillId="0" borderId="0" xfId="0" applyNumberFormat="1" applyFont="1" applyFill="1" applyAlignment="1">
      <alignment horizontal="right" vertical="top"/>
    </xf>
    <xf numFmtId="0" fontId="68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right" vertical="top"/>
    </xf>
    <xf numFmtId="0" fontId="67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54" fillId="0" borderId="0" xfId="0" applyFont="1" applyFill="1"/>
    <xf numFmtId="0" fontId="72" fillId="0" borderId="0" xfId="2" applyFont="1" applyFill="1"/>
    <xf numFmtId="0" fontId="51" fillId="6" borderId="2" xfId="2" applyFont="1" applyFill="1" applyBorder="1" applyAlignment="1">
      <alignment horizontal="center" vertical="top"/>
    </xf>
    <xf numFmtId="0" fontId="51" fillId="6" borderId="7" xfId="2" applyFont="1" applyFill="1" applyBorder="1" applyAlignment="1">
      <alignment horizontal="center" vertical="top"/>
    </xf>
    <xf numFmtId="0" fontId="51" fillId="6" borderId="7" xfId="2" applyFont="1" applyFill="1" applyBorder="1" applyAlignment="1">
      <alignment horizontal="right" vertical="top"/>
    </xf>
    <xf numFmtId="0" fontId="51" fillId="6" borderId="7" xfId="2" applyFont="1" applyFill="1" applyBorder="1" applyAlignment="1">
      <alignment vertical="top" wrapText="1"/>
    </xf>
    <xf numFmtId="2" fontId="51" fillId="6" borderId="7" xfId="2" applyNumberFormat="1" applyFont="1" applyFill="1" applyBorder="1" applyAlignment="1">
      <alignment horizontal="right" vertical="top"/>
    </xf>
    <xf numFmtId="2" fontId="51" fillId="6" borderId="7" xfId="2" applyNumberFormat="1" applyFont="1" applyFill="1" applyBorder="1" applyAlignment="1">
      <alignment horizontal="left" vertical="top" wrapText="1"/>
    </xf>
    <xf numFmtId="0" fontId="51" fillId="0" borderId="0" xfId="2" applyFont="1" applyFill="1"/>
    <xf numFmtId="0" fontId="51" fillId="6" borderId="3" xfId="2" applyFont="1" applyFill="1" applyBorder="1" applyAlignment="1">
      <alignment horizontal="center" vertical="top"/>
    </xf>
    <xf numFmtId="0" fontId="51" fillId="6" borderId="7" xfId="2" applyFont="1" applyFill="1" applyBorder="1" applyAlignment="1">
      <alignment vertical="top"/>
    </xf>
    <xf numFmtId="0" fontId="51" fillId="6" borderId="7" xfId="2" applyFont="1" applyFill="1" applyBorder="1" applyAlignment="1">
      <alignment horizontal="left" vertical="top" wrapText="1"/>
    </xf>
    <xf numFmtId="2" fontId="51" fillId="6" borderId="7" xfId="2" applyNumberFormat="1" applyFont="1" applyFill="1" applyBorder="1" applyAlignment="1">
      <alignment vertical="top"/>
    </xf>
    <xf numFmtId="2" fontId="51" fillId="0" borderId="2" xfId="2" applyNumberFormat="1" applyFont="1" applyFill="1" applyBorder="1"/>
    <xf numFmtId="0" fontId="51" fillId="6" borderId="1" xfId="2" applyFont="1" applyFill="1" applyBorder="1" applyAlignment="1">
      <alignment horizontal="center" vertical="top"/>
    </xf>
    <xf numFmtId="0" fontId="51" fillId="6" borderId="1" xfId="2" applyFont="1" applyFill="1" applyBorder="1" applyAlignment="1">
      <alignment horizontal="right" vertical="top"/>
    </xf>
    <xf numFmtId="0" fontId="51" fillId="6" borderId="1" xfId="2" applyFont="1" applyFill="1" applyBorder="1" applyAlignment="1">
      <alignment vertical="top" wrapText="1"/>
    </xf>
    <xf numFmtId="0" fontId="51" fillId="6" borderId="1" xfId="2" applyFont="1" applyFill="1" applyBorder="1" applyAlignment="1">
      <alignment vertical="top"/>
    </xf>
    <xf numFmtId="0" fontId="51" fillId="6" borderId="1" xfId="2" applyFont="1" applyFill="1" applyBorder="1" applyAlignment="1">
      <alignment horizontal="left" vertical="top" wrapText="1"/>
    </xf>
    <xf numFmtId="2" fontId="51" fillId="6" borderId="1" xfId="2" applyNumberFormat="1" applyFont="1" applyFill="1" applyBorder="1" applyAlignment="1">
      <alignment vertical="top"/>
    </xf>
    <xf numFmtId="0" fontId="51" fillId="6" borderId="7" xfId="2" applyFont="1" applyFill="1" applyBorder="1" applyAlignment="1">
      <alignment horizontal="center" vertical="top" wrapText="1"/>
    </xf>
    <xf numFmtId="0" fontId="51" fillId="6" borderId="7" xfId="2" applyFont="1" applyFill="1" applyBorder="1" applyAlignment="1">
      <alignment horizontal="right" vertical="top" wrapText="1"/>
    </xf>
    <xf numFmtId="2" fontId="51" fillId="6" borderId="7" xfId="2" applyNumberFormat="1" applyFont="1" applyFill="1" applyBorder="1" applyAlignment="1">
      <alignment vertical="top" wrapText="1"/>
    </xf>
    <xf numFmtId="0" fontId="57" fillId="0" borderId="0" xfId="2" applyFont="1" applyFill="1"/>
    <xf numFmtId="0" fontId="51" fillId="0" borderId="2" xfId="2" applyFont="1" applyFill="1" applyBorder="1" applyAlignment="1">
      <alignment horizontal="center" vertical="top" wrapText="1"/>
    </xf>
    <xf numFmtId="0" fontId="51" fillId="6" borderId="1" xfId="2" applyFont="1" applyFill="1" applyBorder="1" applyAlignment="1">
      <alignment horizontal="center" vertical="top" wrapText="1"/>
    </xf>
    <xf numFmtId="0" fontId="51" fillId="6" borderId="1" xfId="2" applyFont="1" applyFill="1" applyBorder="1" applyAlignment="1">
      <alignment horizontal="right" vertical="top" wrapText="1"/>
    </xf>
    <xf numFmtId="2" fontId="51" fillId="6" borderId="1" xfId="2" applyNumberFormat="1" applyFont="1" applyFill="1" applyBorder="1" applyAlignment="1">
      <alignment vertical="top" wrapText="1"/>
    </xf>
    <xf numFmtId="0" fontId="51" fillId="0" borderId="2" xfId="2" applyFont="1" applyFill="1" applyBorder="1" applyAlignment="1">
      <alignment horizontal="left" vertical="top" wrapText="1" shrinkToFit="1"/>
    </xf>
    <xf numFmtId="0" fontId="51" fillId="0" borderId="2" xfId="2" applyFont="1" applyFill="1" applyBorder="1" applyAlignment="1">
      <alignment wrapText="1"/>
    </xf>
    <xf numFmtId="0" fontId="52" fillId="0" borderId="0" xfId="2" applyFont="1" applyFill="1" applyAlignment="1">
      <alignment horizontal="center" vertical="top"/>
    </xf>
    <xf numFmtId="0" fontId="52" fillId="0" borderId="0" xfId="2" applyFont="1" applyFill="1"/>
    <xf numFmtId="0" fontId="52" fillId="0" borderId="0" xfId="2" applyFont="1" applyFill="1" applyAlignment="1">
      <alignment wrapText="1"/>
    </xf>
    <xf numFmtId="0" fontId="52" fillId="0" borderId="0" xfId="2" applyFont="1" applyFill="1" applyAlignment="1">
      <alignment horizontal="left" vertical="top" wrapText="1"/>
    </xf>
    <xf numFmtId="2" fontId="52" fillId="0" borderId="0" xfId="2" applyNumberFormat="1" applyFont="1" applyFill="1"/>
    <xf numFmtId="0" fontId="73" fillId="0" borderId="2" xfId="2" applyFont="1" applyFill="1" applyBorder="1"/>
    <xf numFmtId="0" fontId="73" fillId="0" borderId="0" xfId="2" applyFont="1" applyFill="1"/>
    <xf numFmtId="0" fontId="51" fillId="10" borderId="2" xfId="2" applyFont="1" applyFill="1" applyBorder="1" applyAlignment="1">
      <alignment horizontal="center" vertical="top"/>
    </xf>
    <xf numFmtId="0" fontId="51" fillId="10" borderId="2" xfId="2" applyFont="1" applyFill="1" applyBorder="1" applyAlignment="1">
      <alignment horizontal="right" vertical="top"/>
    </xf>
    <xf numFmtId="0" fontId="51" fillId="10" borderId="2" xfId="2" applyFont="1" applyFill="1" applyBorder="1" applyAlignment="1">
      <alignment vertical="top" wrapText="1"/>
    </xf>
    <xf numFmtId="2" fontId="51" fillId="10" borderId="2" xfId="2" applyNumberFormat="1" applyFont="1" applyFill="1" applyBorder="1" applyAlignment="1">
      <alignment vertical="top"/>
    </xf>
    <xf numFmtId="0" fontId="73" fillId="10" borderId="2" xfId="2" applyFont="1" applyFill="1" applyBorder="1"/>
    <xf numFmtId="0" fontId="51" fillId="0" borderId="2" xfId="2" applyFont="1" applyFill="1" applyBorder="1"/>
    <xf numFmtId="0" fontId="51" fillId="10" borderId="2" xfId="2" applyFont="1" applyFill="1" applyBorder="1" applyAlignment="1">
      <alignment horizontal="left" vertical="top" wrapText="1"/>
    </xf>
    <xf numFmtId="2" fontId="51" fillId="10" borderId="2" xfId="2" applyNumberFormat="1" applyFont="1" applyFill="1" applyBorder="1"/>
    <xf numFmtId="0" fontId="51" fillId="10" borderId="2" xfId="2" applyFont="1" applyFill="1" applyBorder="1"/>
    <xf numFmtId="0" fontId="51" fillId="10" borderId="0" xfId="2" applyFont="1" applyFill="1" applyBorder="1" applyAlignment="1">
      <alignment horizontal="center" vertical="top"/>
    </xf>
    <xf numFmtId="0" fontId="51" fillId="10" borderId="0" xfId="2" applyFont="1" applyFill="1" applyBorder="1" applyAlignment="1">
      <alignment horizontal="right" vertical="top"/>
    </xf>
    <xf numFmtId="0" fontId="51" fillId="10" borderId="0" xfId="2" applyFont="1" applyFill="1" applyBorder="1" applyAlignment="1">
      <alignment vertical="top" wrapText="1"/>
    </xf>
    <xf numFmtId="2" fontId="51" fillId="10" borderId="0" xfId="2" applyNumberFormat="1" applyFont="1" applyFill="1" applyBorder="1" applyAlignment="1">
      <alignment horizontal="right" vertical="top"/>
    </xf>
    <xf numFmtId="0" fontId="51" fillId="10" borderId="0" xfId="2" applyFont="1" applyFill="1" applyBorder="1" applyAlignment="1">
      <alignment horizontal="left" vertical="top" wrapText="1"/>
    </xf>
    <xf numFmtId="2" fontId="51" fillId="10" borderId="0" xfId="2" applyNumberFormat="1" applyFont="1" applyFill="1" applyBorder="1"/>
    <xf numFmtId="0" fontId="51" fillId="10" borderId="0" xfId="2" applyFont="1" applyFill="1" applyBorder="1"/>
    <xf numFmtId="0" fontId="55" fillId="0" borderId="0" xfId="2" applyFont="1" applyFill="1"/>
    <xf numFmtId="2" fontId="51" fillId="0" borderId="2" xfId="2" applyNumberFormat="1" applyFont="1" applyFill="1" applyBorder="1" applyAlignment="1">
      <alignment vertical="top" wrapText="1"/>
    </xf>
    <xf numFmtId="2" fontId="51" fillId="10" borderId="2" xfId="2" applyNumberFormat="1" applyFont="1" applyFill="1" applyBorder="1" applyAlignment="1">
      <alignment vertical="top" wrapText="1"/>
    </xf>
    <xf numFmtId="2" fontId="51" fillId="10" borderId="2" xfId="2" applyNumberFormat="1" applyFont="1" applyFill="1" applyBorder="1" applyAlignment="1">
      <alignment horizontal="right" vertical="top"/>
    </xf>
    <xf numFmtId="2" fontId="51" fillId="10" borderId="0" xfId="2" applyNumberFormat="1" applyFont="1" applyFill="1" applyBorder="1" applyAlignment="1">
      <alignment vertical="top"/>
    </xf>
    <xf numFmtId="0" fontId="51" fillId="0" borderId="0" xfId="2" applyFont="1" applyFill="1" applyAlignment="1">
      <alignment horizontal="center" vertical="top"/>
    </xf>
    <xf numFmtId="0" fontId="51" fillId="0" borderId="0" xfId="2" applyFont="1" applyFill="1" applyAlignment="1">
      <alignment vertical="top" wrapText="1"/>
    </xf>
    <xf numFmtId="0" fontId="51" fillId="0" borderId="0" xfId="2" applyFont="1" applyFill="1" applyAlignment="1">
      <alignment wrapText="1"/>
    </xf>
    <xf numFmtId="0" fontId="51" fillId="0" borderId="0" xfId="2" applyFont="1" applyFill="1" applyAlignment="1">
      <alignment horizontal="left" vertical="top" wrapText="1"/>
    </xf>
    <xf numFmtId="2" fontId="51" fillId="0" borderId="0" xfId="2" applyNumberFormat="1" applyFont="1" applyFill="1"/>
    <xf numFmtId="0" fontId="74" fillId="0" borderId="0" xfId="2" applyFont="1" applyFill="1" applyAlignment="1">
      <alignment horizontal="center" vertical="top"/>
    </xf>
    <xf numFmtId="0" fontId="74" fillId="0" borderId="0" xfId="2" applyFont="1" applyFill="1" applyAlignment="1">
      <alignment vertical="top" wrapText="1"/>
    </xf>
    <xf numFmtId="0" fontId="74" fillId="0" borderId="0" xfId="2" applyFont="1" applyFill="1"/>
    <xf numFmtId="0" fontId="74" fillId="0" borderId="0" xfId="2" applyFont="1" applyFill="1" applyAlignment="1">
      <alignment wrapText="1"/>
    </xf>
    <xf numFmtId="0" fontId="74" fillId="0" borderId="0" xfId="2" applyFont="1" applyFill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1" fontId="51" fillId="2" borderId="2" xfId="2" applyNumberFormat="1" applyFont="1" applyFill="1" applyBorder="1" applyAlignment="1">
      <alignment vertical="top"/>
    </xf>
    <xf numFmtId="0" fontId="51" fillId="0" borderId="2" xfId="2" applyFont="1" applyBorder="1"/>
    <xf numFmtId="0" fontId="51" fillId="0" borderId="0" xfId="2" applyFont="1"/>
    <xf numFmtId="0" fontId="51" fillId="7" borderId="7" xfId="2" applyFont="1" applyFill="1" applyBorder="1" applyAlignment="1">
      <alignment horizontal="center" vertical="top"/>
    </xf>
    <xf numFmtId="0" fontId="51" fillId="7" borderId="7" xfId="2" applyFont="1" applyFill="1" applyBorder="1" applyAlignment="1">
      <alignment horizontal="right" vertical="top"/>
    </xf>
    <xf numFmtId="0" fontId="51" fillId="7" borderId="7" xfId="2" applyFont="1" applyFill="1" applyBorder="1" applyAlignment="1">
      <alignment horizontal="left" vertical="top" wrapText="1"/>
    </xf>
    <xf numFmtId="1" fontId="51" fillId="7" borderId="7" xfId="2" applyNumberFormat="1" applyFont="1" applyFill="1" applyBorder="1" applyAlignment="1">
      <alignment vertical="top"/>
    </xf>
    <xf numFmtId="1" fontId="51" fillId="7" borderId="7" xfId="2" applyNumberFormat="1" applyFont="1" applyFill="1" applyBorder="1" applyAlignment="1">
      <alignment horizontal="center" vertical="top"/>
    </xf>
    <xf numFmtId="1" fontId="51" fillId="7" borderId="7" xfId="2" applyNumberFormat="1" applyFont="1" applyFill="1" applyBorder="1" applyAlignment="1">
      <alignment horizontal="right" vertical="top"/>
    </xf>
    <xf numFmtId="1" fontId="51" fillId="7" borderId="7" xfId="2" applyNumberFormat="1" applyFont="1" applyFill="1" applyBorder="1" applyAlignment="1">
      <alignment horizontal="left" vertical="top"/>
    </xf>
    <xf numFmtId="0" fontId="51" fillId="7" borderId="7" xfId="2" applyFont="1" applyFill="1" applyBorder="1" applyAlignment="1">
      <alignment vertical="top" wrapText="1"/>
    </xf>
    <xf numFmtId="0" fontId="51" fillId="7" borderId="7" xfId="2" applyFont="1" applyFill="1" applyBorder="1" applyAlignment="1">
      <alignment horizontal="center" vertical="top" wrapText="1"/>
    </xf>
    <xf numFmtId="0" fontId="51" fillId="7" borderId="7" xfId="2" applyFont="1" applyFill="1" applyBorder="1" applyAlignment="1">
      <alignment horizontal="right" vertical="top" wrapText="1"/>
    </xf>
    <xf numFmtId="0" fontId="51" fillId="7" borderId="1" xfId="2" applyFont="1" applyFill="1" applyBorder="1" applyAlignment="1">
      <alignment horizontal="center" vertical="top"/>
    </xf>
    <xf numFmtId="0" fontId="51" fillId="7" borderId="1" xfId="2" applyFont="1" applyFill="1" applyBorder="1" applyAlignment="1">
      <alignment horizontal="right" vertical="top"/>
    </xf>
    <xf numFmtId="0" fontId="51" fillId="7" borderId="1" xfId="2" applyFont="1" applyFill="1" applyBorder="1" applyAlignment="1">
      <alignment horizontal="left" vertical="top" wrapText="1"/>
    </xf>
    <xf numFmtId="1" fontId="51" fillId="7" borderId="1" xfId="2" applyNumberFormat="1" applyFont="1" applyFill="1" applyBorder="1" applyAlignment="1">
      <alignment vertical="top"/>
    </xf>
    <xf numFmtId="1" fontId="51" fillId="7" borderId="1" xfId="2" applyNumberFormat="1" applyFont="1" applyFill="1" applyBorder="1" applyAlignment="1">
      <alignment horizontal="center" vertical="top"/>
    </xf>
    <xf numFmtId="1" fontId="51" fillId="7" borderId="1" xfId="2" applyNumberFormat="1" applyFont="1" applyFill="1" applyBorder="1" applyAlignment="1">
      <alignment horizontal="right" vertical="top"/>
    </xf>
    <xf numFmtId="1" fontId="51" fillId="7" borderId="1" xfId="2" applyNumberFormat="1" applyFont="1" applyFill="1" applyBorder="1" applyAlignment="1">
      <alignment horizontal="left" vertical="top"/>
    </xf>
    <xf numFmtId="0" fontId="54" fillId="8" borderId="2" xfId="2" applyFont="1" applyFill="1" applyBorder="1"/>
    <xf numFmtId="0" fontId="51" fillId="0" borderId="2" xfId="2" applyFont="1" applyBorder="1" applyAlignment="1">
      <alignment horizontal="center" vertical="top" wrapText="1"/>
    </xf>
    <xf numFmtId="1" fontId="51" fillId="2" borderId="3" xfId="2" applyNumberFormat="1" applyFont="1" applyFill="1" applyBorder="1" applyAlignment="1">
      <alignment vertical="top"/>
    </xf>
    <xf numFmtId="0" fontId="51" fillId="0" borderId="3" xfId="0" applyFont="1" applyBorder="1" applyAlignment="1">
      <alignment horizontal="center" vertical="top" wrapText="1"/>
    </xf>
    <xf numFmtId="0" fontId="51" fillId="0" borderId="3" xfId="2" applyFont="1" applyBorder="1"/>
    <xf numFmtId="0" fontId="52" fillId="7" borderId="2" xfId="2" applyFont="1" applyFill="1" applyBorder="1"/>
    <xf numFmtId="0" fontId="52" fillId="7" borderId="2" xfId="2" applyFont="1" applyFill="1" applyBorder="1" applyAlignment="1">
      <alignment horizontal="right"/>
    </xf>
    <xf numFmtId="0" fontId="52" fillId="7" borderId="2" xfId="2" applyFont="1" applyFill="1" applyBorder="1" applyAlignment="1">
      <alignment horizontal="left"/>
    </xf>
    <xf numFmtId="0" fontId="52" fillId="0" borderId="0" xfId="2" applyFont="1"/>
    <xf numFmtId="1" fontId="51" fillId="2" borderId="1" xfId="2" applyNumberFormat="1" applyFont="1" applyFill="1" applyBorder="1" applyAlignment="1">
      <alignment vertical="top"/>
    </xf>
    <xf numFmtId="0" fontId="51" fillId="0" borderId="1" xfId="2" applyFont="1" applyBorder="1"/>
    <xf numFmtId="1" fontId="51" fillId="0" borderId="2" xfId="2" applyNumberFormat="1" applyFont="1" applyFill="1" applyBorder="1" applyAlignment="1">
      <alignment vertical="top"/>
    </xf>
    <xf numFmtId="0" fontId="54" fillId="8" borderId="3" xfId="2" applyFont="1" applyFill="1" applyBorder="1" applyAlignment="1">
      <alignment vertical="top" wrapText="1"/>
    </xf>
    <xf numFmtId="1" fontId="51" fillId="2" borderId="2" xfId="2" applyNumberFormat="1" applyFont="1" applyFill="1" applyBorder="1" applyAlignment="1">
      <alignment vertical="top" wrapText="1"/>
    </xf>
    <xf numFmtId="0" fontId="54" fillId="8" borderId="2" xfId="2" applyFont="1" applyFill="1" applyBorder="1" applyAlignment="1">
      <alignment vertical="top" wrapText="1"/>
    </xf>
    <xf numFmtId="1" fontId="51" fillId="7" borderId="7" xfId="2" applyNumberFormat="1" applyFont="1" applyFill="1" applyBorder="1" applyAlignment="1">
      <alignment vertical="top" wrapText="1"/>
    </xf>
    <xf numFmtId="1" fontId="51" fillId="7" borderId="7" xfId="2" applyNumberFormat="1" applyFont="1" applyFill="1" applyBorder="1" applyAlignment="1">
      <alignment horizontal="center" vertical="top" wrapText="1"/>
    </xf>
    <xf numFmtId="1" fontId="51" fillId="7" borderId="7" xfId="2" applyNumberFormat="1" applyFont="1" applyFill="1" applyBorder="1" applyAlignment="1">
      <alignment horizontal="right" vertical="top" wrapText="1"/>
    </xf>
    <xf numFmtId="1" fontId="51" fillId="7" borderId="7" xfId="2" applyNumberFormat="1" applyFont="1" applyFill="1" applyBorder="1" applyAlignment="1">
      <alignment horizontal="left" vertical="top" wrapText="1"/>
    </xf>
    <xf numFmtId="0" fontId="52" fillId="2" borderId="0" xfId="2" applyFont="1" applyFill="1" applyAlignment="1">
      <alignment horizontal="center"/>
    </xf>
    <xf numFmtId="0" fontId="52" fillId="2" borderId="0" xfId="2" applyFont="1" applyFill="1" applyAlignment="1">
      <alignment horizontal="right" vertical="top"/>
    </xf>
    <xf numFmtId="0" fontId="52" fillId="2" borderId="0" xfId="2" applyFont="1" applyFill="1" applyAlignment="1">
      <alignment vertical="top"/>
    </xf>
    <xf numFmtId="0" fontId="52" fillId="0" borderId="0" xfId="2" applyFont="1" applyAlignment="1">
      <alignment horizontal="center" vertical="top" wrapText="1"/>
    </xf>
    <xf numFmtId="1" fontId="52" fillId="0" borderId="0" xfId="2" applyNumberFormat="1" applyFont="1"/>
    <xf numFmtId="0" fontId="52" fillId="0" borderId="0" xfId="2" applyFont="1" applyAlignment="1">
      <alignment horizontal="right"/>
    </xf>
    <xf numFmtId="0" fontId="52" fillId="0" borderId="0" xfId="2" applyFont="1" applyAlignment="1">
      <alignment horizontal="left"/>
    </xf>
    <xf numFmtId="0" fontId="51" fillId="12" borderId="2" xfId="2" applyFont="1" applyFill="1" applyBorder="1" applyAlignment="1">
      <alignment horizontal="center" vertical="top"/>
    </xf>
    <xf numFmtId="0" fontId="51" fillId="12" borderId="2" xfId="2" applyFont="1" applyFill="1" applyBorder="1" applyAlignment="1">
      <alignment horizontal="right" vertical="top"/>
    </xf>
    <xf numFmtId="0" fontId="51" fillId="12" borderId="2" xfId="2" applyFont="1" applyFill="1" applyBorder="1" applyAlignment="1">
      <alignment horizontal="left" vertical="top" wrapText="1"/>
    </xf>
    <xf numFmtId="1" fontId="51" fillId="12" borderId="2" xfId="2" applyNumberFormat="1" applyFont="1" applyFill="1" applyBorder="1" applyAlignment="1">
      <alignment vertical="top"/>
    </xf>
    <xf numFmtId="2" fontId="51" fillId="12" borderId="2" xfId="2" applyNumberFormat="1" applyFont="1" applyFill="1" applyBorder="1" applyAlignment="1">
      <alignment vertical="top"/>
    </xf>
    <xf numFmtId="0" fontId="51" fillId="12" borderId="2" xfId="0" applyFont="1" applyFill="1" applyBorder="1" applyAlignment="1">
      <alignment horizontal="center" vertical="top" wrapText="1"/>
    </xf>
    <xf numFmtId="0" fontId="51" fillId="12" borderId="2" xfId="2" applyFont="1" applyFill="1" applyBorder="1"/>
    <xf numFmtId="167" fontId="52" fillId="0" borderId="0" xfId="2" applyNumberFormat="1" applyFont="1"/>
    <xf numFmtId="0" fontId="52" fillId="0" borderId="0" xfId="2" applyNumberFormat="1" applyFont="1"/>
    <xf numFmtId="0" fontId="74" fillId="0" borderId="2" xfId="2" applyFont="1" applyFill="1" applyBorder="1" applyAlignment="1">
      <alignment horizontal="center" vertical="top"/>
    </xf>
    <xf numFmtId="0" fontId="74" fillId="0" borderId="2" xfId="2" applyFont="1" applyFill="1" applyBorder="1" applyAlignment="1">
      <alignment horizontal="right" vertical="top"/>
    </xf>
    <xf numFmtId="0" fontId="74" fillId="0" borderId="2" xfId="2" applyFont="1" applyFill="1" applyBorder="1" applyAlignment="1">
      <alignment horizontal="left" vertical="top" wrapText="1"/>
    </xf>
    <xf numFmtId="1" fontId="74" fillId="0" borderId="2" xfId="2" applyNumberFormat="1" applyFont="1" applyFill="1" applyBorder="1" applyAlignment="1">
      <alignment vertical="top"/>
    </xf>
    <xf numFmtId="2" fontId="74" fillId="0" borderId="2" xfId="2" applyNumberFormat="1" applyFont="1" applyFill="1" applyBorder="1" applyAlignment="1">
      <alignment vertical="top"/>
    </xf>
    <xf numFmtId="0" fontId="74" fillId="0" borderId="2" xfId="2" applyFont="1" applyFill="1" applyBorder="1"/>
    <xf numFmtId="0" fontId="74" fillId="0" borderId="0" xfId="2" applyFont="1"/>
    <xf numFmtId="0" fontId="74" fillId="0" borderId="2" xfId="2" applyFont="1" applyFill="1" applyBorder="1" applyAlignment="1">
      <alignment horizontal="center" vertical="top" wrapText="1"/>
    </xf>
    <xf numFmtId="0" fontId="74" fillId="12" borderId="2" xfId="2" applyFont="1" applyFill="1" applyBorder="1" applyAlignment="1">
      <alignment horizontal="center" vertical="top"/>
    </xf>
    <xf numFmtId="0" fontId="74" fillId="12" borderId="2" xfId="2" applyFont="1" applyFill="1" applyBorder="1" applyAlignment="1">
      <alignment horizontal="right" vertical="top"/>
    </xf>
    <xf numFmtId="0" fontId="74" fillId="12" borderId="2" xfId="2" applyFont="1" applyFill="1" applyBorder="1" applyAlignment="1">
      <alignment horizontal="left" vertical="top" wrapText="1"/>
    </xf>
    <xf numFmtId="1" fontId="74" fillId="12" borderId="2" xfId="2" applyNumberFormat="1" applyFont="1" applyFill="1" applyBorder="1" applyAlignment="1">
      <alignment vertical="top"/>
    </xf>
    <xf numFmtId="2" fontId="74" fillId="12" borderId="2" xfId="2" applyNumberFormat="1" applyFont="1" applyFill="1" applyBorder="1" applyAlignment="1">
      <alignment vertical="top"/>
    </xf>
    <xf numFmtId="0" fontId="74" fillId="12" borderId="2" xfId="2" applyFont="1" applyFill="1" applyBorder="1" applyAlignment="1">
      <alignment horizontal="center" vertical="top" wrapText="1"/>
    </xf>
    <xf numFmtId="0" fontId="74" fillId="0" borderId="2" xfId="2" applyFont="1" applyFill="1" applyBorder="1" applyAlignment="1">
      <alignment horizontal="right" vertical="top" wrapText="1"/>
    </xf>
    <xf numFmtId="1" fontId="74" fillId="0" borderId="2" xfId="2" applyNumberFormat="1" applyFont="1" applyFill="1" applyBorder="1" applyAlignment="1">
      <alignment vertical="top" wrapText="1"/>
    </xf>
    <xf numFmtId="2" fontId="74" fillId="0" borderId="2" xfId="2" applyNumberFormat="1" applyFont="1" applyFill="1" applyBorder="1" applyAlignment="1">
      <alignment vertical="top" wrapText="1"/>
    </xf>
    <xf numFmtId="0" fontId="74" fillId="12" borderId="2" xfId="2" applyFont="1" applyFill="1" applyBorder="1" applyAlignment="1">
      <alignment horizontal="right" vertical="top" wrapText="1"/>
    </xf>
    <xf numFmtId="1" fontId="74" fillId="12" borderId="2" xfId="2" applyNumberFormat="1" applyFont="1" applyFill="1" applyBorder="1" applyAlignment="1">
      <alignment vertical="top" wrapText="1"/>
    </xf>
    <xf numFmtId="2" fontId="74" fillId="12" borderId="2" xfId="2" applyNumberFormat="1" applyFont="1" applyFill="1" applyBorder="1" applyAlignment="1">
      <alignment vertical="top" wrapText="1"/>
    </xf>
    <xf numFmtId="1" fontId="74" fillId="0" borderId="2" xfId="2" applyNumberFormat="1" applyFont="1" applyFill="1" applyBorder="1" applyAlignment="1">
      <alignment horizontal="right" vertical="top"/>
    </xf>
    <xf numFmtId="2" fontId="74" fillId="0" borderId="2" xfId="2" applyNumberFormat="1" applyFont="1" applyFill="1" applyBorder="1" applyAlignment="1">
      <alignment horizontal="right" vertical="top"/>
    </xf>
    <xf numFmtId="0" fontId="74" fillId="12" borderId="2" xfId="0" applyFont="1" applyFill="1" applyBorder="1" applyAlignment="1">
      <alignment horizontal="center" vertical="top" wrapText="1"/>
    </xf>
    <xf numFmtId="0" fontId="74" fillId="12" borderId="2" xfId="2" applyFont="1" applyFill="1" applyBorder="1"/>
    <xf numFmtId="2" fontId="74" fillId="12" borderId="2" xfId="2" applyNumberFormat="1" applyFont="1" applyFill="1" applyBorder="1"/>
    <xf numFmtId="0" fontId="74" fillId="12" borderId="0" xfId="2" applyFont="1" applyFill="1" applyBorder="1" applyAlignment="1">
      <alignment horizontal="center" vertical="top"/>
    </xf>
    <xf numFmtId="0" fontId="74" fillId="12" borderId="0" xfId="2" applyFont="1" applyFill="1" applyBorder="1" applyAlignment="1">
      <alignment horizontal="center" vertical="top" wrapText="1"/>
    </xf>
    <xf numFmtId="0" fontId="74" fillId="12" borderId="0" xfId="2" applyFont="1" applyFill="1" applyBorder="1" applyAlignment="1">
      <alignment horizontal="right" vertical="top" wrapText="1"/>
    </xf>
    <xf numFmtId="0" fontId="74" fillId="12" borderId="0" xfId="2" applyFont="1" applyFill="1" applyBorder="1" applyAlignment="1">
      <alignment horizontal="left" vertical="top" wrapText="1"/>
    </xf>
    <xf numFmtId="1" fontId="74" fillId="12" borderId="0" xfId="2" applyNumberFormat="1" applyFont="1" applyFill="1" applyBorder="1" applyAlignment="1">
      <alignment vertical="top" wrapText="1"/>
    </xf>
    <xf numFmtId="2" fontId="74" fillId="12" borderId="0" xfId="2" applyNumberFormat="1" applyFont="1" applyFill="1" applyBorder="1" applyAlignment="1">
      <alignment vertical="top" wrapText="1"/>
    </xf>
    <xf numFmtId="0" fontId="74" fillId="0" borderId="0" xfId="2" applyFont="1" applyFill="1" applyBorder="1"/>
    <xf numFmtId="0" fontId="71" fillId="2" borderId="0" xfId="2" applyFont="1" applyFill="1" applyAlignment="1">
      <alignment horizontal="center"/>
    </xf>
    <xf numFmtId="0" fontId="71" fillId="2" borderId="0" xfId="2" applyFont="1" applyFill="1" applyAlignment="1">
      <alignment horizontal="right"/>
    </xf>
    <xf numFmtId="0" fontId="71" fillId="2" borderId="0" xfId="2" applyFont="1" applyFill="1"/>
    <xf numFmtId="0" fontId="71" fillId="0" borderId="0" xfId="2" applyFont="1" applyAlignment="1">
      <alignment horizontal="center" vertical="top" wrapText="1"/>
    </xf>
    <xf numFmtId="0" fontId="71" fillId="0" borderId="0" xfId="2" applyFont="1"/>
    <xf numFmtId="0" fontId="71" fillId="0" borderId="0" xfId="2" applyFont="1" applyAlignment="1">
      <alignment horizontal="right"/>
    </xf>
    <xf numFmtId="0" fontId="71" fillId="0" borderId="0" xfId="2" applyFont="1" applyAlignment="1">
      <alignment horizontal="left"/>
    </xf>
    <xf numFmtId="167" fontId="71" fillId="0" borderId="0" xfId="2" applyNumberFormat="1" applyFont="1"/>
    <xf numFmtId="2" fontId="71" fillId="0" borderId="0" xfId="2" applyNumberFormat="1" applyFont="1"/>
    <xf numFmtId="0" fontId="74" fillId="2" borderId="0" xfId="2" applyFont="1" applyFill="1" applyAlignment="1">
      <alignment horizontal="right"/>
    </xf>
    <xf numFmtId="0" fontId="74" fillId="2" borderId="0" xfId="2" applyFont="1" applyFill="1" applyAlignment="1">
      <alignment horizontal="left" vertical="top" wrapText="1"/>
    </xf>
    <xf numFmtId="0" fontId="74" fillId="2" borderId="0" xfId="2" applyFont="1" applyFill="1"/>
    <xf numFmtId="0" fontId="74" fillId="0" borderId="0" xfId="2" applyFont="1" applyAlignment="1">
      <alignment horizontal="center" vertical="top" wrapText="1"/>
    </xf>
    <xf numFmtId="0" fontId="74" fillId="0" borderId="0" xfId="2" applyFont="1" applyAlignment="1">
      <alignment horizontal="right"/>
    </xf>
    <xf numFmtId="0" fontId="74" fillId="0" borderId="0" xfId="2" applyFont="1" applyAlignment="1">
      <alignment horizontal="left"/>
    </xf>
    <xf numFmtId="0" fontId="39" fillId="0" borderId="2" xfId="0" applyFont="1" applyBorder="1" applyAlignment="1">
      <alignment horizontal="center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2" fontId="35" fillId="2" borderId="0" xfId="2" applyNumberFormat="1" applyFont="1" applyFill="1" applyAlignment="1">
      <alignment horizontal="center" vertical="top"/>
    </xf>
    <xf numFmtId="0" fontId="51" fillId="6" borderId="15" xfId="0" applyFont="1" applyFill="1" applyBorder="1" applyAlignment="1">
      <alignment vertical="top" wrapText="1"/>
    </xf>
    <xf numFmtId="0" fontId="51" fillId="6" borderId="16" xfId="0" applyFont="1" applyFill="1" applyBorder="1" applyAlignment="1">
      <alignment vertical="top" wrapText="1"/>
    </xf>
    <xf numFmtId="0" fontId="54" fillId="8" borderId="14" xfId="3" applyFont="1" applyFill="1" applyBorder="1" applyAlignment="1">
      <alignment horizontal="right" vertical="top"/>
    </xf>
    <xf numFmtId="2" fontId="51" fillId="6" borderId="15" xfId="0" applyNumberFormat="1" applyFont="1" applyFill="1" applyBorder="1" applyAlignment="1">
      <alignment vertical="top" wrapText="1"/>
    </xf>
    <xf numFmtId="2" fontId="51" fillId="6" borderId="16" xfId="0" applyNumberFormat="1" applyFont="1" applyFill="1" applyBorder="1" applyAlignment="1">
      <alignment vertical="top" wrapText="1"/>
    </xf>
    <xf numFmtId="0" fontId="51" fillId="6" borderId="15" xfId="0" applyFont="1" applyFill="1" applyBorder="1" applyAlignment="1">
      <alignment vertical="top"/>
    </xf>
    <xf numFmtId="0" fontId="54" fillId="8" borderId="4" xfId="3" applyFont="1" applyFill="1" applyBorder="1" applyAlignment="1">
      <alignment horizontal="right" vertical="top"/>
    </xf>
    <xf numFmtId="0" fontId="51" fillId="6" borderId="2" xfId="0" applyFont="1" applyFill="1" applyBorder="1" applyAlignment="1">
      <alignment horizontal="center" vertical="top" wrapText="1"/>
    </xf>
    <xf numFmtId="0" fontId="51" fillId="6" borderId="2" xfId="0" applyFont="1" applyFill="1" applyBorder="1" applyAlignment="1">
      <alignment vertical="top" wrapText="1"/>
    </xf>
    <xf numFmtId="0" fontId="51" fillId="6" borderId="2" xfId="0" applyFont="1" applyFill="1" applyBorder="1" applyAlignment="1">
      <alignment horizontal="left" vertical="top" wrapText="1"/>
    </xf>
    <xf numFmtId="2" fontId="51" fillId="6" borderId="2" xfId="0" applyNumberFormat="1" applyFont="1" applyFill="1" applyBorder="1" applyAlignment="1">
      <alignment horizontal="right" vertical="top" wrapText="1"/>
    </xf>
    <xf numFmtId="0" fontId="51" fillId="6" borderId="2" xfId="0" applyFont="1" applyFill="1" applyBorder="1" applyAlignment="1">
      <alignment horizontal="right" vertical="top" wrapText="1"/>
    </xf>
    <xf numFmtId="0" fontId="4" fillId="6" borderId="2" xfId="0" applyFont="1" applyFill="1" applyBorder="1" applyAlignment="1">
      <alignment horizontal="center" vertical="top" wrapText="1"/>
    </xf>
    <xf numFmtId="2" fontId="51" fillId="6" borderId="2" xfId="0" applyNumberFormat="1" applyFont="1" applyFill="1" applyBorder="1" applyAlignment="1">
      <alignment vertical="top" wrapText="1"/>
    </xf>
    <xf numFmtId="2" fontId="51" fillId="6" borderId="2" xfId="0" applyNumberFormat="1" applyFont="1" applyFill="1" applyBorder="1" applyAlignment="1">
      <alignment horizontal="left" vertical="top" wrapText="1"/>
    </xf>
    <xf numFmtId="0" fontId="51" fillId="6" borderId="2" xfId="0" applyFont="1" applyFill="1" applyBorder="1" applyAlignment="1">
      <alignment horizontal="center" vertical="top"/>
    </xf>
    <xf numFmtId="0" fontId="51" fillId="6" borderId="2" xfId="0" applyFont="1" applyFill="1" applyBorder="1" applyAlignment="1">
      <alignment vertical="top"/>
    </xf>
    <xf numFmtId="0" fontId="51" fillId="6" borderId="2" xfId="0" applyFont="1" applyFill="1" applyBorder="1" applyAlignment="1">
      <alignment horizontal="left" vertical="top"/>
    </xf>
    <xf numFmtId="2" fontId="51" fillId="6" borderId="2" xfId="0" applyNumberFormat="1" applyFont="1" applyFill="1" applyBorder="1" applyAlignment="1">
      <alignment horizontal="right" vertical="top"/>
    </xf>
    <xf numFmtId="0" fontId="51" fillId="6" borderId="2" xfId="0" applyFont="1" applyFill="1" applyBorder="1" applyAlignment="1">
      <alignment horizontal="right" vertical="top"/>
    </xf>
    <xf numFmtId="0" fontId="56" fillId="8" borderId="2" xfId="0" applyFont="1" applyFill="1" applyBorder="1" applyAlignment="1">
      <alignment vertical="top"/>
    </xf>
    <xf numFmtId="0" fontId="56" fillId="8" borderId="0" xfId="0" applyFont="1" applyFill="1" applyBorder="1" applyAlignment="1">
      <alignment vertical="top"/>
    </xf>
    <xf numFmtId="2" fontId="57" fillId="8" borderId="2" xfId="0" applyNumberFormat="1" applyFont="1" applyFill="1" applyBorder="1" applyAlignment="1">
      <alignment vertical="top"/>
    </xf>
    <xf numFmtId="166" fontId="51" fillId="8" borderId="2" xfId="0" applyNumberFormat="1" applyFont="1" applyFill="1" applyBorder="1" applyAlignment="1">
      <alignment horizontal="right" vertical="top"/>
    </xf>
    <xf numFmtId="165" fontId="51" fillId="8" borderId="2" xfId="0" applyNumberFormat="1" applyFont="1" applyFill="1" applyBorder="1" applyAlignment="1">
      <alignment horizontal="left" vertical="top"/>
    </xf>
    <xf numFmtId="2" fontId="56" fillId="8" borderId="2" xfId="0" applyNumberFormat="1" applyFont="1" applyFill="1" applyBorder="1" applyAlignment="1">
      <alignment vertical="top"/>
    </xf>
    <xf numFmtId="166" fontId="56" fillId="8" borderId="2" xfId="0" applyNumberFormat="1" applyFont="1" applyFill="1" applyBorder="1" applyAlignment="1">
      <alignment horizontal="right" vertical="top"/>
    </xf>
    <xf numFmtId="165" fontId="56" fillId="8" borderId="2" xfId="0" applyNumberFormat="1" applyFont="1" applyFill="1" applyBorder="1" applyAlignment="1">
      <alignment horizontal="left" vertical="top"/>
    </xf>
    <xf numFmtId="2" fontId="57" fillId="8" borderId="0" xfId="0" applyNumberFormat="1" applyFont="1" applyFill="1" applyBorder="1" applyAlignment="1">
      <alignment vertical="top"/>
    </xf>
    <xf numFmtId="2" fontId="54" fillId="8" borderId="7" xfId="0" applyNumberFormat="1" applyFont="1" applyFill="1" applyBorder="1" applyAlignment="1">
      <alignment vertical="top"/>
    </xf>
    <xf numFmtId="166" fontId="51" fillId="8" borderId="0" xfId="0" applyNumberFormat="1" applyFont="1" applyFill="1" applyBorder="1" applyAlignment="1">
      <alignment horizontal="right" vertical="top"/>
    </xf>
    <xf numFmtId="165" fontId="51" fillId="8" borderId="0" xfId="0" applyNumberFormat="1" applyFont="1" applyFill="1" applyBorder="1" applyAlignment="1">
      <alignment horizontal="left" vertical="top"/>
    </xf>
    <xf numFmtId="2" fontId="56" fillId="8" borderId="7" xfId="0" applyNumberFormat="1" applyFont="1" applyFill="1" applyBorder="1" applyAlignment="1">
      <alignment vertical="top"/>
    </xf>
    <xf numFmtId="0" fontId="56" fillId="0" borderId="7" xfId="0" applyFont="1" applyFill="1" applyBorder="1" applyAlignment="1">
      <alignment vertical="top"/>
    </xf>
    <xf numFmtId="0" fontId="56" fillId="0" borderId="0" xfId="0" applyFont="1" applyAlignment="1">
      <alignment horizontal="right" vertical="top"/>
    </xf>
    <xf numFmtId="0" fontId="56" fillId="0" borderId="0" xfId="0" applyFont="1" applyAlignment="1">
      <alignment horizontal="left" vertical="top"/>
    </xf>
    <xf numFmtId="2" fontId="56" fillId="0" borderId="7" xfId="0" applyNumberFormat="1" applyFont="1" applyFill="1" applyBorder="1" applyAlignment="1">
      <alignment vertical="top"/>
    </xf>
    <xf numFmtId="2" fontId="56" fillId="0" borderId="0" xfId="0" applyNumberFormat="1" applyFont="1" applyAlignment="1">
      <alignment vertical="top"/>
    </xf>
    <xf numFmtId="0" fontId="56" fillId="8" borderId="2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51" fillId="0" borderId="2" xfId="2" applyNumberFormat="1" applyFont="1" applyBorder="1"/>
    <xf numFmtId="0" fontId="51" fillId="8" borderId="2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top"/>
    </xf>
    <xf numFmtId="0" fontId="51" fillId="8" borderId="2" xfId="0" applyFont="1" applyFill="1" applyBorder="1" applyAlignment="1">
      <alignment horizontal="right" vertical="top"/>
    </xf>
    <xf numFmtId="0" fontId="51" fillId="8" borderId="2" xfId="0" applyFont="1" applyFill="1" applyBorder="1" applyAlignment="1">
      <alignment horizontal="left" vertical="top" wrapText="1"/>
    </xf>
    <xf numFmtId="0" fontId="57" fillId="0" borderId="0" xfId="0" applyFont="1" applyFill="1" applyAlignment="1">
      <alignment wrapText="1"/>
    </xf>
    <xf numFmtId="0" fontId="57" fillId="0" borderId="2" xfId="0" applyFont="1" applyFill="1" applyBorder="1" applyAlignment="1">
      <alignment horizontal="left" vertical="top"/>
    </xf>
    <xf numFmtId="0" fontId="78" fillId="0" borderId="0" xfId="0" applyFont="1" applyFill="1" applyAlignment="1">
      <alignment vertical="center" wrapText="1"/>
    </xf>
    <xf numFmtId="0" fontId="79" fillId="0" borderId="0" xfId="0" applyFont="1"/>
    <xf numFmtId="0" fontId="80" fillId="0" borderId="0" xfId="0" applyFont="1" applyFill="1" applyBorder="1" applyAlignment="1">
      <alignment vertical="center" wrapText="1"/>
    </xf>
    <xf numFmtId="0" fontId="79" fillId="0" borderId="0" xfId="0" applyFont="1" applyFill="1"/>
    <xf numFmtId="0" fontId="54" fillId="0" borderId="0" xfId="0" applyFont="1" applyFill="1" applyAlignment="1">
      <alignment wrapText="1"/>
    </xf>
    <xf numFmtId="0" fontId="54" fillId="0" borderId="0" xfId="0" applyFont="1" applyFill="1" applyAlignment="1"/>
    <xf numFmtId="0" fontId="81" fillId="0" borderId="0" xfId="0" applyFont="1"/>
    <xf numFmtId="0" fontId="79" fillId="0" borderId="0" xfId="0" applyFont="1" applyFill="1" applyAlignment="1">
      <alignment vertical="top"/>
    </xf>
    <xf numFmtId="0" fontId="82" fillId="0" borderId="0" xfId="0" applyFont="1" applyFill="1" applyAlignment="1">
      <alignment vertical="top"/>
    </xf>
    <xf numFmtId="0" fontId="54" fillId="0" borderId="0" xfId="0" applyFont="1" applyFill="1" applyAlignment="1">
      <alignment vertical="top"/>
    </xf>
    <xf numFmtId="0" fontId="82" fillId="0" borderId="0" xfId="0" applyFont="1" applyAlignment="1">
      <alignment vertical="top"/>
    </xf>
    <xf numFmtId="0" fontId="79" fillId="0" borderId="0" xfId="0" applyFont="1" applyAlignment="1">
      <alignment vertical="top"/>
    </xf>
    <xf numFmtId="0" fontId="54" fillId="0" borderId="0" xfId="2" applyFont="1" applyFill="1"/>
    <xf numFmtId="0" fontId="83" fillId="0" borderId="0" xfId="2" applyFont="1" applyFill="1"/>
    <xf numFmtId="0" fontId="76" fillId="0" borderId="0" xfId="2" applyFont="1" applyFill="1"/>
    <xf numFmtId="0" fontId="57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horizontal="left" vertical="top" wrapText="1"/>
    </xf>
    <xf numFmtId="0" fontId="57" fillId="0" borderId="2" xfId="0" applyFont="1" applyBorder="1" applyAlignment="1">
      <alignment wrapText="1"/>
    </xf>
    <xf numFmtId="0" fontId="54" fillId="0" borderId="0" xfId="0" applyFont="1"/>
    <xf numFmtId="0" fontId="82" fillId="0" borderId="0" xfId="0" applyFont="1"/>
    <xf numFmtId="0" fontId="84" fillId="0" borderId="0" xfId="0" applyFont="1" applyFill="1" applyBorder="1" applyAlignment="1">
      <alignment vertical="top"/>
    </xf>
    <xf numFmtId="0" fontId="54" fillId="0" borderId="0" xfId="0" applyFont="1" applyFill="1" applyBorder="1" applyAlignment="1">
      <alignment vertical="top"/>
    </xf>
    <xf numFmtId="0" fontId="57" fillId="0" borderId="2" xfId="0" applyFont="1" applyBorder="1" applyAlignment="1">
      <alignment vertical="top"/>
    </xf>
    <xf numFmtId="0" fontId="57" fillId="0" borderId="0" xfId="0" applyFont="1"/>
    <xf numFmtId="166" fontId="57" fillId="0" borderId="2" xfId="0" applyNumberFormat="1" applyFont="1" applyFill="1" applyBorder="1" applyAlignment="1">
      <alignment horizontal="right" vertical="top"/>
    </xf>
    <xf numFmtId="165" fontId="57" fillId="0" borderId="2" xfId="0" applyNumberFormat="1" applyFont="1" applyFill="1" applyBorder="1" applyAlignment="1">
      <alignment horizontal="left" vertical="top"/>
    </xf>
    <xf numFmtId="0" fontId="57" fillId="0" borderId="0" xfId="0" applyFont="1" applyAlignment="1">
      <alignment vertical="top"/>
    </xf>
    <xf numFmtId="0" fontId="8" fillId="2" borderId="2" xfId="2" applyFont="1" applyFill="1" applyBorder="1" applyAlignment="1">
      <alignment horizontal="left" vertical="top"/>
    </xf>
    <xf numFmtId="0" fontId="8" fillId="0" borderId="2" xfId="2" applyFont="1" applyFill="1" applyBorder="1" applyAlignment="1">
      <alignment horizontal="left" vertical="top"/>
    </xf>
    <xf numFmtId="0" fontId="57" fillId="0" borderId="2" xfId="0" applyFont="1" applyBorder="1" applyAlignment="1">
      <alignment horizontal="left" vertical="top" wrapText="1"/>
    </xf>
    <xf numFmtId="0" fontId="57" fillId="0" borderId="0" xfId="0" applyFont="1" applyFill="1"/>
    <xf numFmtId="0" fontId="55" fillId="0" borderId="0" xfId="0" applyFont="1" applyFill="1" applyAlignment="1"/>
    <xf numFmtId="0" fontId="56" fillId="0" borderId="2" xfId="0" applyFont="1" applyFill="1" applyBorder="1" applyAlignment="1">
      <alignment vertical="top"/>
    </xf>
    <xf numFmtId="0" fontId="57" fillId="13" borderId="2" xfId="0" applyFont="1" applyFill="1" applyBorder="1" applyAlignment="1">
      <alignment horizontal="left" vertical="top" wrapText="1"/>
    </xf>
    <xf numFmtId="0" fontId="57" fillId="13" borderId="2" xfId="0" applyFont="1" applyFill="1" applyBorder="1" applyAlignment="1">
      <alignment horizontal="left" vertical="top"/>
    </xf>
    <xf numFmtId="0" fontId="57" fillId="13" borderId="2" xfId="0" applyFont="1" applyFill="1" applyBorder="1" applyAlignment="1">
      <alignment vertical="top"/>
    </xf>
    <xf numFmtId="166" fontId="57" fillId="13" borderId="2" xfId="0" applyNumberFormat="1" applyFont="1" applyFill="1" applyBorder="1" applyAlignment="1">
      <alignment horizontal="right" vertical="top"/>
    </xf>
    <xf numFmtId="165" fontId="57" fillId="13" borderId="2" xfId="0" applyNumberFormat="1" applyFont="1" applyFill="1" applyBorder="1" applyAlignment="1">
      <alignment horizontal="left" vertical="top"/>
    </xf>
    <xf numFmtId="2" fontId="57" fillId="13" borderId="2" xfId="0" applyNumberFormat="1" applyFont="1" applyFill="1" applyBorder="1" applyAlignment="1">
      <alignment vertical="top"/>
    </xf>
    <xf numFmtId="2" fontId="54" fillId="13" borderId="2" xfId="0" applyNumberFormat="1" applyFont="1" applyFill="1" applyBorder="1" applyAlignment="1">
      <alignment vertical="top"/>
    </xf>
    <xf numFmtId="0" fontId="57" fillId="13" borderId="2" xfId="0" applyFont="1" applyFill="1" applyBorder="1" applyAlignment="1">
      <alignment horizontal="center" vertical="center"/>
    </xf>
    <xf numFmtId="0" fontId="57" fillId="13" borderId="2" xfId="0" applyFont="1" applyFill="1" applyBorder="1"/>
    <xf numFmtId="0" fontId="56" fillId="13" borderId="0" xfId="0" applyFont="1" applyFill="1"/>
    <xf numFmtId="0" fontId="57" fillId="13" borderId="0" xfId="0" applyFont="1" applyFill="1" applyAlignment="1">
      <alignment vertical="top"/>
    </xf>
    <xf numFmtId="0" fontId="8" fillId="13" borderId="2" xfId="2" applyFont="1" applyFill="1" applyBorder="1" applyAlignment="1">
      <alignment horizontal="left" vertical="top"/>
    </xf>
    <xf numFmtId="0" fontId="57" fillId="0" borderId="7" xfId="0" applyFont="1" applyFill="1" applyBorder="1" applyAlignment="1">
      <alignment vertical="top"/>
    </xf>
    <xf numFmtId="0" fontId="57" fillId="0" borderId="0" xfId="0" applyFont="1" applyFill="1" applyBorder="1" applyAlignment="1">
      <alignment vertical="top"/>
    </xf>
    <xf numFmtId="0" fontId="56" fillId="0" borderId="2" xfId="0" applyFont="1" applyFill="1" applyBorder="1" applyAlignment="1">
      <alignment vertical="top"/>
    </xf>
    <xf numFmtId="0" fontId="87" fillId="0" borderId="0" xfId="0" applyFont="1" applyFill="1" applyAlignment="1">
      <alignment vertical="top"/>
    </xf>
    <xf numFmtId="0" fontId="88" fillId="0" borderId="0" xfId="0" applyFont="1" applyFill="1" applyAlignment="1">
      <alignment vertical="top"/>
    </xf>
    <xf numFmtId="0" fontId="88" fillId="10" borderId="0" xfId="0" applyFont="1" applyFill="1" applyBorder="1" applyAlignment="1">
      <alignment vertical="top"/>
    </xf>
    <xf numFmtId="0" fontId="71" fillId="0" borderId="0" xfId="0" applyFont="1" applyFill="1" applyAlignment="1">
      <alignment horizontal="center" vertical="top"/>
    </xf>
    <xf numFmtId="0" fontId="71" fillId="0" borderId="0" xfId="0" applyFont="1" applyFill="1" applyAlignment="1">
      <alignment horizontal="right" vertical="top"/>
    </xf>
    <xf numFmtId="0" fontId="71" fillId="0" borderId="0" xfId="0" applyFont="1" applyFill="1" applyAlignment="1">
      <alignment horizontal="left" vertical="top" wrapText="1"/>
    </xf>
    <xf numFmtId="0" fontId="71" fillId="0" borderId="0" xfId="0" applyFont="1" applyFill="1" applyAlignment="1">
      <alignment vertical="top"/>
    </xf>
    <xf numFmtId="2" fontId="71" fillId="0" borderId="0" xfId="0" applyNumberFormat="1" applyFont="1" applyFill="1" applyAlignment="1">
      <alignment horizontal="right" vertical="top"/>
    </xf>
    <xf numFmtId="0" fontId="76" fillId="0" borderId="0" xfId="0" applyFont="1" applyFill="1" applyAlignment="1">
      <alignment vertical="top"/>
    </xf>
    <xf numFmtId="4" fontId="89" fillId="0" borderId="2" xfId="0" applyNumberFormat="1" applyFont="1" applyBorder="1" applyAlignment="1">
      <alignment horizontal="center" vertical="top"/>
    </xf>
    <xf numFmtId="0" fontId="10" fillId="0" borderId="5" xfId="0" applyFont="1" applyBorder="1"/>
    <xf numFmtId="0" fontId="0" fillId="0" borderId="10" xfId="0" applyBorder="1" applyAlignment="1">
      <alignment horizontal="left"/>
    </xf>
    <xf numFmtId="0" fontId="0" fillId="0" borderId="4" xfId="0" applyBorder="1"/>
    <xf numFmtId="0" fontId="9" fillId="5" borderId="9" xfId="3"/>
    <xf numFmtId="0" fontId="0" fillId="0" borderId="17" xfId="0" applyBorder="1"/>
    <xf numFmtId="2" fontId="77" fillId="0" borderId="17" xfId="0" applyNumberFormat="1" applyFont="1" applyBorder="1"/>
    <xf numFmtId="0" fontId="77" fillId="0" borderId="17" xfId="0" applyFont="1" applyBorder="1"/>
    <xf numFmtId="2" fontId="0" fillId="0" borderId="17" xfId="0" applyNumberFormat="1" applyBorder="1"/>
    <xf numFmtId="0" fontId="0" fillId="0" borderId="5" xfId="0" applyBorder="1"/>
    <xf numFmtId="0" fontId="91" fillId="0" borderId="10" xfId="0" applyFont="1" applyBorder="1"/>
    <xf numFmtId="0" fontId="0" fillId="0" borderId="0" xfId="0" applyFill="1" applyBorder="1"/>
    <xf numFmtId="0" fontId="77" fillId="0" borderId="4" xfId="0" applyFont="1" applyBorder="1"/>
    <xf numFmtId="0" fontId="85" fillId="14" borderId="0" xfId="4"/>
    <xf numFmtId="2" fontId="85" fillId="14" borderId="0" xfId="4" applyNumberFormat="1"/>
    <xf numFmtId="0" fontId="0" fillId="0" borderId="10" xfId="0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2" fontId="0" fillId="0" borderId="4" xfId="0" applyNumberFormat="1" applyBorder="1"/>
    <xf numFmtId="0" fontId="10" fillId="0" borderId="0" xfId="0" applyFont="1"/>
    <xf numFmtId="2" fontId="10" fillId="0" borderId="0" xfId="0" applyNumberFormat="1" applyFont="1"/>
    <xf numFmtId="2" fontId="0" fillId="0" borderId="0" xfId="0" applyNumberFormat="1" applyFill="1" applyBorder="1"/>
    <xf numFmtId="0" fontId="51" fillId="4" borderId="10" xfId="2" applyFont="1" applyFill="1" applyBorder="1" applyAlignment="1">
      <alignment horizontal="center" vertical="top"/>
    </xf>
    <xf numFmtId="166" fontId="51" fillId="4" borderId="10" xfId="0" applyNumberFormat="1" applyFont="1" applyFill="1" applyBorder="1" applyAlignment="1">
      <alignment horizontal="center" vertical="top"/>
    </xf>
    <xf numFmtId="165" fontId="51" fillId="4" borderId="10" xfId="0" applyNumberFormat="1" applyFont="1" applyFill="1" applyBorder="1" applyAlignment="1">
      <alignment horizontal="center" vertical="top"/>
    </xf>
    <xf numFmtId="0" fontId="52" fillId="3" borderId="10" xfId="0" applyFont="1" applyFill="1" applyBorder="1" applyAlignment="1">
      <alignment horizontal="center" vertical="top"/>
    </xf>
    <xf numFmtId="0" fontId="52" fillId="3" borderId="10" xfId="0" applyFont="1" applyFill="1" applyBorder="1" applyAlignment="1">
      <alignment horizontal="right" vertical="top"/>
    </xf>
    <xf numFmtId="0" fontId="52" fillId="3" borderId="10" xfId="0" applyFont="1" applyFill="1" applyBorder="1" applyAlignment="1">
      <alignment horizontal="left" vertical="top" wrapText="1"/>
    </xf>
    <xf numFmtId="0" fontId="52" fillId="3" borderId="10" xfId="0" applyFont="1" applyFill="1" applyBorder="1" applyAlignment="1">
      <alignment vertical="top"/>
    </xf>
    <xf numFmtId="2" fontId="52" fillId="3" borderId="10" xfId="0" applyNumberFormat="1" applyFont="1" applyFill="1" applyBorder="1" applyAlignment="1">
      <alignment horizontal="right" vertical="top"/>
    </xf>
    <xf numFmtId="0" fontId="56" fillId="10" borderId="4" xfId="0" applyFont="1" applyFill="1" applyBorder="1" applyAlignment="1">
      <alignment vertical="top"/>
    </xf>
    <xf numFmtId="0" fontId="55" fillId="10" borderId="4" xfId="0" applyFont="1" applyFill="1" applyBorder="1" applyAlignment="1">
      <alignment vertical="top"/>
    </xf>
    <xf numFmtId="0" fontId="88" fillId="10" borderId="4" xfId="0" applyFont="1" applyFill="1" applyBorder="1" applyAlignment="1">
      <alignment vertical="top"/>
    </xf>
    <xf numFmtId="0" fontId="56" fillId="0" borderId="4" xfId="0" applyFont="1" applyFill="1" applyBorder="1" applyAlignment="1">
      <alignment vertical="top"/>
    </xf>
    <xf numFmtId="0" fontId="51" fillId="4" borderId="10" xfId="0" applyFont="1" applyFill="1" applyBorder="1" applyAlignment="1">
      <alignment horizontal="center" vertical="top"/>
    </xf>
    <xf numFmtId="0" fontId="87" fillId="10" borderId="4" xfId="0" applyFont="1" applyFill="1" applyBorder="1" applyAlignment="1">
      <alignment vertical="top"/>
    </xf>
    <xf numFmtId="0" fontId="52" fillId="0" borderId="0" xfId="2" applyFont="1" applyFill="1" applyAlignment="1">
      <alignment horizontal="right" vertical="top"/>
    </xf>
    <xf numFmtId="0" fontId="50" fillId="0" borderId="0" xfId="2" applyFont="1" applyFill="1" applyAlignment="1">
      <alignment horizontal="right" vertical="top"/>
    </xf>
    <xf numFmtId="0" fontId="51" fillId="0" borderId="0" xfId="2" applyFont="1" applyFill="1" applyAlignment="1">
      <alignment horizontal="right" vertical="top"/>
    </xf>
    <xf numFmtId="0" fontId="48" fillId="0" borderId="0" xfId="2" applyFont="1" applyFill="1" applyAlignment="1">
      <alignment horizontal="right" vertical="top"/>
    </xf>
    <xf numFmtId="2" fontId="52" fillId="0" borderId="0" xfId="2" applyNumberFormat="1" applyFont="1" applyFill="1" applyAlignment="1">
      <alignment vertical="top"/>
    </xf>
    <xf numFmtId="0" fontId="52" fillId="0" borderId="0" xfId="2" applyFont="1" applyFill="1" applyAlignment="1">
      <alignment vertical="top"/>
    </xf>
    <xf numFmtId="0" fontId="51" fillId="10" borderId="3" xfId="2" applyFont="1" applyFill="1" applyBorder="1" applyAlignment="1">
      <alignment vertical="top"/>
    </xf>
    <xf numFmtId="2" fontId="51" fillId="0" borderId="0" xfId="2" applyNumberFormat="1" applyFont="1" applyFill="1" applyAlignment="1">
      <alignment vertical="top"/>
    </xf>
    <xf numFmtId="0" fontId="51" fillId="0" borderId="0" xfId="2" applyFont="1" applyFill="1" applyAlignment="1">
      <alignment vertical="top"/>
    </xf>
    <xf numFmtId="0" fontId="74" fillId="0" borderId="0" xfId="2" applyFont="1" applyFill="1" applyAlignment="1">
      <alignment vertical="top"/>
    </xf>
    <xf numFmtId="0" fontId="55" fillId="0" borderId="0" xfId="2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left" vertical="top"/>
    </xf>
    <xf numFmtId="2" fontId="51" fillId="0" borderId="3" xfId="0" applyNumberFormat="1" applyFont="1" applyFill="1" applyBorder="1" applyAlignment="1">
      <alignment vertical="top"/>
    </xf>
    <xf numFmtId="166" fontId="51" fillId="0" borderId="3" xfId="0" applyNumberFormat="1" applyFont="1" applyFill="1" applyBorder="1" applyAlignment="1">
      <alignment horizontal="right" vertical="top"/>
    </xf>
    <xf numFmtId="165" fontId="51" fillId="0" borderId="3" xfId="0" applyNumberFormat="1" applyFont="1" applyFill="1" applyBorder="1" applyAlignment="1">
      <alignment horizontal="left" vertical="top"/>
    </xf>
    <xf numFmtId="0" fontId="51" fillId="0" borderId="1" xfId="0" applyFont="1" applyBorder="1" applyAlignment="1">
      <alignment vertical="top"/>
    </xf>
    <xf numFmtId="2" fontId="51" fillId="0" borderId="1" xfId="0" applyNumberFormat="1" applyFont="1" applyFill="1" applyBorder="1" applyAlignment="1">
      <alignment vertical="top"/>
    </xf>
    <xf numFmtId="166" fontId="51" fillId="0" borderId="1" xfId="0" applyNumberFormat="1" applyFont="1" applyFill="1" applyBorder="1" applyAlignment="1">
      <alignment horizontal="right" vertical="top"/>
    </xf>
    <xf numFmtId="165" fontId="51" fillId="0" borderId="1" xfId="0" applyNumberFormat="1" applyFont="1" applyFill="1" applyBorder="1" applyAlignment="1">
      <alignment horizontal="left" vertical="top"/>
    </xf>
    <xf numFmtId="2" fontId="51" fillId="0" borderId="3" xfId="0" applyNumberFormat="1" applyFont="1" applyFill="1" applyBorder="1" applyAlignment="1">
      <alignment horizontal="right" vertical="top"/>
    </xf>
    <xf numFmtId="0" fontId="51" fillId="0" borderId="3" xfId="0" applyFont="1" applyBorder="1" applyAlignment="1">
      <alignment vertical="top"/>
    </xf>
    <xf numFmtId="2" fontId="51" fillId="0" borderId="7" xfId="0" applyNumberFormat="1" applyFont="1" applyBorder="1" applyAlignment="1">
      <alignment horizontal="right" vertical="top"/>
    </xf>
    <xf numFmtId="0" fontId="69" fillId="0" borderId="0" xfId="0" applyFont="1" applyAlignment="1">
      <alignment vertical="top"/>
    </xf>
    <xf numFmtId="0" fontId="57" fillId="0" borderId="2" xfId="0" applyFont="1" applyFill="1" applyBorder="1" applyAlignment="1">
      <alignment wrapText="1"/>
    </xf>
    <xf numFmtId="167" fontId="4" fillId="7" borderId="7" xfId="2" applyNumberFormat="1" applyFont="1" applyFill="1" applyBorder="1" applyAlignment="1">
      <alignment vertical="top" wrapText="1"/>
    </xf>
    <xf numFmtId="167" fontId="4" fillId="7" borderId="1" xfId="2" applyNumberFormat="1" applyFont="1" applyFill="1" applyBorder="1" applyAlignment="1">
      <alignment vertical="top" wrapText="1"/>
    </xf>
    <xf numFmtId="2" fontId="0" fillId="0" borderId="0" xfId="0" applyNumberFormat="1" applyBorder="1"/>
    <xf numFmtId="0" fontId="54" fillId="16" borderId="0" xfId="0" applyFont="1" applyFill="1" applyAlignment="1">
      <alignment vertical="top"/>
    </xf>
    <xf numFmtId="0" fontId="51" fillId="17" borderId="0" xfId="0" applyFont="1" applyFill="1" applyAlignment="1">
      <alignment vertical="top"/>
    </xf>
    <xf numFmtId="0" fontId="37" fillId="18" borderId="0" xfId="0" applyFont="1" applyFill="1" applyAlignment="1">
      <alignment vertical="top" wrapText="1"/>
    </xf>
    <xf numFmtId="0" fontId="37" fillId="0" borderId="0" xfId="0" applyFont="1" applyFill="1" applyAlignment="1">
      <alignment vertical="top" wrapText="1"/>
    </xf>
    <xf numFmtId="0" fontId="4" fillId="18" borderId="0" xfId="2" applyFont="1" applyFill="1"/>
    <xf numFmtId="0" fontId="45" fillId="0" borderId="2" xfId="0" applyFont="1" applyBorder="1" applyAlignment="1">
      <alignment horizontal="center" vertical="top" wrapText="1"/>
    </xf>
    <xf numFmtId="0" fontId="45" fillId="11" borderId="2" xfId="0" applyFont="1" applyFill="1" applyBorder="1" applyAlignment="1">
      <alignment horizontal="center" vertical="top" wrapText="1"/>
    </xf>
    <xf numFmtId="0" fontId="44" fillId="10" borderId="2" xfId="0" applyFont="1" applyFill="1" applyBorder="1" applyAlignment="1">
      <alignment horizontal="center" vertical="center" wrapText="1"/>
    </xf>
    <xf numFmtId="0" fontId="49" fillId="10" borderId="4" xfId="0" applyFont="1" applyFill="1" applyBorder="1" applyAlignment="1">
      <alignment horizontal="center" vertical="center" wrapText="1"/>
    </xf>
    <xf numFmtId="0" fontId="49" fillId="10" borderId="2" xfId="0" applyFont="1" applyFill="1" applyBorder="1" applyAlignment="1">
      <alignment horizontal="center" vertical="center" wrapText="1"/>
    </xf>
    <xf numFmtId="0" fontId="94" fillId="10" borderId="4" xfId="0" applyFont="1" applyFill="1" applyBorder="1" applyAlignment="1">
      <alignment horizontal="center" vertical="top" wrapText="1"/>
    </xf>
    <xf numFmtId="0" fontId="94" fillId="10" borderId="2" xfId="0" applyFont="1" applyFill="1" applyBorder="1" applyAlignment="1">
      <alignment horizontal="center" vertical="top" wrapText="1"/>
    </xf>
    <xf numFmtId="0" fontId="49" fillId="10" borderId="5" xfId="0" applyFont="1" applyFill="1" applyBorder="1" applyAlignment="1">
      <alignment horizontal="center" vertical="center" wrapText="1"/>
    </xf>
    <xf numFmtId="2" fontId="45" fillId="0" borderId="10" xfId="0" applyNumberFormat="1" applyFont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0" fontId="45" fillId="0" borderId="5" xfId="0" applyFont="1" applyBorder="1" applyAlignment="1">
      <alignment horizontal="center" vertical="top" wrapText="1"/>
    </xf>
    <xf numFmtId="2" fontId="45" fillId="0" borderId="5" xfId="0" applyNumberFormat="1" applyFont="1" applyBorder="1" applyAlignment="1">
      <alignment horizontal="center" vertical="top" wrapText="1"/>
    </xf>
    <xf numFmtId="0" fontId="64" fillId="0" borderId="0" xfId="0" applyFont="1"/>
    <xf numFmtId="0" fontId="45" fillId="0" borderId="2" xfId="0" applyFont="1" applyBorder="1" applyAlignment="1">
      <alignment horizontal="center" vertical="top" wrapText="1"/>
    </xf>
    <xf numFmtId="0" fontId="45" fillId="11" borderId="2" xfId="0" applyFont="1" applyFill="1" applyBorder="1" applyAlignment="1">
      <alignment horizontal="center" vertical="top" wrapText="1"/>
    </xf>
    <xf numFmtId="0" fontId="94" fillId="10" borderId="2" xfId="0" applyFont="1" applyFill="1" applyBorder="1" applyAlignment="1">
      <alignment horizontal="center" vertical="top" wrapText="1"/>
    </xf>
    <xf numFmtId="0" fontId="49" fillId="19" borderId="2" xfId="0" applyFont="1" applyFill="1" applyBorder="1" applyAlignment="1">
      <alignment horizontal="center" vertical="center" wrapText="1"/>
    </xf>
    <xf numFmtId="2" fontId="45" fillId="19" borderId="4" xfId="0" applyNumberFormat="1" applyFont="1" applyFill="1" applyBorder="1" applyAlignment="1">
      <alignment horizontal="center" vertical="top" wrapText="1"/>
    </xf>
    <xf numFmtId="0" fontId="94" fillId="11" borderId="4" xfId="0" applyFont="1" applyFill="1" applyBorder="1" applyAlignment="1">
      <alignment horizontal="center" vertical="top" wrapText="1"/>
    </xf>
    <xf numFmtId="0" fontId="94" fillId="20" borderId="10" xfId="0" applyFont="1" applyFill="1" applyBorder="1" applyAlignment="1">
      <alignment horizontal="center" vertical="top" wrapText="1"/>
    </xf>
    <xf numFmtId="2" fontId="45" fillId="20" borderId="10" xfId="0" applyNumberFormat="1" applyFont="1" applyFill="1" applyBorder="1" applyAlignment="1">
      <alignment horizontal="center" vertical="top" wrapText="1"/>
    </xf>
    <xf numFmtId="2" fontId="45" fillId="20" borderId="4" xfId="0" applyNumberFormat="1" applyFont="1" applyFill="1" applyBorder="1" applyAlignment="1">
      <alignment horizontal="center" vertical="top" wrapText="1"/>
    </xf>
    <xf numFmtId="0" fontId="94" fillId="11" borderId="2" xfId="0" applyFont="1" applyFill="1" applyBorder="1" applyAlignment="1">
      <alignment horizontal="center" vertical="top" wrapText="1"/>
    </xf>
    <xf numFmtId="0" fontId="94" fillId="20" borderId="21" xfId="0" applyFont="1" applyFill="1" applyBorder="1" applyAlignment="1">
      <alignment horizontal="center" vertical="top" wrapText="1"/>
    </xf>
    <xf numFmtId="2" fontId="45" fillId="20" borderId="21" xfId="0" applyNumberFormat="1" applyFont="1" applyFill="1" applyBorder="1" applyAlignment="1">
      <alignment horizontal="center" vertical="top" wrapText="1"/>
    </xf>
    <xf numFmtId="2" fontId="9" fillId="21" borderId="17" xfId="3" applyNumberFormat="1" applyFill="1" applyBorder="1"/>
    <xf numFmtId="2" fontId="45" fillId="21" borderId="4" xfId="0" applyNumberFormat="1" applyFont="1" applyFill="1" applyBorder="1" applyAlignment="1">
      <alignment horizontal="center" vertical="top" wrapText="1"/>
    </xf>
    <xf numFmtId="2" fontId="82" fillId="10" borderId="2" xfId="0" applyNumberFormat="1" applyFont="1" applyFill="1" applyBorder="1"/>
    <xf numFmtId="2" fontId="82" fillId="11" borderId="2" xfId="0" applyNumberFormat="1" applyFont="1" applyFill="1" applyBorder="1"/>
    <xf numFmtId="2" fontId="82" fillId="20" borderId="2" xfId="0" applyNumberFormat="1" applyFont="1" applyFill="1" applyBorder="1"/>
    <xf numFmtId="2" fontId="82" fillId="21" borderId="2" xfId="0" applyNumberFormat="1" applyFont="1" applyFill="1" applyBorder="1"/>
    <xf numFmtId="0" fontId="51" fillId="21" borderId="0" xfId="0" applyFont="1" applyFill="1"/>
    <xf numFmtId="0" fontId="94" fillId="20" borderId="10" xfId="0" applyFont="1" applyFill="1" applyBorder="1" applyAlignment="1">
      <alignment horizontal="center" vertical="top" wrapText="1"/>
    </xf>
    <xf numFmtId="0" fontId="94" fillId="10" borderId="2" xfId="0" applyFont="1" applyFill="1" applyBorder="1" applyAlignment="1">
      <alignment horizontal="center" vertical="top" wrapText="1"/>
    </xf>
    <xf numFmtId="0" fontId="94" fillId="20" borderId="21" xfId="0" applyFont="1" applyFill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11" borderId="2" xfId="0" applyFont="1" applyFill="1" applyBorder="1" applyAlignment="1">
      <alignment horizontal="center" vertical="top" wrapText="1"/>
    </xf>
    <xf numFmtId="0" fontId="94" fillId="10" borderId="2" xfId="0" applyFont="1" applyFill="1" applyBorder="1" applyAlignment="1">
      <alignment horizontal="center" vertical="top" wrapText="1"/>
    </xf>
    <xf numFmtId="0" fontId="94" fillId="20" borderId="21" xfId="0" applyFont="1" applyFill="1" applyBorder="1" applyAlignment="1">
      <alignment horizontal="center" vertical="top" wrapText="1"/>
    </xf>
    <xf numFmtId="0" fontId="94" fillId="20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45" fillId="11" borderId="2" xfId="0" applyFont="1" applyFill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1" fontId="45" fillId="0" borderId="4" xfId="0" applyNumberFormat="1" applyFont="1" applyBorder="1" applyAlignment="1">
      <alignment horizontal="center" vertical="top" wrapText="1"/>
    </xf>
    <xf numFmtId="0" fontId="94" fillId="20" borderId="10" xfId="0" applyFont="1" applyFill="1" applyBorder="1" applyAlignment="1">
      <alignment horizontal="center" vertical="top" wrapText="1"/>
    </xf>
    <xf numFmtId="0" fontId="94" fillId="10" borderId="2" xfId="0" applyFont="1" applyFill="1" applyBorder="1" applyAlignment="1">
      <alignment horizontal="center" vertical="top" wrapText="1"/>
    </xf>
    <xf numFmtId="0" fontId="94" fillId="20" borderId="21" xfId="0" applyFont="1" applyFill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45" fillId="0" borderId="2" xfId="0" applyFont="1" applyBorder="1" applyAlignment="1">
      <alignment horizontal="center" vertical="top" wrapText="1"/>
    </xf>
    <xf numFmtId="0" fontId="45" fillId="11" borderId="2" xfId="0" applyFont="1" applyFill="1" applyBorder="1" applyAlignment="1">
      <alignment horizontal="center" vertical="top" wrapText="1"/>
    </xf>
    <xf numFmtId="2" fontId="2" fillId="0" borderId="0" xfId="2" applyNumberFormat="1" applyFont="1"/>
    <xf numFmtId="0" fontId="74" fillId="6" borderId="2" xfId="2" applyFont="1" applyFill="1" applyBorder="1" applyAlignment="1">
      <alignment horizontal="center" vertical="top"/>
    </xf>
    <xf numFmtId="0" fontId="74" fillId="6" borderId="2" xfId="2" applyFont="1" applyFill="1" applyBorder="1" applyAlignment="1">
      <alignment horizontal="right" vertical="top"/>
    </xf>
    <xf numFmtId="0" fontId="74" fillId="6" borderId="2" xfId="2" applyFont="1" applyFill="1" applyBorder="1" applyAlignment="1">
      <alignment horizontal="left" vertical="top" wrapText="1"/>
    </xf>
    <xf numFmtId="1" fontId="74" fillId="6" borderId="2" xfId="2" applyNumberFormat="1" applyFont="1" applyFill="1" applyBorder="1" applyAlignment="1">
      <alignment vertical="top"/>
    </xf>
    <xf numFmtId="2" fontId="74" fillId="6" borderId="2" xfId="2" applyNumberFormat="1" applyFont="1" applyFill="1" applyBorder="1" applyAlignment="1">
      <alignment vertical="top"/>
    </xf>
    <xf numFmtId="0" fontId="74" fillId="6" borderId="2" xfId="2" applyFont="1" applyFill="1" applyBorder="1" applyAlignment="1">
      <alignment horizontal="center" vertical="top" wrapText="1"/>
    </xf>
    <xf numFmtId="0" fontId="41" fillId="6" borderId="2" xfId="0" applyFont="1" applyFill="1" applyBorder="1" applyAlignment="1">
      <alignment horizontal="center" vertical="top" wrapText="1"/>
    </xf>
    <xf numFmtId="0" fontId="42" fillId="6" borderId="2" xfId="0" applyFont="1" applyFill="1" applyBorder="1" applyAlignment="1">
      <alignment horizontal="center" vertical="top" wrapText="1"/>
    </xf>
    <xf numFmtId="0" fontId="41" fillId="6" borderId="2" xfId="0" applyFont="1" applyFill="1" applyBorder="1" applyAlignment="1">
      <alignment horizontal="left" vertical="top" wrapText="1"/>
    </xf>
    <xf numFmtId="2" fontId="41" fillId="6" borderId="2" xfId="0" applyNumberFormat="1" applyFont="1" applyFill="1" applyBorder="1" applyAlignment="1">
      <alignment horizontal="right" vertical="top" wrapText="1"/>
    </xf>
    <xf numFmtId="0" fontId="41" fillId="6" borderId="0" xfId="0" applyFont="1" applyFill="1" applyBorder="1" applyAlignment="1">
      <alignment horizontal="center" vertical="top" wrapText="1"/>
    </xf>
    <xf numFmtId="0" fontId="42" fillId="6" borderId="0" xfId="0" applyFont="1" applyFill="1" applyBorder="1" applyAlignment="1">
      <alignment horizontal="center" vertical="top" wrapText="1"/>
    </xf>
    <xf numFmtId="0" fontId="41" fillId="6" borderId="0" xfId="0" applyFont="1" applyFill="1" applyBorder="1" applyAlignment="1">
      <alignment horizontal="left" vertical="top" wrapText="1"/>
    </xf>
    <xf numFmtId="2" fontId="41" fillId="6" borderId="0" xfId="0" applyNumberFormat="1" applyFont="1" applyFill="1" applyBorder="1" applyAlignment="1">
      <alignment horizontal="right" vertical="top" wrapText="1"/>
    </xf>
    <xf numFmtId="0" fontId="8" fillId="6" borderId="2" xfId="2" applyFont="1" applyFill="1" applyBorder="1" applyAlignment="1">
      <alignment horizontal="center" vertical="top"/>
    </xf>
    <xf numFmtId="0" fontId="8" fillId="6" borderId="2" xfId="2" applyFont="1" applyFill="1" applyBorder="1" applyAlignment="1">
      <alignment vertical="top" wrapText="1"/>
    </xf>
    <xf numFmtId="2" fontId="8" fillId="6" borderId="2" xfId="2" applyNumberFormat="1" applyFont="1" applyFill="1" applyBorder="1" applyAlignment="1">
      <alignment horizontal="center" vertical="top"/>
    </xf>
    <xf numFmtId="0" fontId="8" fillId="6" borderId="0" xfId="2" applyFont="1" applyFill="1" applyBorder="1" applyAlignment="1">
      <alignment horizontal="center" vertical="top"/>
    </xf>
    <xf numFmtId="0" fontId="8" fillId="6" borderId="0" xfId="2" applyFont="1" applyFill="1" applyBorder="1" applyAlignment="1">
      <alignment vertical="top" wrapText="1"/>
    </xf>
    <xf numFmtId="2" fontId="8" fillId="6" borderId="0" xfId="2" applyNumberFormat="1" applyFont="1" applyFill="1" applyBorder="1" applyAlignment="1">
      <alignment horizontal="center" vertical="top"/>
    </xf>
    <xf numFmtId="0" fontId="7" fillId="0" borderId="0" xfId="0" applyFont="1"/>
    <xf numFmtId="2" fontId="46" fillId="19" borderId="4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49" fillId="19" borderId="5" xfId="0" applyFont="1" applyFill="1" applyBorder="1" applyAlignment="1">
      <alignment horizontal="center" vertical="center" wrapText="1"/>
    </xf>
    <xf numFmtId="2" fontId="46" fillId="19" borderId="10" xfId="0" applyNumberFormat="1" applyFont="1" applyFill="1" applyBorder="1" applyAlignment="1">
      <alignment horizontal="center" vertical="top" wrapText="1"/>
    </xf>
    <xf numFmtId="2" fontId="9" fillId="21" borderId="22" xfId="3" applyNumberFormat="1" applyFill="1" applyBorder="1"/>
    <xf numFmtId="0" fontId="0" fillId="0" borderId="1" xfId="0" applyBorder="1"/>
    <xf numFmtId="2" fontId="0" fillId="0" borderId="2" xfId="0" applyNumberFormat="1" applyBorder="1"/>
    <xf numFmtId="2" fontId="45" fillId="20" borderId="2" xfId="0" applyNumberFormat="1" applyFont="1" applyFill="1" applyBorder="1" applyAlignment="1">
      <alignment horizontal="center" vertical="top" wrapText="1"/>
    </xf>
    <xf numFmtId="0" fontId="58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99" fillId="0" borderId="0" xfId="0" applyFont="1" applyFill="1" applyBorder="1"/>
    <xf numFmtId="0" fontId="99" fillId="0" borderId="0" xfId="0" applyFont="1" applyFill="1"/>
    <xf numFmtId="164" fontId="6" fillId="0" borderId="2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right" vertical="center"/>
    </xf>
    <xf numFmtId="0" fontId="51" fillId="0" borderId="2" xfId="0" applyFont="1" applyFill="1" applyBorder="1" applyAlignment="1">
      <alignment horizontal="center" vertical="top"/>
    </xf>
    <xf numFmtId="0" fontId="58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 wrapText="1"/>
    </xf>
    <xf numFmtId="0" fontId="51" fillId="0" borderId="2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horizontal="center" vertical="center"/>
    </xf>
    <xf numFmtId="2" fontId="51" fillId="0" borderId="2" xfId="0" applyNumberFormat="1" applyFont="1" applyBorder="1" applyAlignment="1">
      <alignment horizontal="right" vertical="top"/>
    </xf>
    <xf numFmtId="0" fontId="51" fillId="2" borderId="2" xfId="0" applyFont="1" applyFill="1" applyBorder="1" applyAlignment="1">
      <alignment horizontal="left" vertical="top" wrapText="1"/>
    </xf>
    <xf numFmtId="0" fontId="51" fillId="2" borderId="2" xfId="0" applyFont="1" applyFill="1" applyBorder="1" applyAlignment="1">
      <alignment horizontal="right" vertical="top"/>
    </xf>
    <xf numFmtId="0" fontId="51" fillId="2" borderId="2" xfId="0" applyFont="1" applyFill="1" applyBorder="1" applyAlignment="1">
      <alignment horizontal="center" vertical="top"/>
    </xf>
    <xf numFmtId="0" fontId="51" fillId="2" borderId="3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horizontal="center" vertical="top" wrapText="1"/>
    </xf>
    <xf numFmtId="0" fontId="51" fillId="0" borderId="2" xfId="2" applyFont="1" applyFill="1" applyBorder="1" applyAlignment="1">
      <alignment horizontal="center" vertical="top"/>
    </xf>
    <xf numFmtId="0" fontId="51" fillId="0" borderId="2" xfId="2" applyFont="1" applyFill="1" applyBorder="1" applyAlignment="1">
      <alignment horizontal="right" vertical="top"/>
    </xf>
    <xf numFmtId="0" fontId="51" fillId="2" borderId="3" xfId="2" applyFont="1" applyFill="1" applyBorder="1" applyAlignment="1">
      <alignment horizontal="right" vertical="top"/>
    </xf>
    <xf numFmtId="0" fontId="51" fillId="2" borderId="1" xfId="2" applyFont="1" applyFill="1" applyBorder="1" applyAlignment="1">
      <alignment horizontal="right" vertical="top"/>
    </xf>
    <xf numFmtId="0" fontId="51" fillId="0" borderId="2" xfId="2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51" fillId="2" borderId="3" xfId="2" applyFont="1" applyFill="1" applyBorder="1" applyAlignment="1">
      <alignment horizontal="center" vertical="top"/>
    </xf>
    <xf numFmtId="0" fontId="51" fillId="2" borderId="1" xfId="2" applyFont="1" applyFill="1" applyBorder="1" applyAlignment="1">
      <alignment horizontal="center" vertical="top"/>
    </xf>
    <xf numFmtId="2" fontId="51" fillId="0" borderId="2" xfId="0" applyNumberFormat="1" applyFont="1" applyFill="1" applyBorder="1" applyAlignment="1">
      <alignment horizontal="right" vertical="top"/>
    </xf>
    <xf numFmtId="0" fontId="51" fillId="0" borderId="3" xfId="0" applyFont="1" applyFill="1" applyBorder="1" applyAlignment="1">
      <alignment horizontal="center" vertical="top" wrapText="1"/>
    </xf>
    <xf numFmtId="0" fontId="51" fillId="0" borderId="7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0" fontId="51" fillId="2" borderId="3" xfId="2" applyFont="1" applyFill="1" applyBorder="1" applyAlignment="1">
      <alignment horizontal="left" vertical="top" wrapText="1"/>
    </xf>
    <xf numFmtId="0" fontId="51" fillId="2" borderId="1" xfId="2" applyFont="1" applyFill="1" applyBorder="1" applyAlignment="1">
      <alignment horizontal="left" vertical="top" wrapText="1"/>
    </xf>
    <xf numFmtId="0" fontId="51" fillId="2" borderId="2" xfId="2" applyFont="1" applyFill="1" applyBorder="1" applyAlignment="1">
      <alignment horizontal="left" vertical="top" wrapText="1"/>
    </xf>
    <xf numFmtId="0" fontId="51" fillId="2" borderId="1" xfId="2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top" wrapText="1"/>
    </xf>
    <xf numFmtId="0" fontId="51" fillId="2" borderId="2" xfId="2" applyFont="1" applyFill="1" applyBorder="1" applyAlignment="1">
      <alignment horizontal="right" vertical="top"/>
    </xf>
    <xf numFmtId="0" fontId="23" fillId="0" borderId="2" xfId="2" applyFont="1" applyFill="1" applyBorder="1" applyAlignment="1">
      <alignment horizontal="center" vertical="top" wrapText="1"/>
    </xf>
    <xf numFmtId="0" fontId="51" fillId="2" borderId="7" xfId="2" applyFont="1" applyFill="1" applyBorder="1" applyAlignment="1">
      <alignment horizontal="left" vertical="top" wrapText="1"/>
    </xf>
    <xf numFmtId="0" fontId="51" fillId="0" borderId="3" xfId="2" applyFont="1" applyFill="1" applyBorder="1" applyAlignment="1">
      <alignment horizontal="center" vertical="center"/>
    </xf>
    <xf numFmtId="0" fontId="51" fillId="0" borderId="2" xfId="2" applyFont="1" applyFill="1" applyBorder="1" applyAlignment="1">
      <alignment horizontal="center" vertical="center"/>
    </xf>
    <xf numFmtId="0" fontId="51" fillId="2" borderId="2" xfId="2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center" wrapText="1"/>
    </xf>
    <xf numFmtId="0" fontId="59" fillId="0" borderId="2" xfId="2" applyFont="1" applyFill="1" applyBorder="1" applyAlignment="1">
      <alignment horizontal="center" vertical="center" wrapText="1"/>
    </xf>
    <xf numFmtId="0" fontId="51" fillId="0" borderId="3" xfId="2" applyFont="1" applyFill="1" applyBorder="1" applyAlignment="1">
      <alignment horizontal="center" vertical="top"/>
    </xf>
    <xf numFmtId="0" fontId="59" fillId="0" borderId="2" xfId="2" applyFont="1" applyFill="1" applyBorder="1" applyAlignment="1">
      <alignment horizontal="center" vertical="top" wrapText="1"/>
    </xf>
    <xf numFmtId="2" fontId="51" fillId="0" borderId="3" xfId="0" applyNumberFormat="1" applyFont="1" applyBorder="1" applyAlignment="1">
      <alignment horizontal="right" vertical="top"/>
    </xf>
    <xf numFmtId="2" fontId="51" fillId="0" borderId="1" xfId="0" applyNumberFormat="1" applyFont="1" applyBorder="1" applyAlignment="1">
      <alignment horizontal="right" vertical="top"/>
    </xf>
    <xf numFmtId="0" fontId="58" fillId="0" borderId="3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vertical="top" wrapText="1"/>
    </xf>
    <xf numFmtId="0" fontId="51" fillId="0" borderId="1" xfId="0" applyFont="1" applyFill="1" applyBorder="1" applyAlignment="1">
      <alignment vertical="top" wrapText="1"/>
    </xf>
    <xf numFmtId="0" fontId="51" fillId="0" borderId="2" xfId="0" applyFont="1" applyFill="1" applyBorder="1" applyAlignment="1">
      <alignment vertical="top" wrapText="1"/>
    </xf>
    <xf numFmtId="0" fontId="51" fillId="0" borderId="3" xfId="0" applyFont="1" applyFill="1" applyBorder="1" applyAlignment="1">
      <alignment vertical="top"/>
    </xf>
    <xf numFmtId="0" fontId="51" fillId="0" borderId="1" xfId="0" applyFont="1" applyFill="1" applyBorder="1" applyAlignment="1">
      <alignment vertical="top"/>
    </xf>
    <xf numFmtId="0" fontId="51" fillId="2" borderId="1" xfId="0" applyFont="1" applyFill="1" applyBorder="1" applyAlignment="1">
      <alignment horizontal="center" vertical="top" wrapText="1"/>
    </xf>
    <xf numFmtId="0" fontId="56" fillId="0" borderId="2" xfId="0" applyFont="1" applyFill="1" applyBorder="1" applyAlignment="1">
      <alignment vertical="top"/>
    </xf>
    <xf numFmtId="0" fontId="4" fillId="0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horizontal="right" vertical="top" wrapText="1"/>
    </xf>
    <xf numFmtId="0" fontId="51" fillId="0" borderId="2" xfId="0" applyFont="1" applyFill="1" applyBorder="1" applyAlignment="1">
      <alignment horizontal="right" vertical="top" wrapText="1"/>
    </xf>
    <xf numFmtId="0" fontId="51" fillId="0" borderId="3" xfId="2" applyFont="1" applyFill="1" applyBorder="1" applyAlignment="1">
      <alignment vertical="top" wrapText="1"/>
    </xf>
    <xf numFmtId="0" fontId="51" fillId="0" borderId="2" xfId="2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right" vertical="top"/>
    </xf>
    <xf numFmtId="0" fontId="4" fillId="0" borderId="2" xfId="2" applyFont="1" applyBorder="1" applyAlignment="1">
      <alignment horizontal="right" vertical="top"/>
    </xf>
    <xf numFmtId="0" fontId="20" fillId="0" borderId="2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top"/>
    </xf>
    <xf numFmtId="0" fontId="74" fillId="2" borderId="0" xfId="2" applyFont="1" applyFill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top" wrapText="1"/>
    </xf>
    <xf numFmtId="0" fontId="51" fillId="0" borderId="2" xfId="2" applyFont="1" applyFill="1" applyBorder="1" applyAlignment="1">
      <alignment horizontal="right" vertical="top"/>
    </xf>
    <xf numFmtId="0" fontId="51" fillId="0" borderId="2" xfId="2" applyFont="1" applyFill="1" applyBorder="1" applyAlignment="1">
      <alignment horizontal="left" vertical="top" wrapText="1"/>
    </xf>
    <xf numFmtId="0" fontId="51" fillId="0" borderId="2" xfId="2" applyFont="1" applyFill="1" applyBorder="1" applyAlignment="1">
      <alignment horizontal="center" vertical="top"/>
    </xf>
    <xf numFmtId="0" fontId="51" fillId="0" borderId="2" xfId="0" applyFont="1" applyFill="1" applyBorder="1" applyAlignment="1">
      <alignment vertical="top" wrapText="1"/>
    </xf>
    <xf numFmtId="0" fontId="4" fillId="0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horizontal="center" vertical="top" wrapText="1"/>
    </xf>
    <xf numFmtId="0" fontId="51" fillId="0" borderId="2" xfId="2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center" vertical="top" wrapText="1"/>
    </xf>
    <xf numFmtId="2" fontId="51" fillId="13" borderId="2" xfId="0" applyNumberFormat="1" applyFont="1" applyFill="1" applyBorder="1" applyAlignment="1">
      <alignment horizontal="right" vertical="top"/>
    </xf>
    <xf numFmtId="0" fontId="51" fillId="0" borderId="7" xfId="0" applyFont="1" applyFill="1" applyBorder="1"/>
    <xf numFmtId="2" fontId="52" fillId="0" borderId="2" xfId="0" applyNumberFormat="1" applyFont="1" applyFill="1" applyBorder="1" applyAlignment="1">
      <alignment horizontal="right" vertical="top"/>
    </xf>
    <xf numFmtId="166" fontId="51" fillId="0" borderId="3" xfId="0" applyNumberFormat="1" applyFont="1" applyFill="1" applyBorder="1" applyAlignment="1">
      <alignment horizontal="center" vertical="top"/>
    </xf>
    <xf numFmtId="165" fontId="51" fillId="0" borderId="3" xfId="0" applyNumberFormat="1" applyFont="1" applyFill="1" applyBorder="1" applyAlignment="1">
      <alignment horizontal="center" vertical="top"/>
    </xf>
    <xf numFmtId="0" fontId="51" fillId="4" borderId="10" xfId="2" applyFont="1" applyFill="1" applyBorder="1" applyAlignment="1">
      <alignment horizontal="right" vertical="top"/>
    </xf>
    <xf numFmtId="0" fontId="51" fillId="4" borderId="10" xfId="2" applyFont="1" applyFill="1" applyBorder="1" applyAlignment="1">
      <alignment horizontal="left" vertical="top" wrapText="1"/>
    </xf>
    <xf numFmtId="0" fontId="51" fillId="4" borderId="10" xfId="0" applyFont="1" applyFill="1" applyBorder="1" applyAlignment="1">
      <alignment horizontal="left" vertical="top" wrapText="1"/>
    </xf>
    <xf numFmtId="2" fontId="51" fillId="4" borderId="10" xfId="2" applyNumberFormat="1" applyFont="1" applyFill="1" applyBorder="1" applyAlignment="1">
      <alignment horizontal="right" vertical="top"/>
    </xf>
    <xf numFmtId="2" fontId="51" fillId="4" borderId="10" xfId="0" applyNumberFormat="1" applyFont="1" applyFill="1" applyBorder="1" applyAlignment="1">
      <alignment horizontal="right" vertical="top"/>
    </xf>
    <xf numFmtId="0" fontId="51" fillId="0" borderId="7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right" vertical="top"/>
    </xf>
    <xf numFmtId="0" fontId="51" fillId="0" borderId="7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wrapText="1"/>
    </xf>
    <xf numFmtId="0" fontId="51" fillId="0" borderId="2" xfId="0" applyFont="1" applyBorder="1" applyAlignment="1">
      <alignment horizontal="center" vertical="top"/>
    </xf>
    <xf numFmtId="0" fontId="10" fillId="10" borderId="0" xfId="0" applyFont="1" applyFill="1"/>
    <xf numFmtId="2" fontId="10" fillId="10" borderId="0" xfId="0" applyNumberFormat="1" applyFont="1" applyFill="1"/>
    <xf numFmtId="0" fontId="10" fillId="10" borderId="11" xfId="0" applyFont="1" applyFill="1" applyBorder="1"/>
    <xf numFmtId="2" fontId="10" fillId="10" borderId="11" xfId="0" applyNumberFormat="1" applyFont="1" applyFill="1" applyBorder="1"/>
    <xf numFmtId="0" fontId="52" fillId="10" borderId="11" xfId="2" applyFont="1" applyFill="1" applyBorder="1" applyAlignment="1">
      <alignment horizontal="left" vertical="top" wrapText="1"/>
    </xf>
    <xf numFmtId="2" fontId="52" fillId="0" borderId="2" xfId="0" applyNumberFormat="1" applyFont="1" applyFill="1" applyBorder="1" applyAlignment="1">
      <alignment vertical="top"/>
    </xf>
    <xf numFmtId="0" fontId="92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52" fillId="8" borderId="2" xfId="0" applyFont="1" applyFill="1" applyBorder="1" applyAlignment="1">
      <alignment horizontal="center" vertical="center"/>
    </xf>
    <xf numFmtId="0" fontId="52" fillId="8" borderId="2" xfId="0" applyFont="1" applyFill="1" applyBorder="1" applyAlignment="1">
      <alignment horizontal="center" vertical="top"/>
    </xf>
    <xf numFmtId="0" fontId="52" fillId="8" borderId="2" xfId="0" applyFont="1" applyFill="1" applyBorder="1" applyAlignment="1">
      <alignment horizontal="right" vertical="top"/>
    </xf>
    <xf numFmtId="0" fontId="52" fillId="8" borderId="2" xfId="0" applyFont="1" applyFill="1" applyBorder="1" applyAlignment="1">
      <alignment horizontal="left" vertical="top" wrapText="1"/>
    </xf>
    <xf numFmtId="2" fontId="52" fillId="8" borderId="2" xfId="0" applyNumberFormat="1" applyFont="1" applyFill="1" applyBorder="1" applyAlignment="1">
      <alignment horizontal="right" vertical="top"/>
    </xf>
    <xf numFmtId="2" fontId="52" fillId="4" borderId="2" xfId="0" applyNumberFormat="1" applyFont="1" applyFill="1" applyBorder="1" applyAlignment="1">
      <alignment horizontal="right" vertical="top"/>
    </xf>
    <xf numFmtId="0" fontId="51" fillId="0" borderId="2" xfId="0" applyFont="1" applyBorder="1" applyAlignment="1">
      <alignment horizontal="center" vertical="center"/>
    </xf>
    <xf numFmtId="0" fontId="52" fillId="8" borderId="2" xfId="0" applyFont="1" applyFill="1" applyBorder="1" applyAlignment="1">
      <alignment horizontal="center"/>
    </xf>
    <xf numFmtId="0" fontId="52" fillId="8" borderId="2" xfId="0" applyFont="1" applyFill="1" applyBorder="1" applyAlignment="1">
      <alignment vertical="top" wrapText="1"/>
    </xf>
    <xf numFmtId="2" fontId="52" fillId="8" borderId="2" xfId="0" applyNumberFormat="1" applyFont="1" applyFill="1" applyBorder="1" applyAlignment="1">
      <alignment vertical="top"/>
    </xf>
    <xf numFmtId="2" fontId="52" fillId="8" borderId="2" xfId="0" applyNumberFormat="1" applyFont="1" applyFill="1" applyBorder="1" applyAlignment="1">
      <alignment horizontal="left" vertical="top"/>
    </xf>
    <xf numFmtId="0" fontId="52" fillId="8" borderId="2" xfId="0" applyFont="1" applyFill="1" applyBorder="1" applyAlignment="1">
      <alignment vertical="top"/>
    </xf>
    <xf numFmtId="0" fontId="52" fillId="8" borderId="2" xfId="0" applyFont="1" applyFill="1" applyBorder="1" applyAlignment="1">
      <alignment horizontal="left" vertical="top"/>
    </xf>
    <xf numFmtId="0" fontId="52" fillId="8" borderId="3" xfId="0" applyFont="1" applyFill="1" applyBorder="1" applyAlignment="1">
      <alignment horizontal="center"/>
    </xf>
    <xf numFmtId="0" fontId="52" fillId="8" borderId="3" xfId="0" applyFont="1" applyFill="1" applyBorder="1" applyAlignment="1">
      <alignment horizontal="center" vertical="top"/>
    </xf>
    <xf numFmtId="0" fontId="52" fillId="8" borderId="3" xfId="0" applyFont="1" applyFill="1" applyBorder="1" applyAlignment="1">
      <alignment horizontal="right" vertical="top"/>
    </xf>
    <xf numFmtId="0" fontId="52" fillId="8" borderId="3" xfId="0" applyFont="1" applyFill="1" applyBorder="1" applyAlignment="1">
      <alignment horizontal="left" vertical="top" wrapText="1"/>
    </xf>
    <xf numFmtId="0" fontId="52" fillId="8" borderId="3" xfId="0" applyFont="1" applyFill="1" applyBorder="1" applyAlignment="1">
      <alignment vertical="top" wrapText="1"/>
    </xf>
    <xf numFmtId="0" fontId="52" fillId="8" borderId="3" xfId="0" applyFont="1" applyFill="1" applyBorder="1" applyAlignment="1">
      <alignment vertical="top"/>
    </xf>
    <xf numFmtId="2" fontId="52" fillId="8" borderId="3" xfId="0" applyNumberFormat="1" applyFont="1" applyFill="1" applyBorder="1" applyAlignment="1">
      <alignment horizontal="right" vertical="top"/>
    </xf>
    <xf numFmtId="0" fontId="52" fillId="8" borderId="3" xfId="0" applyFont="1" applyFill="1" applyBorder="1" applyAlignment="1">
      <alignment horizontal="left" vertical="top"/>
    </xf>
    <xf numFmtId="0" fontId="56" fillId="0" borderId="1" xfId="0" applyFont="1" applyFill="1" applyBorder="1"/>
    <xf numFmtId="0" fontId="52" fillId="8" borderId="2" xfId="2" applyFont="1" applyFill="1" applyBorder="1" applyAlignment="1">
      <alignment horizontal="center" vertical="center"/>
    </xf>
    <xf numFmtId="0" fontId="52" fillId="8" borderId="2" xfId="2" applyFont="1" applyFill="1" applyBorder="1" applyAlignment="1">
      <alignment horizontal="center" vertical="top"/>
    </xf>
    <xf numFmtId="0" fontId="52" fillId="8" borderId="2" xfId="2" applyFont="1" applyFill="1" applyBorder="1" applyAlignment="1">
      <alignment horizontal="right" vertical="top"/>
    </xf>
    <xf numFmtId="0" fontId="52" fillId="8" borderId="2" xfId="2" applyFont="1" applyFill="1" applyBorder="1" applyAlignment="1">
      <alignment horizontal="left" vertical="top" wrapText="1"/>
    </xf>
    <xf numFmtId="0" fontId="52" fillId="8" borderId="2" xfId="0" applyFont="1" applyFill="1" applyBorder="1"/>
    <xf numFmtId="2" fontId="52" fillId="8" borderId="2" xfId="2" applyNumberFormat="1" applyFont="1" applyFill="1" applyBorder="1" applyAlignment="1">
      <alignment vertical="top"/>
    </xf>
    <xf numFmtId="2" fontId="52" fillId="8" borderId="2" xfId="2" applyNumberFormat="1" applyFont="1" applyFill="1" applyBorder="1" applyAlignment="1">
      <alignment horizontal="right" vertical="top"/>
    </xf>
    <xf numFmtId="2" fontId="52" fillId="8" borderId="2" xfId="0" applyNumberFormat="1" applyFont="1" applyFill="1" applyBorder="1"/>
    <xf numFmtId="0" fontId="52" fillId="8" borderId="2" xfId="2" applyFont="1" applyFill="1" applyBorder="1" applyAlignment="1">
      <alignment horizontal="right" vertical="top" wrapText="1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right" vertical="top"/>
    </xf>
    <xf numFmtId="0" fontId="51" fillId="0" borderId="1" xfId="0" applyFont="1" applyFill="1" applyBorder="1" applyAlignment="1">
      <alignment horizontal="left" vertical="top" wrapText="1"/>
    </xf>
    <xf numFmtId="0" fontId="51" fillId="0" borderId="1" xfId="0" applyFont="1" applyFill="1" applyBorder="1"/>
    <xf numFmtId="0" fontId="51" fillId="0" borderId="2" xfId="0" applyFont="1" applyBorder="1"/>
    <xf numFmtId="0" fontId="11" fillId="0" borderId="0" xfId="0" applyFont="1" applyFill="1" applyAlignment="1">
      <alignment horizontal="center" vertical="center"/>
    </xf>
    <xf numFmtId="0" fontId="51" fillId="0" borderId="2" xfId="0" applyFont="1" applyFill="1" applyBorder="1" applyAlignment="1">
      <alignment vertical="center"/>
    </xf>
    <xf numFmtId="0" fontId="51" fillId="0" borderId="2" xfId="2" applyFont="1" applyFill="1" applyBorder="1" applyAlignment="1">
      <alignment vertical="top"/>
    </xf>
    <xf numFmtId="0" fontId="51" fillId="0" borderId="7" xfId="0" applyFont="1" applyFill="1" applyBorder="1" applyAlignment="1">
      <alignment wrapText="1"/>
    </xf>
    <xf numFmtId="0" fontId="51" fillId="0" borderId="7" xfId="0" applyFont="1" applyFill="1" applyBorder="1" applyAlignment="1">
      <alignment vertical="top"/>
    </xf>
    <xf numFmtId="2" fontId="52" fillId="8" borderId="2" xfId="0" applyNumberFormat="1" applyFont="1" applyFill="1" applyBorder="1" applyAlignment="1">
      <alignment vertical="top" wrapText="1"/>
    </xf>
    <xf numFmtId="0" fontId="52" fillId="8" borderId="2" xfId="2" applyFont="1" applyFill="1" applyBorder="1" applyAlignment="1">
      <alignment horizontal="center" vertical="top" wrapText="1"/>
    </xf>
    <xf numFmtId="0" fontId="52" fillId="8" borderId="3" xfId="2" applyFont="1" applyFill="1" applyBorder="1" applyAlignment="1">
      <alignment horizontal="center" vertical="top"/>
    </xf>
    <xf numFmtId="0" fontId="52" fillId="8" borderId="3" xfId="2" applyFont="1" applyFill="1" applyBorder="1" applyAlignment="1">
      <alignment horizontal="right" vertical="top"/>
    </xf>
    <xf numFmtId="0" fontId="52" fillId="8" borderId="3" xfId="2" applyFont="1" applyFill="1" applyBorder="1" applyAlignment="1">
      <alignment horizontal="left" vertical="top" wrapText="1"/>
    </xf>
    <xf numFmtId="2" fontId="52" fillId="8" borderId="3" xfId="0" applyNumberFormat="1" applyFont="1" applyFill="1" applyBorder="1" applyAlignment="1">
      <alignment vertical="top" wrapText="1"/>
    </xf>
    <xf numFmtId="2" fontId="52" fillId="8" borderId="3" xfId="0" applyNumberFormat="1" applyFont="1" applyFill="1" applyBorder="1" applyAlignment="1">
      <alignment horizontal="right" vertical="top" wrapText="1"/>
    </xf>
    <xf numFmtId="0" fontId="52" fillId="8" borderId="3" xfId="0" applyFont="1" applyFill="1" applyBorder="1" applyAlignment="1">
      <alignment horizontal="right" vertical="top" wrapText="1"/>
    </xf>
    <xf numFmtId="2" fontId="52" fillId="8" borderId="2" xfId="0" applyNumberFormat="1" applyFont="1" applyFill="1" applyBorder="1" applyAlignment="1">
      <alignment horizontal="right" vertical="top" wrapText="1"/>
    </xf>
    <xf numFmtId="0" fontId="52" fillId="3" borderId="0" xfId="0" applyFont="1" applyFill="1" applyAlignment="1">
      <alignment horizontal="center" vertical="top"/>
    </xf>
    <xf numFmtId="0" fontId="52" fillId="3" borderId="0" xfId="0" applyFont="1" applyFill="1" applyAlignment="1">
      <alignment horizontal="right" vertical="top"/>
    </xf>
    <xf numFmtId="0" fontId="52" fillId="3" borderId="0" xfId="0" applyFont="1" applyFill="1" applyAlignment="1">
      <alignment horizontal="left" vertical="top" wrapText="1"/>
    </xf>
    <xf numFmtId="2" fontId="52" fillId="3" borderId="0" xfId="0" applyNumberFormat="1" applyFont="1" applyFill="1" applyAlignment="1">
      <alignment vertical="top"/>
    </xf>
    <xf numFmtId="2" fontId="52" fillId="3" borderId="0" xfId="0" applyNumberFormat="1" applyFont="1" applyFill="1" applyAlignment="1">
      <alignment horizontal="right" vertical="top"/>
    </xf>
    <xf numFmtId="0" fontId="51" fillId="0" borderId="2" xfId="0" applyFont="1" applyFill="1" applyBorder="1" applyAlignment="1">
      <alignment horizontal="left" vertical="top"/>
    </xf>
    <xf numFmtId="0" fontId="51" fillId="4" borderId="10" xfId="0" applyFont="1" applyFill="1" applyBorder="1" applyAlignment="1">
      <alignment horizontal="right" vertical="top"/>
    </xf>
    <xf numFmtId="0" fontId="51" fillId="4" borderId="10" xfId="0" applyFont="1" applyFill="1" applyBorder="1" applyAlignment="1">
      <alignment horizontal="left" vertical="top"/>
    </xf>
    <xf numFmtId="0" fontId="51" fillId="4" borderId="10" xfId="0" applyFont="1" applyFill="1" applyBorder="1" applyAlignment="1">
      <alignment vertical="top"/>
    </xf>
    <xf numFmtId="0" fontId="52" fillId="10" borderId="10" xfId="2" applyFont="1" applyFill="1" applyBorder="1" applyAlignment="1">
      <alignment horizontal="center" vertical="top"/>
    </xf>
    <xf numFmtId="0" fontId="52" fillId="10" borderId="10" xfId="2" applyFont="1" applyFill="1" applyBorder="1" applyAlignment="1">
      <alignment horizontal="right" vertical="top"/>
    </xf>
    <xf numFmtId="0" fontId="52" fillId="10" borderId="10" xfId="2" applyFont="1" applyFill="1" applyBorder="1" applyAlignment="1">
      <alignment horizontal="left" vertical="top" wrapText="1"/>
    </xf>
    <xf numFmtId="0" fontId="52" fillId="10" borderId="10" xfId="0" applyFont="1" applyFill="1" applyBorder="1" applyAlignment="1">
      <alignment horizontal="left" vertical="top" wrapText="1"/>
    </xf>
    <xf numFmtId="2" fontId="52" fillId="10" borderId="10" xfId="2" applyNumberFormat="1" applyFont="1" applyFill="1" applyBorder="1" applyAlignment="1">
      <alignment horizontal="right" vertical="top"/>
    </xf>
    <xf numFmtId="2" fontId="52" fillId="10" borderId="10" xfId="0" applyNumberFormat="1" applyFont="1" applyFill="1" applyBorder="1" applyAlignment="1">
      <alignment horizontal="right" vertical="top"/>
    </xf>
    <xf numFmtId="166" fontId="52" fillId="10" borderId="10" xfId="0" applyNumberFormat="1" applyFont="1" applyFill="1" applyBorder="1" applyAlignment="1">
      <alignment horizontal="center" vertical="top"/>
    </xf>
    <xf numFmtId="165" fontId="52" fillId="10" borderId="10" xfId="0" applyNumberFormat="1" applyFont="1" applyFill="1" applyBorder="1" applyAlignment="1">
      <alignment horizontal="center" vertical="top"/>
    </xf>
    <xf numFmtId="0" fontId="51" fillId="4" borderId="10" xfId="0" applyFont="1" applyFill="1" applyBorder="1" applyAlignment="1">
      <alignment vertical="top" wrapText="1"/>
    </xf>
    <xf numFmtId="0" fontId="52" fillId="10" borderId="10" xfId="0" applyFont="1" applyFill="1" applyBorder="1" applyAlignment="1">
      <alignment horizontal="center" vertical="top"/>
    </xf>
    <xf numFmtId="0" fontId="52" fillId="10" borderId="10" xfId="0" applyFont="1" applyFill="1" applyBorder="1" applyAlignment="1">
      <alignment horizontal="right" vertical="top"/>
    </xf>
    <xf numFmtId="0" fontId="52" fillId="10" borderId="10" xfId="0" applyFont="1" applyFill="1" applyBorder="1" applyAlignment="1">
      <alignment horizontal="left" vertical="top"/>
    </xf>
    <xf numFmtId="0" fontId="52" fillId="10" borderId="10" xfId="0" applyFont="1" applyFill="1" applyBorder="1" applyAlignment="1">
      <alignment vertical="top"/>
    </xf>
    <xf numFmtId="0" fontId="52" fillId="8" borderId="10" xfId="0" applyFont="1" applyFill="1" applyBorder="1" applyAlignment="1">
      <alignment horizontal="center" vertical="top"/>
    </xf>
    <xf numFmtId="0" fontId="52" fillId="8" borderId="10" xfId="2" applyFont="1" applyFill="1" applyBorder="1" applyAlignment="1">
      <alignment horizontal="center" vertical="top"/>
    </xf>
    <xf numFmtId="0" fontId="52" fillId="8" borderId="10" xfId="0" applyFont="1" applyFill="1" applyBorder="1" applyAlignment="1">
      <alignment horizontal="right" vertical="top"/>
    </xf>
    <xf numFmtId="0" fontId="52" fillId="8" borderId="10" xfId="0" applyFont="1" applyFill="1" applyBorder="1" applyAlignment="1">
      <alignment horizontal="left" vertical="top" wrapText="1"/>
    </xf>
    <xf numFmtId="0" fontId="52" fillId="8" borderId="10" xfId="0" applyFont="1" applyFill="1" applyBorder="1" applyAlignment="1">
      <alignment vertical="top" wrapText="1"/>
    </xf>
    <xf numFmtId="2" fontId="52" fillId="8" borderId="10" xfId="0" applyNumberFormat="1" applyFont="1" applyFill="1" applyBorder="1" applyAlignment="1">
      <alignment horizontal="right" vertical="top"/>
    </xf>
    <xf numFmtId="166" fontId="52" fillId="8" borderId="10" xfId="0" applyNumberFormat="1" applyFont="1" applyFill="1" applyBorder="1" applyAlignment="1">
      <alignment horizontal="center" vertical="top"/>
    </xf>
    <xf numFmtId="165" fontId="52" fillId="8" borderId="10" xfId="0" applyNumberFormat="1" applyFont="1" applyFill="1" applyBorder="1" applyAlignment="1">
      <alignment horizontal="center" vertical="top"/>
    </xf>
    <xf numFmtId="2" fontId="51" fillId="4" borderId="10" xfId="0" applyNumberFormat="1" applyFont="1" applyFill="1" applyBorder="1" applyAlignment="1">
      <alignment vertical="top"/>
    </xf>
    <xf numFmtId="2" fontId="52" fillId="10" borderId="10" xfId="0" applyNumberFormat="1" applyFont="1" applyFill="1" applyBorder="1" applyAlignment="1">
      <alignment vertical="top"/>
    </xf>
    <xf numFmtId="2" fontId="51" fillId="0" borderId="2" xfId="0" applyNumberFormat="1" applyFont="1" applyFill="1" applyBorder="1"/>
    <xf numFmtId="166" fontId="51" fillId="0" borderId="2" xfId="0" applyNumberFormat="1" applyFont="1" applyFill="1" applyBorder="1" applyAlignment="1">
      <alignment horizontal="center"/>
    </xf>
    <xf numFmtId="165" fontId="51" fillId="0" borderId="2" xfId="0" applyNumberFormat="1" applyFont="1" applyFill="1" applyBorder="1" applyAlignment="1">
      <alignment horizontal="center"/>
    </xf>
    <xf numFmtId="2" fontId="52" fillId="0" borderId="2" xfId="0" applyNumberFormat="1" applyFont="1" applyFill="1" applyBorder="1"/>
    <xf numFmtId="0" fontId="52" fillId="10" borderId="10" xfId="0" applyFont="1" applyFill="1" applyBorder="1" applyAlignment="1">
      <alignment vertical="top" wrapText="1"/>
    </xf>
    <xf numFmtId="0" fontId="58" fillId="0" borderId="2" xfId="0" applyFont="1" applyBorder="1" applyAlignment="1">
      <alignment horizontal="center" vertical="top" wrapText="1"/>
    </xf>
    <xf numFmtId="2" fontId="58" fillId="0" borderId="2" xfId="0" applyNumberFormat="1" applyFont="1" applyBorder="1" applyAlignment="1">
      <alignment horizontal="center" vertical="top" wrapText="1"/>
    </xf>
    <xf numFmtId="0" fontId="92" fillId="0" borderId="3" xfId="0" applyFont="1" applyFill="1" applyBorder="1" applyAlignment="1">
      <alignment horizontal="center" vertical="top" wrapText="1"/>
    </xf>
    <xf numFmtId="0" fontId="93" fillId="0" borderId="3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/>
    </xf>
    <xf numFmtId="0" fontId="18" fillId="0" borderId="6" xfId="0" applyFont="1" applyFill="1" applyBorder="1" applyAlignment="1">
      <alignment horizontal="right" vertical="top" wrapText="1"/>
    </xf>
    <xf numFmtId="0" fontId="52" fillId="8" borderId="2" xfId="0" applyFont="1" applyFill="1" applyBorder="1" applyAlignment="1">
      <alignment horizontal="center" vertical="top" wrapText="1"/>
    </xf>
    <xf numFmtId="0" fontId="52" fillId="8" borderId="2" xfId="0" applyFont="1" applyFill="1" applyBorder="1" applyAlignment="1">
      <alignment horizontal="right" vertical="top" wrapText="1"/>
    </xf>
    <xf numFmtId="0" fontId="52" fillId="8" borderId="2" xfId="3" applyFont="1" applyFill="1" applyBorder="1" applyAlignment="1">
      <alignment horizontal="center" vertical="top"/>
    </xf>
    <xf numFmtId="0" fontId="52" fillId="8" borderId="2" xfId="3" applyFont="1" applyFill="1" applyBorder="1" applyAlignment="1">
      <alignment vertical="top"/>
    </xf>
    <xf numFmtId="0" fontId="52" fillId="8" borderId="2" xfId="3" applyFont="1" applyFill="1" applyBorder="1" applyAlignment="1">
      <alignment vertical="top" wrapText="1"/>
    </xf>
    <xf numFmtId="0" fontId="52" fillId="8" borderId="2" xfId="3" applyFont="1" applyFill="1" applyBorder="1" applyAlignment="1">
      <alignment horizontal="right" vertical="top"/>
    </xf>
    <xf numFmtId="0" fontId="52" fillId="8" borderId="2" xfId="3" applyFont="1" applyFill="1" applyBorder="1" applyAlignment="1">
      <alignment horizontal="left" vertical="top"/>
    </xf>
    <xf numFmtId="2" fontId="52" fillId="8" borderId="2" xfId="3" applyNumberFormat="1" applyFont="1" applyFill="1" applyBorder="1" applyAlignment="1">
      <alignment horizontal="right" vertical="top"/>
    </xf>
    <xf numFmtId="0" fontId="51" fillId="8" borderId="2" xfId="3" applyFont="1" applyFill="1" applyBorder="1" applyAlignment="1">
      <alignment horizontal="center" vertical="top"/>
    </xf>
    <xf numFmtId="0" fontId="51" fillId="8" borderId="2" xfId="3" applyFont="1" applyFill="1" applyBorder="1" applyAlignment="1">
      <alignment vertical="top"/>
    </xf>
    <xf numFmtId="0" fontId="51" fillId="8" borderId="2" xfId="3" applyFont="1" applyFill="1" applyBorder="1" applyAlignment="1">
      <alignment vertical="top" wrapText="1"/>
    </xf>
    <xf numFmtId="0" fontId="48" fillId="0" borderId="0" xfId="0" applyFont="1" applyFill="1" applyAlignment="1">
      <alignment vertical="top" wrapText="1"/>
    </xf>
    <xf numFmtId="0" fontId="48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51" fillId="10" borderId="2" xfId="0" applyFont="1" applyFill="1" applyBorder="1" applyAlignment="1">
      <alignment horizontal="left" vertical="top" wrapText="1"/>
    </xf>
    <xf numFmtId="2" fontId="51" fillId="2" borderId="2" xfId="0" applyNumberFormat="1" applyFont="1" applyFill="1" applyBorder="1" applyAlignment="1">
      <alignment horizontal="right" vertical="top" wrapText="1"/>
    </xf>
    <xf numFmtId="0" fontId="51" fillId="2" borderId="2" xfId="0" applyFont="1" applyFill="1" applyBorder="1" applyAlignment="1">
      <alignment horizontal="right" vertical="top" wrapText="1"/>
    </xf>
    <xf numFmtId="0" fontId="51" fillId="10" borderId="0" xfId="0" applyFont="1" applyFill="1" applyBorder="1" applyAlignment="1">
      <alignment horizontal="left" vertical="top" wrapText="1"/>
    </xf>
    <xf numFmtId="2" fontId="51" fillId="10" borderId="0" xfId="0" applyNumberFormat="1" applyFont="1" applyFill="1" applyBorder="1" applyAlignment="1">
      <alignment horizontal="right" vertical="top" wrapText="1"/>
    </xf>
    <xf numFmtId="0" fontId="51" fillId="10" borderId="0" xfId="0" applyFont="1" applyFill="1" applyBorder="1" applyAlignment="1">
      <alignment horizontal="right" vertical="top" wrapText="1"/>
    </xf>
    <xf numFmtId="0" fontId="51" fillId="10" borderId="2" xfId="0" applyFont="1" applyFill="1" applyBorder="1" applyAlignment="1">
      <alignment horizontal="left" vertical="top"/>
    </xf>
    <xf numFmtId="2" fontId="51" fillId="10" borderId="2" xfId="0" applyNumberFormat="1" applyFont="1" applyFill="1" applyBorder="1" applyAlignment="1">
      <alignment horizontal="right" vertical="top"/>
    </xf>
    <xf numFmtId="0" fontId="51" fillId="10" borderId="2" xfId="0" applyFont="1" applyFill="1" applyBorder="1" applyAlignment="1">
      <alignment horizontal="right" vertical="top"/>
    </xf>
    <xf numFmtId="0" fontId="51" fillId="0" borderId="0" xfId="0" applyFont="1" applyFill="1" applyAlignment="1">
      <alignment vertical="top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92" fillId="0" borderId="5" xfId="0" applyFont="1" applyFill="1" applyBorder="1" applyAlignment="1">
      <alignment horizontal="center" vertical="top" wrapText="1"/>
    </xf>
    <xf numFmtId="0" fontId="92" fillId="0" borderId="4" xfId="0" applyFont="1" applyFill="1" applyBorder="1" applyAlignment="1">
      <alignment horizontal="center" vertical="top" wrapText="1"/>
    </xf>
    <xf numFmtId="0" fontId="45" fillId="0" borderId="2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wrapText="1"/>
    </xf>
    <xf numFmtId="0" fontId="52" fillId="8" borderId="3" xfId="3" applyFont="1" applyFill="1" applyBorder="1" applyAlignment="1">
      <alignment horizontal="center" vertical="center"/>
    </xf>
    <xf numFmtId="0" fontId="52" fillId="8" borderId="3" xfId="3" applyFont="1" applyFill="1" applyBorder="1" applyAlignment="1">
      <alignment horizontal="center" vertical="top"/>
    </xf>
    <xf numFmtId="0" fontId="52" fillId="8" borderId="3" xfId="3" applyFont="1" applyFill="1" applyBorder="1" applyAlignment="1">
      <alignment horizontal="right" vertical="top"/>
    </xf>
    <xf numFmtId="0" fontId="52" fillId="8" borderId="3" xfId="3" applyFont="1" applyFill="1" applyBorder="1" applyAlignment="1">
      <alignment vertical="top" wrapText="1"/>
    </xf>
    <xf numFmtId="0" fontId="52" fillId="8" borderId="3" xfId="3" applyFont="1" applyFill="1" applyBorder="1" applyAlignment="1">
      <alignment horizontal="left" vertical="top"/>
    </xf>
    <xf numFmtId="2" fontId="52" fillId="8" borderId="3" xfId="3" applyNumberFormat="1" applyFont="1" applyFill="1" applyBorder="1" applyAlignment="1">
      <alignment horizontal="right" vertical="top"/>
    </xf>
    <xf numFmtId="0" fontId="52" fillId="8" borderId="0" xfId="0" applyFont="1" applyFill="1" applyAlignment="1">
      <alignment horizontal="left" vertical="top"/>
    </xf>
    <xf numFmtId="2" fontId="52" fillId="8" borderId="0" xfId="0" applyNumberFormat="1" applyFont="1" applyFill="1"/>
    <xf numFmtId="0" fontId="52" fillId="0" borderId="2" xfId="3" applyFont="1" applyFill="1" applyBorder="1" applyAlignment="1">
      <alignment horizontal="center" vertical="center"/>
    </xf>
    <xf numFmtId="0" fontId="52" fillId="0" borderId="2" xfId="3" applyFont="1" applyFill="1" applyBorder="1" applyAlignment="1">
      <alignment horizontal="center" vertical="top"/>
    </xf>
    <xf numFmtId="0" fontId="52" fillId="8" borderId="0" xfId="0" applyFont="1" applyFill="1"/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left" vertical="top" wrapText="1"/>
    </xf>
    <xf numFmtId="0" fontId="4" fillId="0" borderId="2" xfId="2" applyFont="1" applyFill="1" applyBorder="1" applyAlignment="1">
      <alignment horizontal="center" vertical="center"/>
    </xf>
    <xf numFmtId="0" fontId="4" fillId="10" borderId="2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wrapText="1"/>
    </xf>
    <xf numFmtId="0" fontId="2" fillId="0" borderId="0" xfId="2" applyFont="1" applyFill="1" applyAlignment="1">
      <alignment horizontal="right" wrapText="1"/>
    </xf>
    <xf numFmtId="2" fontId="4" fillId="0" borderId="2" xfId="2" applyNumberFormat="1" applyFont="1" applyFill="1" applyBorder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92" fillId="0" borderId="3" xfId="0" applyFont="1" applyFill="1" applyBorder="1" applyAlignment="1">
      <alignment horizontal="center" vertical="center" wrapText="1"/>
    </xf>
    <xf numFmtId="0" fontId="2" fillId="0" borderId="0" xfId="2" applyFont="1" applyFill="1"/>
    <xf numFmtId="0" fontId="18" fillId="0" borderId="6" xfId="0" applyFont="1" applyFill="1" applyBorder="1" applyAlignment="1">
      <alignment horizontal="center" vertical="top" wrapText="1"/>
    </xf>
    <xf numFmtId="0" fontId="52" fillId="8" borderId="0" xfId="0" applyFont="1" applyFill="1" applyAlignment="1">
      <alignment horizontal="left" vertical="top" wrapText="1"/>
    </xf>
    <xf numFmtId="2" fontId="52" fillId="8" borderId="0" xfId="0" applyNumberFormat="1" applyFont="1" applyFill="1" applyAlignment="1">
      <alignment vertical="top"/>
    </xf>
    <xf numFmtId="0" fontId="52" fillId="8" borderId="3" xfId="3" applyFont="1" applyFill="1" applyBorder="1" applyAlignment="1">
      <alignment horizontal="left" vertical="top" wrapText="1"/>
    </xf>
    <xf numFmtId="0" fontId="52" fillId="8" borderId="2" xfId="3" applyFont="1" applyFill="1" applyBorder="1" applyAlignment="1">
      <alignment horizontal="left" vertical="top" wrapText="1"/>
    </xf>
    <xf numFmtId="2" fontId="2" fillId="0" borderId="0" xfId="2" applyNumberFormat="1" applyFont="1" applyFill="1"/>
    <xf numFmtId="2" fontId="2" fillId="0" borderId="0" xfId="2" applyNumberFormat="1" applyFont="1" applyFill="1" applyAlignment="1">
      <alignment vertical="top"/>
    </xf>
    <xf numFmtId="0" fontId="2" fillId="0" borderId="0" xfId="2" applyFont="1" applyFill="1" applyAlignment="1">
      <alignment horizontal="center" vertical="top"/>
    </xf>
    <xf numFmtId="0" fontId="2" fillId="0" borderId="0" xfId="2" applyFont="1" applyFill="1" applyAlignment="1">
      <alignment vertical="top" wrapText="1"/>
    </xf>
    <xf numFmtId="0" fontId="2" fillId="0" borderId="0" xfId="2" applyFont="1" applyFill="1" applyAlignment="1">
      <alignment vertical="top"/>
    </xf>
    <xf numFmtId="0" fontId="51" fillId="10" borderId="2" xfId="2" applyFont="1" applyFill="1" applyBorder="1" applyAlignment="1">
      <alignment wrapText="1"/>
    </xf>
    <xf numFmtId="0" fontId="51" fillId="10" borderId="3" xfId="2" applyFont="1" applyFill="1" applyBorder="1" applyAlignment="1">
      <alignment horizontal="center" vertical="top"/>
    </xf>
    <xf numFmtId="0" fontId="51" fillId="10" borderId="3" xfId="2" applyFont="1" applyFill="1" applyBorder="1" applyAlignment="1">
      <alignment horizontal="right" vertical="top"/>
    </xf>
    <xf numFmtId="0" fontId="51" fillId="10" borderId="3" xfId="2" applyFont="1" applyFill="1" applyBorder="1" applyAlignment="1">
      <alignment vertical="top" wrapText="1"/>
    </xf>
    <xf numFmtId="0" fontId="51" fillId="10" borderId="2" xfId="2" applyFont="1" applyFill="1" applyBorder="1" applyAlignment="1">
      <alignment horizontal="center" vertical="top" wrapText="1"/>
    </xf>
    <xf numFmtId="0" fontId="51" fillId="10" borderId="2" xfId="2" applyFont="1" applyFill="1" applyBorder="1" applyAlignment="1">
      <alignment horizontal="right" vertical="top" wrapText="1"/>
    </xf>
    <xf numFmtId="2" fontId="51" fillId="10" borderId="3" xfId="2" applyNumberFormat="1" applyFont="1" applyFill="1" applyBorder="1" applyAlignment="1">
      <alignment vertical="top"/>
    </xf>
    <xf numFmtId="0" fontId="51" fillId="10" borderId="3" xfId="2" applyFont="1" applyFill="1" applyBorder="1" applyAlignment="1">
      <alignment wrapText="1"/>
    </xf>
    <xf numFmtId="0" fontId="51" fillId="10" borderId="3" xfId="2" applyFont="1" applyFill="1" applyBorder="1"/>
    <xf numFmtId="2" fontId="51" fillId="0" borderId="2" xfId="0" applyNumberFormat="1" applyFont="1" applyBorder="1"/>
    <xf numFmtId="2" fontId="51" fillId="10" borderId="2" xfId="0" applyNumberFormat="1" applyFont="1" applyFill="1" applyBorder="1"/>
    <xf numFmtId="0" fontId="92" fillId="0" borderId="2" xfId="0" applyFont="1" applyBorder="1" applyAlignment="1">
      <alignment horizontal="center" vertical="top" wrapText="1"/>
    </xf>
    <xf numFmtId="0" fontId="71" fillId="0" borderId="2" xfId="0" applyFont="1" applyBorder="1" applyAlignment="1">
      <alignment horizontal="center" vertical="top" wrapText="1"/>
    </xf>
    <xf numFmtId="0" fontId="18" fillId="0" borderId="2" xfId="0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vertical="top" wrapText="1"/>
    </xf>
    <xf numFmtId="167" fontId="51" fillId="0" borderId="2" xfId="0" applyNumberFormat="1" applyFont="1" applyFill="1" applyBorder="1" applyAlignment="1">
      <alignment horizontal="right" vertical="top" wrapText="1"/>
    </xf>
    <xf numFmtId="0" fontId="51" fillId="7" borderId="7" xfId="0" applyFont="1" applyFill="1" applyBorder="1" applyAlignment="1">
      <alignment horizontal="center" vertical="top" wrapText="1"/>
    </xf>
    <xf numFmtId="0" fontId="51" fillId="7" borderId="7" xfId="0" applyFont="1" applyFill="1" applyBorder="1" applyAlignment="1">
      <alignment horizontal="right" vertical="top" wrapText="1"/>
    </xf>
    <xf numFmtId="0" fontId="51" fillId="7" borderId="7" xfId="0" applyFont="1" applyFill="1" applyBorder="1" applyAlignment="1">
      <alignment horizontal="left" vertical="top" wrapText="1"/>
    </xf>
    <xf numFmtId="0" fontId="51" fillId="7" borderId="7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167" fontId="51" fillId="0" borderId="2" xfId="0" applyNumberFormat="1" applyFont="1" applyBorder="1" applyAlignment="1">
      <alignment horizontal="right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right" vertical="top" wrapText="1"/>
    </xf>
    <xf numFmtId="0" fontId="4" fillId="7" borderId="7" xfId="0" applyFont="1" applyFill="1" applyBorder="1" applyAlignment="1">
      <alignment horizontal="left" vertical="top" wrapText="1"/>
    </xf>
    <xf numFmtId="1" fontId="4" fillId="7" borderId="7" xfId="0" applyNumberFormat="1" applyFont="1" applyFill="1" applyBorder="1" applyAlignment="1">
      <alignment vertical="top" wrapText="1"/>
    </xf>
    <xf numFmtId="1" fontId="4" fillId="7" borderId="7" xfId="0" applyNumberFormat="1" applyFont="1" applyFill="1" applyBorder="1" applyAlignment="1">
      <alignment horizontal="right" vertical="top" wrapText="1"/>
    </xf>
    <xf numFmtId="1" fontId="4" fillId="7" borderId="7" xfId="0" applyNumberFormat="1" applyFont="1" applyFill="1" applyBorder="1" applyAlignment="1">
      <alignment horizontal="left" vertical="top" wrapText="1"/>
    </xf>
    <xf numFmtId="0" fontId="51" fillId="0" borderId="2" xfId="0" applyFont="1" applyBorder="1" applyAlignment="1">
      <alignment horizontal="right" vertical="top" wrapText="1"/>
    </xf>
    <xf numFmtId="1" fontId="51" fillId="0" borderId="2" xfId="0" applyNumberFormat="1" applyFont="1" applyBorder="1" applyAlignment="1">
      <alignment vertical="top" wrapText="1"/>
    </xf>
    <xf numFmtId="2" fontId="51" fillId="0" borderId="2" xfId="0" applyNumberFormat="1" applyFont="1" applyBorder="1" applyAlignment="1">
      <alignment vertical="top" wrapText="1"/>
    </xf>
    <xf numFmtId="0" fontId="52" fillId="8" borderId="2" xfId="0" applyFont="1" applyFill="1" applyBorder="1" applyAlignment="1">
      <alignment horizontal="right" wrapText="1"/>
    </xf>
    <xf numFmtId="1" fontId="52" fillId="8" borderId="2" xfId="0" applyNumberFormat="1" applyFont="1" applyFill="1" applyBorder="1" applyAlignment="1">
      <alignment wrapText="1"/>
    </xf>
    <xf numFmtId="0" fontId="52" fillId="8" borderId="2" xfId="0" applyFont="1" applyFill="1" applyBorder="1" applyAlignment="1">
      <alignment wrapText="1"/>
    </xf>
    <xf numFmtId="166" fontId="52" fillId="8" borderId="2" xfId="0" applyNumberFormat="1" applyFont="1" applyFill="1" applyBorder="1" applyAlignment="1">
      <alignment horizontal="right" vertical="top"/>
    </xf>
    <xf numFmtId="165" fontId="52" fillId="8" borderId="2" xfId="0" applyNumberFormat="1" applyFont="1" applyFill="1" applyBorder="1" applyAlignment="1">
      <alignment horizontal="left" vertical="top"/>
    </xf>
    <xf numFmtId="1" fontId="52" fillId="8" borderId="2" xfId="0" applyNumberFormat="1" applyFont="1" applyFill="1" applyBorder="1" applyAlignment="1">
      <alignment horizontal="right" vertical="top" wrapText="1"/>
    </xf>
    <xf numFmtId="1" fontId="51" fillId="7" borderId="7" xfId="0" applyNumberFormat="1" applyFont="1" applyFill="1" applyBorder="1" applyAlignment="1">
      <alignment vertical="top" wrapText="1"/>
    </xf>
    <xf numFmtId="1" fontId="51" fillId="7" borderId="7" xfId="0" applyNumberFormat="1" applyFont="1" applyFill="1" applyBorder="1" applyAlignment="1">
      <alignment horizontal="right" vertical="top" wrapText="1"/>
    </xf>
    <xf numFmtId="1" fontId="51" fillId="7" borderId="7" xfId="0" applyNumberFormat="1" applyFont="1" applyFill="1" applyBorder="1" applyAlignment="1">
      <alignment horizontal="left" vertical="top" wrapText="1"/>
    </xf>
    <xf numFmtId="1" fontId="51" fillId="7" borderId="7" xfId="0" applyNumberFormat="1" applyFont="1" applyFill="1" applyBorder="1" applyAlignment="1">
      <alignment wrapText="1"/>
    </xf>
    <xf numFmtId="0" fontId="51" fillId="7" borderId="1" xfId="0" applyFont="1" applyFill="1" applyBorder="1" applyAlignment="1">
      <alignment horizontal="center" vertical="top" wrapText="1"/>
    </xf>
    <xf numFmtId="0" fontId="51" fillId="7" borderId="1" xfId="0" applyFont="1" applyFill="1" applyBorder="1" applyAlignment="1">
      <alignment horizontal="right" vertical="top" wrapText="1"/>
    </xf>
    <xf numFmtId="0" fontId="51" fillId="7" borderId="1" xfId="0" applyFont="1" applyFill="1" applyBorder="1" applyAlignment="1">
      <alignment horizontal="left" vertical="top" wrapText="1"/>
    </xf>
    <xf numFmtId="1" fontId="51" fillId="7" borderId="1" xfId="0" applyNumberFormat="1" applyFont="1" applyFill="1" applyBorder="1" applyAlignment="1">
      <alignment vertical="top" wrapText="1"/>
    </xf>
    <xf numFmtId="1" fontId="51" fillId="7" borderId="1" xfId="0" applyNumberFormat="1" applyFont="1" applyFill="1" applyBorder="1" applyAlignment="1">
      <alignment horizontal="right" vertical="top" wrapText="1"/>
    </xf>
    <xf numFmtId="1" fontId="51" fillId="7" borderId="1" xfId="0" applyNumberFormat="1" applyFont="1" applyFill="1" applyBorder="1" applyAlignment="1">
      <alignment horizontal="left" vertical="top" wrapText="1"/>
    </xf>
    <xf numFmtId="0" fontId="52" fillId="8" borderId="2" xfId="0" applyFont="1" applyFill="1" applyBorder="1" applyAlignment="1">
      <alignment horizontal="right"/>
    </xf>
    <xf numFmtId="1" fontId="52" fillId="8" borderId="2" xfId="0" applyNumberFormat="1" applyFont="1" applyFill="1" applyBorder="1" applyAlignment="1">
      <alignment horizontal="right" vertical="top"/>
    </xf>
    <xf numFmtId="1" fontId="52" fillId="8" borderId="2" xfId="0" applyNumberFormat="1" applyFont="1" applyFill="1" applyBorder="1" applyAlignment="1">
      <alignment vertical="top"/>
    </xf>
    <xf numFmtId="1" fontId="51" fillId="0" borderId="1" xfId="0" applyNumberFormat="1" applyFont="1" applyBorder="1" applyAlignment="1">
      <alignment vertical="top" wrapText="1"/>
    </xf>
    <xf numFmtId="2" fontId="51" fillId="0" borderId="1" xfId="0" applyNumberFormat="1" applyFont="1" applyBorder="1" applyAlignment="1">
      <alignment vertical="top" wrapText="1"/>
    </xf>
    <xf numFmtId="2" fontId="51" fillId="0" borderId="1" xfId="0" applyNumberFormat="1" applyFont="1" applyFill="1" applyBorder="1" applyAlignment="1">
      <alignment horizontal="right" vertical="top"/>
    </xf>
    <xf numFmtId="167" fontId="51" fillId="0" borderId="1" xfId="0" applyNumberFormat="1" applyFont="1" applyBorder="1" applyAlignment="1">
      <alignment horizontal="right" vertical="top" wrapText="1"/>
    </xf>
    <xf numFmtId="0" fontId="51" fillId="0" borderId="1" xfId="0" applyFont="1" applyBorder="1" applyAlignment="1">
      <alignment vertical="top" wrapText="1"/>
    </xf>
    <xf numFmtId="0" fontId="52" fillId="8" borderId="3" xfId="0" applyFont="1" applyFill="1" applyBorder="1" applyAlignment="1">
      <alignment horizontal="center" vertical="top" wrapText="1"/>
    </xf>
    <xf numFmtId="1" fontId="52" fillId="8" borderId="3" xfId="0" applyNumberFormat="1" applyFont="1" applyFill="1" applyBorder="1" applyAlignment="1">
      <alignment horizontal="right" vertical="top" wrapText="1"/>
    </xf>
    <xf numFmtId="1" fontId="52" fillId="8" borderId="3" xfId="0" applyNumberFormat="1" applyFont="1" applyFill="1" applyBorder="1" applyAlignment="1">
      <alignment vertical="top" wrapText="1"/>
    </xf>
    <xf numFmtId="1" fontId="51" fillId="2" borderId="2" xfId="0" applyNumberFormat="1" applyFont="1" applyFill="1" applyBorder="1" applyAlignment="1">
      <alignment vertical="top" wrapText="1"/>
    </xf>
    <xf numFmtId="0" fontId="51" fillId="7" borderId="7" xfId="0" applyFont="1" applyFill="1" applyBorder="1" applyAlignment="1">
      <alignment horizontal="right" vertical="top"/>
    </xf>
    <xf numFmtId="1" fontId="52" fillId="8" borderId="2" xfId="0" applyNumberFormat="1" applyFont="1" applyFill="1" applyBorder="1" applyAlignment="1">
      <alignment vertical="top" wrapText="1"/>
    </xf>
    <xf numFmtId="0" fontId="51" fillId="0" borderId="1" xfId="0" applyFont="1" applyBorder="1" applyAlignment="1">
      <alignment horizontal="center" vertical="top" wrapText="1"/>
    </xf>
    <xf numFmtId="0" fontId="51" fillId="2" borderId="1" xfId="0" applyFont="1" applyFill="1" applyBorder="1" applyAlignment="1">
      <alignment horizontal="right" vertical="top" wrapText="1"/>
    </xf>
    <xf numFmtId="0" fontId="51" fillId="0" borderId="1" xfId="0" applyFont="1" applyBorder="1" applyAlignment="1">
      <alignment horizontal="left" vertical="top" wrapText="1"/>
    </xf>
    <xf numFmtId="0" fontId="52" fillId="0" borderId="0" xfId="0" applyFont="1" applyAlignment="1">
      <alignment horizontal="right"/>
    </xf>
    <xf numFmtId="1" fontId="52" fillId="0" borderId="0" xfId="0" applyNumberFormat="1" applyFont="1" applyAlignment="1">
      <alignment horizontal="right" vertical="top"/>
    </xf>
    <xf numFmtId="1" fontId="52" fillId="0" borderId="0" xfId="0" applyNumberFormat="1" applyFont="1" applyAlignment="1">
      <alignment vertical="top"/>
    </xf>
    <xf numFmtId="0" fontId="11" fillId="0" borderId="0" xfId="0" applyFont="1" applyAlignment="1">
      <alignment horizontal="right"/>
    </xf>
    <xf numFmtId="0" fontId="51" fillId="0" borderId="2" xfId="0" applyFont="1" applyBorder="1" applyAlignment="1">
      <alignment horizontal="right" wrapText="1"/>
    </xf>
    <xf numFmtId="1" fontId="51" fillId="0" borderId="2" xfId="0" applyNumberFormat="1" applyFont="1" applyBorder="1" applyAlignment="1">
      <alignment wrapText="1"/>
    </xf>
    <xf numFmtId="2" fontId="51" fillId="0" borderId="2" xfId="0" applyNumberFormat="1" applyFont="1" applyBorder="1" applyAlignment="1">
      <alignment wrapText="1"/>
    </xf>
    <xf numFmtId="0" fontId="51" fillId="0" borderId="2" xfId="0" applyFont="1" applyBorder="1" applyAlignment="1">
      <alignment wrapText="1"/>
    </xf>
    <xf numFmtId="0" fontId="51" fillId="12" borderId="2" xfId="0" applyFont="1" applyFill="1" applyBorder="1" applyAlignment="1">
      <alignment horizontal="right" wrapText="1"/>
    </xf>
    <xf numFmtId="1" fontId="51" fillId="12" borderId="2" xfId="0" applyNumberFormat="1" applyFont="1" applyFill="1" applyBorder="1" applyAlignment="1">
      <alignment wrapText="1"/>
    </xf>
    <xf numFmtId="2" fontId="51" fillId="12" borderId="2" xfId="0" applyNumberFormat="1" applyFont="1" applyFill="1" applyBorder="1" applyAlignment="1">
      <alignment wrapText="1"/>
    </xf>
    <xf numFmtId="0" fontId="51" fillId="12" borderId="2" xfId="0" applyFont="1" applyFill="1" applyBorder="1" applyAlignment="1">
      <alignment wrapText="1"/>
    </xf>
    <xf numFmtId="166" fontId="51" fillId="12" borderId="2" xfId="0" applyNumberFormat="1" applyFont="1" applyFill="1" applyBorder="1" applyAlignment="1">
      <alignment horizontal="right" vertical="top"/>
    </xf>
    <xf numFmtId="165" fontId="51" fillId="12" borderId="2" xfId="0" applyNumberFormat="1" applyFont="1" applyFill="1" applyBorder="1" applyAlignment="1">
      <alignment horizontal="left" vertical="top"/>
    </xf>
    <xf numFmtId="167" fontId="51" fillId="12" borderId="2" xfId="0" applyNumberFormat="1" applyFont="1" applyFill="1" applyBorder="1" applyAlignment="1">
      <alignment horizontal="right" vertical="top" wrapText="1"/>
    </xf>
    <xf numFmtId="0" fontId="51" fillId="12" borderId="2" xfId="0" applyFont="1" applyFill="1" applyBorder="1" applyAlignment="1">
      <alignment vertical="top" wrapText="1"/>
    </xf>
    <xf numFmtId="0" fontId="51" fillId="12" borderId="2" xfId="0" applyFont="1" applyFill="1" applyBorder="1" applyAlignment="1">
      <alignment horizontal="right" vertical="top" wrapText="1"/>
    </xf>
    <xf numFmtId="1" fontId="51" fillId="12" borderId="2" xfId="0" applyNumberFormat="1" applyFont="1" applyFill="1" applyBorder="1" applyAlignment="1">
      <alignment vertical="top" wrapText="1"/>
    </xf>
    <xf numFmtId="2" fontId="51" fillId="12" borderId="2" xfId="0" applyNumberFormat="1" applyFont="1" applyFill="1" applyBorder="1" applyAlignment="1">
      <alignment vertical="top" wrapText="1"/>
    </xf>
    <xf numFmtId="0" fontId="51" fillId="12" borderId="2" xfId="0" applyFont="1" applyFill="1" applyBorder="1" applyAlignment="1">
      <alignment vertical="top"/>
    </xf>
    <xf numFmtId="0" fontId="51" fillId="12" borderId="0" xfId="0" applyFont="1" applyFill="1" applyBorder="1" applyAlignment="1">
      <alignment horizontal="center" vertical="top" wrapText="1"/>
    </xf>
    <xf numFmtId="0" fontId="51" fillId="12" borderId="0" xfId="0" applyFont="1" applyFill="1" applyBorder="1" applyAlignment="1">
      <alignment horizontal="right" vertical="top" wrapText="1"/>
    </xf>
    <xf numFmtId="0" fontId="51" fillId="12" borderId="0" xfId="0" applyFont="1" applyFill="1" applyBorder="1" applyAlignment="1">
      <alignment horizontal="left" vertical="top" wrapText="1"/>
    </xf>
    <xf numFmtId="1" fontId="51" fillId="12" borderId="0" xfId="0" applyNumberFormat="1" applyFont="1" applyFill="1" applyBorder="1" applyAlignment="1">
      <alignment vertical="top" wrapText="1"/>
    </xf>
    <xf numFmtId="2" fontId="51" fillId="12" borderId="0" xfId="0" applyNumberFormat="1" applyFont="1" applyFill="1" applyBorder="1" applyAlignment="1">
      <alignment vertical="top" wrapText="1"/>
    </xf>
    <xf numFmtId="0" fontId="51" fillId="12" borderId="0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52" fillId="0" borderId="7" xfId="0" applyFont="1" applyFill="1" applyBorder="1" applyAlignment="1">
      <alignment vertical="top" wrapText="1"/>
    </xf>
    <xf numFmtId="1" fontId="11" fillId="0" borderId="0" xfId="0" applyNumberFormat="1" applyFont="1" applyAlignment="1">
      <alignment horizontal="right" vertical="top"/>
    </xf>
    <xf numFmtId="0" fontId="18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horizontal="right" wrapText="1"/>
    </xf>
    <xf numFmtId="0" fontId="18" fillId="0" borderId="3" xfId="0" applyFont="1" applyFill="1" applyBorder="1" applyAlignment="1">
      <alignment horizontal="left" wrapText="1"/>
    </xf>
    <xf numFmtId="166" fontId="51" fillId="0" borderId="2" xfId="0" applyNumberFormat="1" applyFont="1" applyFill="1" applyBorder="1" applyAlignment="1">
      <alignment horizontal="right"/>
    </xf>
    <xf numFmtId="165" fontId="51" fillId="0" borderId="2" xfId="0" applyNumberFormat="1" applyFont="1" applyFill="1" applyBorder="1" applyAlignment="1">
      <alignment horizontal="left"/>
    </xf>
    <xf numFmtId="167" fontId="51" fillId="0" borderId="2" xfId="0" applyNumberFormat="1" applyFont="1" applyBorder="1" applyAlignment="1">
      <alignment wrapText="1"/>
    </xf>
    <xf numFmtId="0" fontId="35" fillId="8" borderId="7" xfId="2" applyFont="1" applyFill="1" applyBorder="1" applyAlignment="1">
      <alignment horizontal="center" vertical="top"/>
    </xf>
    <xf numFmtId="0" fontId="35" fillId="8" borderId="7" xfId="2" applyFont="1" applyFill="1" applyBorder="1" applyAlignment="1">
      <alignment horizontal="right" vertical="top"/>
    </xf>
    <xf numFmtId="0" fontId="35" fillId="8" borderId="7" xfId="2" applyFont="1" applyFill="1" applyBorder="1" applyAlignment="1">
      <alignment horizontal="left" vertical="top" wrapText="1"/>
    </xf>
    <xf numFmtId="0" fontId="35" fillId="8" borderId="7" xfId="2" applyFont="1" applyFill="1" applyBorder="1" applyAlignment="1">
      <alignment vertical="center" wrapText="1"/>
    </xf>
    <xf numFmtId="0" fontId="66" fillId="8" borderId="7" xfId="2" applyFont="1" applyFill="1" applyBorder="1" applyAlignment="1">
      <alignment vertical="center" wrapText="1"/>
    </xf>
    <xf numFmtId="0" fontId="35" fillId="8" borderId="7" xfId="2" applyFont="1" applyFill="1" applyBorder="1" applyAlignment="1">
      <alignment horizontal="right" vertical="center" wrapText="1"/>
    </xf>
    <xf numFmtId="0" fontId="35" fillId="8" borderId="7" xfId="2" applyFont="1" applyFill="1" applyBorder="1" applyAlignment="1">
      <alignment horizontal="left" vertical="center" wrapText="1"/>
    </xf>
    <xf numFmtId="167" fontId="51" fillId="0" borderId="2" xfId="0" applyNumberFormat="1" applyFont="1" applyFill="1" applyBorder="1" applyAlignment="1">
      <alignment wrapText="1"/>
    </xf>
    <xf numFmtId="0" fontId="35" fillId="8" borderId="0" xfId="2" applyFont="1" applyFill="1" applyAlignment="1">
      <alignment horizontal="center"/>
    </xf>
    <xf numFmtId="0" fontId="35" fillId="8" borderId="0" xfId="2" applyFont="1" applyFill="1" applyAlignment="1">
      <alignment horizontal="right"/>
    </xf>
    <xf numFmtId="0" fontId="35" fillId="8" borderId="0" xfId="2" applyFont="1" applyFill="1" applyAlignment="1">
      <alignment horizontal="left" vertical="top" wrapText="1"/>
    </xf>
    <xf numFmtId="0" fontId="35" fillId="8" borderId="0" xfId="2" applyFont="1" applyFill="1"/>
    <xf numFmtId="0" fontId="66" fillId="8" borderId="0" xfId="2" applyFont="1" applyFill="1"/>
    <xf numFmtId="1" fontId="35" fillId="8" borderId="0" xfId="2" applyNumberFormat="1" applyFont="1" applyFill="1"/>
    <xf numFmtId="1" fontId="35" fillId="8" borderId="0" xfId="2" applyNumberFormat="1" applyFont="1" applyFill="1" applyAlignment="1">
      <alignment horizontal="right"/>
    </xf>
    <xf numFmtId="1" fontId="35" fillId="8" borderId="0" xfId="2" applyNumberFormat="1" applyFont="1" applyFill="1" applyAlignment="1">
      <alignment horizontal="left"/>
    </xf>
    <xf numFmtId="0" fontId="4" fillId="8" borderId="3" xfId="2" applyFont="1" applyFill="1" applyBorder="1" applyAlignment="1">
      <alignment horizontal="center" vertical="top"/>
    </xf>
    <xf numFmtId="0" fontId="4" fillId="8" borderId="3" xfId="2" applyFont="1" applyFill="1" applyBorder="1" applyAlignment="1">
      <alignment horizontal="right" vertical="top"/>
    </xf>
    <xf numFmtId="0" fontId="4" fillId="8" borderId="3" xfId="2" applyFont="1" applyFill="1" applyBorder="1" applyAlignment="1">
      <alignment horizontal="left" vertical="top" wrapText="1"/>
    </xf>
    <xf numFmtId="0" fontId="4" fillId="8" borderId="3" xfId="2" applyFont="1" applyFill="1" applyBorder="1" applyAlignment="1">
      <alignment vertical="top" wrapText="1"/>
    </xf>
    <xf numFmtId="0" fontId="20" fillId="8" borderId="3" xfId="2" applyFont="1" applyFill="1" applyBorder="1" applyAlignment="1">
      <alignment vertical="top" wrapText="1"/>
    </xf>
    <xf numFmtId="0" fontId="4" fillId="8" borderId="3" xfId="2" applyFont="1" applyFill="1" applyBorder="1" applyAlignment="1">
      <alignment horizontal="right" vertical="top" wrapText="1"/>
    </xf>
    <xf numFmtId="167" fontId="4" fillId="8" borderId="3" xfId="2" applyNumberFormat="1" applyFont="1" applyFill="1" applyBorder="1" applyAlignment="1">
      <alignment vertical="top" wrapText="1"/>
    </xf>
    <xf numFmtId="0" fontId="35" fillId="8" borderId="0" xfId="2" applyFont="1" applyFill="1" applyAlignment="1">
      <alignment horizontal="left"/>
    </xf>
    <xf numFmtId="0" fontId="4" fillId="8" borderId="2" xfId="2" applyFont="1" applyFill="1" applyBorder="1" applyAlignment="1">
      <alignment horizontal="center"/>
    </xf>
    <xf numFmtId="0" fontId="4" fillId="8" borderId="2" xfId="2" applyFont="1" applyFill="1" applyBorder="1" applyAlignment="1">
      <alignment horizontal="right"/>
    </xf>
    <xf numFmtId="0" fontId="4" fillId="8" borderId="2" xfId="2" applyFont="1" applyFill="1" applyBorder="1" applyAlignment="1">
      <alignment horizontal="left" vertical="top" wrapText="1"/>
    </xf>
    <xf numFmtId="0" fontId="20" fillId="8" borderId="2" xfId="2" applyFont="1" applyFill="1" applyBorder="1"/>
    <xf numFmtId="1" fontId="4" fillId="8" borderId="2" xfId="2" applyNumberFormat="1" applyFont="1" applyFill="1" applyBorder="1"/>
    <xf numFmtId="0" fontId="4" fillId="8" borderId="2" xfId="2" applyFont="1" applyFill="1" applyBorder="1" applyAlignment="1">
      <alignment horizontal="left"/>
    </xf>
    <xf numFmtId="2" fontId="51" fillId="0" borderId="1" xfId="0" applyNumberFormat="1" applyFont="1" applyFill="1" applyBorder="1"/>
    <xf numFmtId="166" fontId="51" fillId="0" borderId="1" xfId="0" applyNumberFormat="1" applyFont="1" applyFill="1" applyBorder="1" applyAlignment="1">
      <alignment horizontal="right"/>
    </xf>
    <xf numFmtId="165" fontId="51" fillId="0" borderId="1" xfId="0" applyNumberFormat="1" applyFont="1" applyFill="1" applyBorder="1" applyAlignment="1">
      <alignment horizontal="left"/>
    </xf>
    <xf numFmtId="167" fontId="51" fillId="0" borderId="1" xfId="0" applyNumberFormat="1" applyFont="1" applyBorder="1" applyAlignment="1">
      <alignment wrapText="1"/>
    </xf>
    <xf numFmtId="0" fontId="35" fillId="8" borderId="2" xfId="2" applyFont="1" applyFill="1" applyBorder="1" applyAlignment="1">
      <alignment horizontal="center" vertical="top"/>
    </xf>
    <xf numFmtId="0" fontId="35" fillId="8" borderId="2" xfId="2" applyFont="1" applyFill="1" applyBorder="1" applyAlignment="1">
      <alignment horizontal="center" vertical="top" wrapText="1"/>
    </xf>
    <xf numFmtId="0" fontId="35" fillId="8" borderId="2" xfId="2" applyFont="1" applyFill="1" applyBorder="1" applyAlignment="1">
      <alignment horizontal="right" vertical="top" wrapText="1"/>
    </xf>
    <xf numFmtId="0" fontId="35" fillId="8" borderId="2" xfId="2" applyFont="1" applyFill="1" applyBorder="1" applyAlignment="1">
      <alignment horizontal="left" vertical="top" wrapText="1"/>
    </xf>
    <xf numFmtId="0" fontId="35" fillId="8" borderId="2" xfId="2" applyFont="1" applyFill="1" applyBorder="1" applyAlignment="1">
      <alignment vertical="top" wrapText="1"/>
    </xf>
    <xf numFmtId="0" fontId="66" fillId="8" borderId="2" xfId="2" applyFont="1" applyFill="1" applyBorder="1" applyAlignment="1">
      <alignment vertical="top" wrapText="1"/>
    </xf>
    <xf numFmtId="2" fontId="35" fillId="8" borderId="2" xfId="2" applyNumberFormat="1" applyFont="1" applyFill="1" applyBorder="1" applyAlignment="1">
      <alignment vertical="top" wrapText="1"/>
    </xf>
    <xf numFmtId="166" fontId="51" fillId="12" borderId="2" xfId="0" applyNumberFormat="1" applyFont="1" applyFill="1" applyBorder="1" applyAlignment="1">
      <alignment horizontal="right"/>
    </xf>
    <xf numFmtId="165" fontId="51" fillId="12" borderId="2" xfId="0" applyNumberFormat="1" applyFont="1" applyFill="1" applyBorder="1" applyAlignment="1">
      <alignment horizontal="left"/>
    </xf>
    <xf numFmtId="2" fontId="51" fillId="12" borderId="2" xfId="0" applyNumberFormat="1" applyFont="1" applyFill="1" applyBorder="1"/>
    <xf numFmtId="167" fontId="51" fillId="12" borderId="2" xfId="0" applyNumberFormat="1" applyFont="1" applyFill="1" applyBorder="1" applyAlignment="1">
      <alignment wrapText="1"/>
    </xf>
    <xf numFmtId="0" fontId="20" fillId="0" borderId="2" xfId="0" applyFont="1" applyBorder="1" applyAlignment="1">
      <alignment wrapText="1"/>
    </xf>
    <xf numFmtId="0" fontId="102" fillId="0" borderId="7" xfId="0" applyFont="1" applyBorder="1" applyAlignment="1">
      <alignment horizontal="center" vertical="top" wrapText="1"/>
    </xf>
    <xf numFmtId="1" fontId="52" fillId="8" borderId="2" xfId="2" applyNumberFormat="1" applyFont="1" applyFill="1" applyBorder="1" applyAlignment="1">
      <alignment vertical="top"/>
    </xf>
    <xf numFmtId="1" fontId="52" fillId="8" borderId="2" xfId="2" applyNumberFormat="1" applyFont="1" applyFill="1" applyBorder="1"/>
    <xf numFmtId="166" fontId="52" fillId="8" borderId="2" xfId="0" applyNumberFormat="1" applyFont="1" applyFill="1" applyBorder="1" applyAlignment="1">
      <alignment horizontal="right"/>
    </xf>
    <xf numFmtId="165" fontId="52" fillId="8" borderId="2" xfId="0" applyNumberFormat="1" applyFont="1" applyFill="1" applyBorder="1" applyAlignment="1">
      <alignment horizontal="left"/>
    </xf>
    <xf numFmtId="2" fontId="51" fillId="0" borderId="3" xfId="0" applyNumberFormat="1" applyFont="1" applyFill="1" applyBorder="1"/>
    <xf numFmtId="166" fontId="51" fillId="0" borderId="3" xfId="0" applyNumberFormat="1" applyFont="1" applyFill="1" applyBorder="1" applyAlignment="1">
      <alignment horizontal="right"/>
    </xf>
    <xf numFmtId="165" fontId="51" fillId="0" borderId="3" xfId="0" applyNumberFormat="1" applyFont="1" applyFill="1" applyBorder="1" applyAlignment="1">
      <alignment horizontal="left"/>
    </xf>
    <xf numFmtId="167" fontId="51" fillId="0" borderId="3" xfId="0" applyNumberFormat="1" applyFont="1" applyBorder="1" applyAlignment="1">
      <alignment wrapText="1"/>
    </xf>
    <xf numFmtId="0" fontId="52" fillId="7" borderId="2" xfId="2" applyFont="1" applyFill="1" applyBorder="1" applyAlignment="1">
      <alignment horizontal="center"/>
    </xf>
    <xf numFmtId="0" fontId="52" fillId="7" borderId="2" xfId="2" applyFont="1" applyFill="1" applyBorder="1" applyAlignment="1">
      <alignment horizontal="left" vertical="top" wrapText="1"/>
    </xf>
    <xf numFmtId="0" fontId="52" fillId="7" borderId="2" xfId="2" applyFont="1" applyFill="1" applyBorder="1" applyAlignment="1">
      <alignment horizontal="center" vertical="top" wrapText="1"/>
    </xf>
    <xf numFmtId="1" fontId="52" fillId="8" borderId="2" xfId="2" applyNumberFormat="1" applyFont="1" applyFill="1" applyBorder="1" applyAlignment="1">
      <alignment vertical="top" wrapText="1"/>
    </xf>
    <xf numFmtId="0" fontId="52" fillId="8" borderId="2" xfId="2" applyFont="1" applyFill="1" applyBorder="1"/>
    <xf numFmtId="0" fontId="51" fillId="0" borderId="2" xfId="0" applyFont="1" applyFill="1" applyBorder="1" applyAlignment="1">
      <alignment horizontal="right"/>
    </xf>
    <xf numFmtId="0" fontId="52" fillId="8" borderId="3" xfId="2" applyFont="1" applyFill="1" applyBorder="1" applyAlignment="1">
      <alignment vertical="top" wrapText="1"/>
    </xf>
    <xf numFmtId="0" fontId="52" fillId="8" borderId="3" xfId="2" applyFont="1" applyFill="1" applyBorder="1" applyAlignment="1">
      <alignment horizontal="center" vertical="top" wrapText="1"/>
    </xf>
    <xf numFmtId="1" fontId="52" fillId="8" borderId="3" xfId="2" applyNumberFormat="1" applyFont="1" applyFill="1" applyBorder="1" applyAlignment="1">
      <alignment vertical="top" wrapText="1"/>
    </xf>
    <xf numFmtId="0" fontId="52" fillId="8" borderId="3" xfId="2" applyFont="1" applyFill="1" applyBorder="1" applyAlignment="1">
      <alignment horizontal="right" vertical="top" wrapText="1"/>
    </xf>
    <xf numFmtId="0" fontId="52" fillId="8" borderId="2" xfId="2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wrapText="1"/>
    </xf>
    <xf numFmtId="2" fontId="5" fillId="12" borderId="2" xfId="0" applyNumberFormat="1" applyFont="1" applyFill="1" applyBorder="1"/>
    <xf numFmtId="166" fontId="5" fillId="12" borderId="2" xfId="0" applyNumberFormat="1" applyFont="1" applyFill="1" applyBorder="1" applyAlignment="1">
      <alignment horizontal="right"/>
    </xf>
    <xf numFmtId="165" fontId="5" fillId="12" borderId="2" xfId="0" applyNumberFormat="1" applyFont="1" applyFill="1" applyBorder="1" applyAlignment="1">
      <alignment horizontal="left"/>
    </xf>
    <xf numFmtId="167" fontId="11" fillId="12" borderId="2" xfId="0" applyNumberFormat="1" applyFont="1" applyFill="1" applyBorder="1" applyAlignment="1">
      <alignment wrapText="1"/>
    </xf>
    <xf numFmtId="2" fontId="11" fillId="12" borderId="2" xfId="0" applyNumberFormat="1" applyFont="1" applyFill="1" applyBorder="1" applyAlignment="1">
      <alignment wrapText="1"/>
    </xf>
    <xf numFmtId="2" fontId="5" fillId="6" borderId="2" xfId="0" applyNumberFormat="1" applyFont="1" applyFill="1" applyBorder="1"/>
    <xf numFmtId="166" fontId="5" fillId="6" borderId="2" xfId="0" applyNumberFormat="1" applyFont="1" applyFill="1" applyBorder="1" applyAlignment="1">
      <alignment horizontal="right"/>
    </xf>
    <xf numFmtId="165" fontId="5" fillId="6" borderId="2" xfId="0" applyNumberFormat="1" applyFont="1" applyFill="1" applyBorder="1" applyAlignment="1">
      <alignment horizontal="left"/>
    </xf>
    <xf numFmtId="2" fontId="11" fillId="6" borderId="2" xfId="0" applyNumberFormat="1" applyFont="1" applyFill="1" applyBorder="1" applyAlignment="1">
      <alignment wrapText="1"/>
    </xf>
    <xf numFmtId="0" fontId="71" fillId="12" borderId="2" xfId="2" applyFont="1" applyFill="1" applyBorder="1" applyAlignment="1">
      <alignment horizontal="center" vertical="top"/>
    </xf>
    <xf numFmtId="0" fontId="71" fillId="12" borderId="2" xfId="2" applyFont="1" applyFill="1" applyBorder="1" applyAlignment="1">
      <alignment horizontal="center" vertical="top" wrapText="1"/>
    </xf>
    <xf numFmtId="0" fontId="71" fillId="12" borderId="2" xfId="2" applyFont="1" applyFill="1" applyBorder="1" applyAlignment="1">
      <alignment horizontal="right" vertical="top" wrapText="1"/>
    </xf>
    <xf numFmtId="0" fontId="71" fillId="12" borderId="2" xfId="2" applyFont="1" applyFill="1" applyBorder="1" applyAlignment="1">
      <alignment horizontal="left" vertical="top" wrapText="1"/>
    </xf>
    <xf numFmtId="1" fontId="71" fillId="12" borderId="2" xfId="2" applyNumberFormat="1" applyFont="1" applyFill="1" applyBorder="1" applyAlignment="1">
      <alignment vertical="top" wrapText="1"/>
    </xf>
    <xf numFmtId="2" fontId="71" fillId="12" borderId="2" xfId="2" applyNumberFormat="1" applyFont="1" applyFill="1" applyBorder="1" applyAlignment="1">
      <alignment vertical="top" wrapText="1"/>
    </xf>
    <xf numFmtId="2" fontId="5" fillId="12" borderId="0" xfId="0" applyNumberFormat="1" applyFont="1" applyFill="1" applyBorder="1"/>
    <xf numFmtId="166" fontId="5" fillId="12" borderId="0" xfId="0" applyNumberFormat="1" applyFont="1" applyFill="1" applyBorder="1" applyAlignment="1">
      <alignment horizontal="right"/>
    </xf>
    <xf numFmtId="165" fontId="5" fillId="12" borderId="0" xfId="0" applyNumberFormat="1" applyFont="1" applyFill="1" applyBorder="1" applyAlignment="1">
      <alignment horizontal="left"/>
    </xf>
    <xf numFmtId="167" fontId="11" fillId="12" borderId="0" xfId="0" applyNumberFormat="1" applyFont="1" applyFill="1" applyBorder="1" applyAlignment="1">
      <alignment wrapText="1"/>
    </xf>
    <xf numFmtId="2" fontId="11" fillId="12" borderId="0" xfId="0" applyNumberFormat="1" applyFont="1" applyFill="1" applyBorder="1" applyAlignment="1">
      <alignment wrapText="1"/>
    </xf>
    <xf numFmtId="0" fontId="51" fillId="0" borderId="2" xfId="2" applyFont="1" applyFill="1" applyBorder="1" applyAlignment="1">
      <alignment horizontal="left" vertical="top" wrapText="1"/>
    </xf>
    <xf numFmtId="0" fontId="4" fillId="10" borderId="2" xfId="2" applyFont="1" applyFill="1" applyBorder="1" applyAlignment="1">
      <alignment horizontal="right" vertical="center" wrapText="1"/>
    </xf>
    <xf numFmtId="2" fontId="4" fillId="10" borderId="2" xfId="2" applyNumberFormat="1" applyFont="1" applyFill="1" applyBorder="1" applyAlignment="1">
      <alignment vertical="center" wrapText="1"/>
    </xf>
    <xf numFmtId="0" fontId="4" fillId="10" borderId="2" xfId="2" applyFont="1" applyFill="1" applyBorder="1" applyAlignment="1">
      <alignment horizontal="center" wrapText="1"/>
    </xf>
    <xf numFmtId="0" fontId="4" fillId="10" borderId="2" xfId="2" applyFont="1" applyFill="1" applyBorder="1" applyAlignment="1">
      <alignment horizontal="right" wrapText="1"/>
    </xf>
    <xf numFmtId="2" fontId="4" fillId="10" borderId="2" xfId="2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vertical="top"/>
    </xf>
    <xf numFmtId="0" fontId="55" fillId="0" borderId="8" xfId="0" applyFont="1" applyFill="1" applyBorder="1" applyAlignment="1">
      <alignment wrapText="1"/>
    </xf>
    <xf numFmtId="0" fontId="55" fillId="0" borderId="0" xfId="0" applyFont="1" applyFill="1" applyBorder="1" applyAlignment="1">
      <alignment wrapText="1"/>
    </xf>
    <xf numFmtId="0" fontId="58" fillId="0" borderId="2" xfId="0" applyFont="1" applyBorder="1" applyAlignment="1">
      <alignment horizontal="center" vertical="center" wrapText="1"/>
    </xf>
    <xf numFmtId="2" fontId="58" fillId="0" borderId="2" xfId="0" applyNumberFormat="1" applyFont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top"/>
    </xf>
    <xf numFmtId="0" fontId="51" fillId="0" borderId="2" xfId="0" applyFont="1" applyFill="1" applyBorder="1" applyAlignment="1">
      <alignment horizontal="right" vertical="top"/>
    </xf>
    <xf numFmtId="0" fontId="51" fillId="0" borderId="2" xfId="0" applyFont="1" applyFill="1" applyBorder="1" applyAlignment="1">
      <alignment horizontal="center" vertical="top" wrapText="1"/>
    </xf>
    <xf numFmtId="2" fontId="51" fillId="0" borderId="2" xfId="0" applyNumberFormat="1" applyFont="1" applyBorder="1" applyAlignment="1">
      <alignment horizontal="right" vertical="top"/>
    </xf>
    <xf numFmtId="0" fontId="51" fillId="0" borderId="2" xfId="2" applyFont="1" applyFill="1" applyBorder="1" applyAlignment="1">
      <alignment horizontal="right" vertical="top"/>
    </xf>
    <xf numFmtId="0" fontId="51" fillId="0" borderId="2" xfId="2" applyFont="1" applyFill="1" applyBorder="1" applyAlignment="1">
      <alignment horizontal="left" vertical="top" wrapText="1"/>
    </xf>
    <xf numFmtId="0" fontId="51" fillId="2" borderId="2" xfId="2" applyFont="1" applyFill="1" applyBorder="1" applyAlignment="1">
      <alignment horizontal="center" vertical="top"/>
    </xf>
    <xf numFmtId="0" fontId="51" fillId="2" borderId="2" xfId="2" applyFont="1" applyFill="1" applyBorder="1" applyAlignment="1">
      <alignment horizontal="left" vertical="top" wrapText="1"/>
    </xf>
    <xf numFmtId="0" fontId="51" fillId="2" borderId="2" xfId="2" applyFont="1" applyFill="1" applyBorder="1" applyAlignment="1">
      <alignment horizontal="right" vertical="top"/>
    </xf>
    <xf numFmtId="0" fontId="51" fillId="0" borderId="2" xfId="2" applyFont="1" applyFill="1" applyBorder="1" applyAlignment="1">
      <alignment horizontal="center" vertical="top"/>
    </xf>
    <xf numFmtId="2" fontId="51" fillId="0" borderId="2" xfId="0" applyNumberFormat="1" applyFont="1" applyFill="1" applyBorder="1" applyAlignment="1">
      <alignment horizontal="right" vertical="top"/>
    </xf>
    <xf numFmtId="0" fontId="18" fillId="0" borderId="2" xfId="0" applyFont="1" applyFill="1" applyBorder="1" applyAlignment="1">
      <alignment horizontal="center" vertical="top" wrapText="1"/>
    </xf>
    <xf numFmtId="0" fontId="51" fillId="0" borderId="3" xfId="2" applyFont="1" applyFill="1" applyBorder="1" applyAlignment="1">
      <alignment horizontal="center" vertical="top"/>
    </xf>
    <xf numFmtId="0" fontId="59" fillId="0" borderId="2" xfId="2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vertical="top" wrapText="1"/>
    </xf>
    <xf numFmtId="0" fontId="51" fillId="0" borderId="2" xfId="0" applyFont="1" applyFill="1" applyBorder="1" applyAlignment="1">
      <alignment vertical="top"/>
    </xf>
    <xf numFmtId="0" fontId="51" fillId="0" borderId="2" xfId="0" applyFont="1" applyFill="1" applyBorder="1" applyAlignment="1">
      <alignment horizontal="right" vertical="top" wrapText="1"/>
    </xf>
    <xf numFmtId="0" fontId="51" fillId="0" borderId="2" xfId="0" applyFont="1" applyBorder="1" applyAlignment="1">
      <alignment horizontal="left" vertical="top" wrapText="1"/>
    </xf>
    <xf numFmtId="0" fontId="51" fillId="0" borderId="2" xfId="0" applyFont="1" applyBorder="1" applyAlignment="1">
      <alignment horizontal="right" vertical="top"/>
    </xf>
    <xf numFmtId="0" fontId="57" fillId="0" borderId="2" xfId="0" applyFont="1" applyFill="1" applyBorder="1" applyAlignment="1">
      <alignment horizontal="right" vertical="top"/>
    </xf>
    <xf numFmtId="0" fontId="6" fillId="0" borderId="0" xfId="0" applyFont="1"/>
    <xf numFmtId="0" fontId="107" fillId="0" borderId="2" xfId="0" applyFont="1" applyBorder="1" applyAlignment="1">
      <alignment wrapText="1"/>
    </xf>
    <xf numFmtId="0" fontId="107" fillId="0" borderId="10" xfId="0" applyFont="1" applyBorder="1" applyAlignment="1">
      <alignment wrapText="1"/>
    </xf>
    <xf numFmtId="0" fontId="107" fillId="0" borderId="4" xfId="0" applyFont="1" applyBorder="1" applyAlignment="1">
      <alignment wrapText="1"/>
    </xf>
    <xf numFmtId="168" fontId="31" fillId="0" borderId="2" xfId="6" applyNumberFormat="1" applyFont="1" applyFill="1" applyBorder="1" applyAlignment="1">
      <alignment horizontal="center" vertical="center" wrapText="1"/>
    </xf>
    <xf numFmtId="2" fontId="107" fillId="0" borderId="2" xfId="0" applyNumberFormat="1" applyFont="1" applyBorder="1" applyAlignment="1">
      <alignment wrapText="1"/>
    </xf>
    <xf numFmtId="2" fontId="110" fillId="0" borderId="2" xfId="0" applyNumberFormat="1" applyFont="1" applyBorder="1" applyAlignment="1">
      <alignment wrapText="1"/>
    </xf>
    <xf numFmtId="168" fontId="31" fillId="0" borderId="10" xfId="6" applyNumberFormat="1" applyFont="1" applyFill="1" applyBorder="1" applyAlignment="1">
      <alignment horizontal="center" vertical="center" wrapText="1"/>
    </xf>
    <xf numFmtId="2" fontId="107" fillId="0" borderId="10" xfId="0" applyNumberFormat="1" applyFont="1" applyBorder="1" applyAlignment="1">
      <alignment wrapText="1"/>
    </xf>
    <xf numFmtId="2" fontId="107" fillId="0" borderId="4" xfId="0" applyNumberFormat="1" applyFont="1" applyBorder="1" applyAlignment="1">
      <alignment wrapText="1"/>
    </xf>
    <xf numFmtId="170" fontId="31" fillId="0" borderId="2" xfId="0" applyNumberFormat="1" applyFont="1" applyFill="1" applyBorder="1" applyAlignment="1">
      <alignment horizontal="center" vertical="center" wrapText="1"/>
    </xf>
    <xf numFmtId="170" fontId="21" fillId="0" borderId="2" xfId="0" applyNumberFormat="1" applyFont="1" applyFill="1" applyBorder="1" applyAlignment="1">
      <alignment horizontal="center" vertical="center" wrapText="1"/>
    </xf>
    <xf numFmtId="170" fontId="31" fillId="0" borderId="10" xfId="0" applyNumberFormat="1" applyFont="1" applyFill="1" applyBorder="1" applyAlignment="1">
      <alignment horizontal="center" vertical="center" wrapText="1"/>
    </xf>
    <xf numFmtId="0" fontId="107" fillId="0" borderId="11" xfId="0" applyFont="1" applyBorder="1" applyAlignment="1">
      <alignment wrapText="1"/>
    </xf>
    <xf numFmtId="2" fontId="107" fillId="0" borderId="11" xfId="0" applyNumberFormat="1" applyFont="1" applyBorder="1" applyAlignment="1">
      <alignment wrapText="1"/>
    </xf>
    <xf numFmtId="0" fontId="6" fillId="0" borderId="0" xfId="0" applyFont="1" applyBorder="1"/>
    <xf numFmtId="0" fontId="6" fillId="10" borderId="0" xfId="0" applyFont="1" applyFill="1"/>
    <xf numFmtId="4" fontId="6" fillId="10" borderId="0" xfId="0" applyNumberFormat="1" applyFont="1" applyFill="1"/>
    <xf numFmtId="4" fontId="108" fillId="10" borderId="0" xfId="0" applyNumberFormat="1" applyFont="1" applyFill="1"/>
    <xf numFmtId="0" fontId="51" fillId="0" borderId="2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horizontal="center" vertical="top" wrapText="1"/>
    </xf>
    <xf numFmtId="0" fontId="51" fillId="0" borderId="3" xfId="0" applyFont="1" applyFill="1" applyBorder="1" applyAlignment="1">
      <alignment horizontal="center" vertical="top" wrapText="1"/>
    </xf>
    <xf numFmtId="0" fontId="51" fillId="0" borderId="3" xfId="0" applyFont="1" applyFill="1" applyBorder="1" applyAlignment="1">
      <alignment vertical="top" wrapText="1"/>
    </xf>
    <xf numFmtId="0" fontId="51" fillId="0" borderId="2" xfId="0" applyFont="1" applyFill="1" applyBorder="1" applyAlignment="1">
      <alignment vertical="top" wrapText="1"/>
    </xf>
    <xf numFmtId="0" fontId="58" fillId="0" borderId="2" xfId="0" applyFont="1" applyBorder="1" applyAlignment="1">
      <alignment horizontal="center" vertical="top" wrapText="1"/>
    </xf>
    <xf numFmtId="0" fontId="51" fillId="0" borderId="2" xfId="0" applyFont="1" applyFill="1" applyBorder="1" applyAlignment="1">
      <alignment horizontal="right" vertical="top" wrapText="1"/>
    </xf>
    <xf numFmtId="0" fontId="20" fillId="0" borderId="2" xfId="0" applyFont="1" applyFill="1" applyBorder="1" applyAlignment="1">
      <alignment horizontal="center" vertical="top" wrapText="1"/>
    </xf>
    <xf numFmtId="0" fontId="57" fillId="2" borderId="2" xfId="2" applyFont="1" applyFill="1" applyBorder="1" applyAlignment="1">
      <alignment horizontal="center" vertical="top"/>
    </xf>
    <xf numFmtId="0" fontId="57" fillId="2" borderId="2" xfId="2" applyFont="1" applyFill="1" applyBorder="1" applyAlignment="1">
      <alignment horizontal="right" vertical="top"/>
    </xf>
    <xf numFmtId="0" fontId="57" fillId="2" borderId="2" xfId="2" applyFont="1" applyFill="1" applyBorder="1" applyAlignment="1">
      <alignment horizontal="left" vertical="top" wrapText="1"/>
    </xf>
    <xf numFmtId="0" fontId="57" fillId="0" borderId="2" xfId="0" applyFont="1" applyFill="1" applyBorder="1" applyAlignment="1">
      <alignment horizontal="left" vertical="top" wrapText="1"/>
    </xf>
    <xf numFmtId="2" fontId="57" fillId="2" borderId="2" xfId="2" applyNumberFormat="1" applyFont="1" applyFill="1" applyBorder="1" applyAlignment="1">
      <alignment horizontal="right" vertical="top"/>
    </xf>
    <xf numFmtId="2" fontId="57" fillId="0" borderId="2" xfId="0" applyNumberFormat="1" applyFont="1" applyBorder="1" applyAlignment="1">
      <alignment horizontal="right" vertical="top"/>
    </xf>
    <xf numFmtId="0" fontId="57" fillId="0" borderId="2" xfId="0" applyFont="1" applyBorder="1" applyAlignment="1">
      <alignment horizontal="right" vertical="top"/>
    </xf>
    <xf numFmtId="2" fontId="57" fillId="0" borderId="2" xfId="0" applyNumberFormat="1" applyFont="1" applyFill="1" applyBorder="1" applyAlignment="1">
      <alignment horizontal="right" vertical="top"/>
    </xf>
    <xf numFmtId="166" fontId="57" fillId="0" borderId="2" xfId="0" applyNumberFormat="1" applyFont="1" applyFill="1" applyBorder="1" applyAlignment="1">
      <alignment horizontal="center" vertical="top"/>
    </xf>
    <xf numFmtId="165" fontId="57" fillId="0" borderId="2" xfId="0" applyNumberFormat="1" applyFont="1" applyFill="1" applyBorder="1" applyAlignment="1">
      <alignment horizontal="center" vertical="top"/>
    </xf>
    <xf numFmtId="0" fontId="57" fillId="0" borderId="2" xfId="2" applyFont="1" applyFill="1" applyBorder="1" applyAlignment="1">
      <alignment horizontal="center" vertical="top"/>
    </xf>
    <xf numFmtId="0" fontId="57" fillId="0" borderId="2" xfId="2" applyFont="1" applyFill="1" applyBorder="1" applyAlignment="1">
      <alignment horizontal="right" vertical="top"/>
    </xf>
    <xf numFmtId="0" fontId="57" fillId="0" borderId="2" xfId="2" applyFont="1" applyFill="1" applyBorder="1" applyAlignment="1">
      <alignment horizontal="left" vertical="top" wrapText="1"/>
    </xf>
    <xf numFmtId="2" fontId="57" fillId="0" borderId="2" xfId="2" applyNumberFormat="1" applyFont="1" applyFill="1" applyBorder="1" applyAlignment="1">
      <alignment horizontal="right" vertical="top"/>
    </xf>
    <xf numFmtId="0" fontId="57" fillId="0" borderId="2" xfId="0" applyFont="1" applyFill="1" applyBorder="1" applyAlignment="1">
      <alignment horizontal="left" vertical="top" wrapText="1"/>
    </xf>
    <xf numFmtId="0" fontId="57" fillId="0" borderId="1" xfId="2" applyFont="1" applyFill="1" applyBorder="1" applyAlignment="1">
      <alignment horizontal="right" vertical="top"/>
    </xf>
    <xf numFmtId="0" fontId="57" fillId="0" borderId="2" xfId="0" applyFont="1" applyFill="1" applyBorder="1" applyAlignment="1">
      <alignment horizontal="center" vertical="top"/>
    </xf>
    <xf numFmtId="2" fontId="57" fillId="0" borderId="2" xfId="0" applyNumberFormat="1" applyFont="1" applyFill="1" applyBorder="1" applyAlignment="1">
      <alignment horizontal="right" vertical="top"/>
    </xf>
    <xf numFmtId="2" fontId="57" fillId="0" borderId="2" xfId="0" applyNumberFormat="1" applyFont="1" applyFill="1" applyBorder="1" applyAlignment="1">
      <alignment vertical="top"/>
    </xf>
    <xf numFmtId="2" fontId="54" fillId="0" borderId="2" xfId="0" applyNumberFormat="1" applyFont="1" applyFill="1" applyBorder="1" applyAlignment="1">
      <alignment horizontal="right" vertical="top"/>
    </xf>
    <xf numFmtId="0" fontId="57" fillId="0" borderId="2" xfId="0" applyFont="1" applyFill="1" applyBorder="1" applyAlignment="1">
      <alignment vertical="top" wrapText="1"/>
    </xf>
    <xf numFmtId="0" fontId="57" fillId="0" borderId="3" xfId="2" applyFont="1" applyFill="1" applyBorder="1" applyAlignment="1">
      <alignment horizontal="center" vertical="top"/>
    </xf>
    <xf numFmtId="2" fontId="57" fillId="0" borderId="3" xfId="0" applyNumberFormat="1" applyFont="1" applyFill="1" applyBorder="1" applyAlignment="1">
      <alignment horizontal="right" vertical="top"/>
    </xf>
    <xf numFmtId="166" fontId="57" fillId="0" borderId="3" xfId="0" applyNumberFormat="1" applyFont="1" applyFill="1" applyBorder="1" applyAlignment="1">
      <alignment horizontal="center" vertical="top"/>
    </xf>
    <xf numFmtId="165" fontId="57" fillId="0" borderId="3" xfId="0" applyNumberFormat="1" applyFont="1" applyFill="1" applyBorder="1" applyAlignment="1">
      <alignment horizontal="center" vertical="top"/>
    </xf>
    <xf numFmtId="0" fontId="57" fillId="0" borderId="2" xfId="0" applyFont="1" applyFill="1" applyBorder="1" applyAlignment="1">
      <alignment horizontal="right" vertical="top" wrapText="1"/>
    </xf>
    <xf numFmtId="0" fontId="57" fillId="0" borderId="2" xfId="0" applyFont="1" applyFill="1" applyBorder="1" applyAlignment="1">
      <alignment horizontal="center" vertical="top" wrapText="1"/>
    </xf>
    <xf numFmtId="2" fontId="57" fillId="0" borderId="2" xfId="0" applyNumberFormat="1" applyFont="1" applyFill="1" applyBorder="1" applyAlignment="1">
      <alignment horizontal="right" vertical="top" wrapText="1"/>
    </xf>
    <xf numFmtId="0" fontId="51" fillId="0" borderId="2" xfId="0" applyFont="1" applyFill="1" applyBorder="1" applyAlignment="1">
      <alignment horizontal="right" vertical="top"/>
    </xf>
    <xf numFmtId="0" fontId="51" fillId="0" borderId="2" xfId="0" applyFont="1" applyFill="1" applyBorder="1" applyAlignment="1">
      <alignment horizontal="center" vertical="top" wrapText="1"/>
    </xf>
    <xf numFmtId="0" fontId="51" fillId="0" borderId="2" xfId="2" applyFont="1" applyFill="1" applyBorder="1" applyAlignment="1">
      <alignment horizontal="right" vertical="top"/>
    </xf>
    <xf numFmtId="0" fontId="51" fillId="0" borderId="2" xfId="2" applyFont="1" applyFill="1" applyBorder="1" applyAlignment="1">
      <alignment horizontal="left" vertical="top" wrapText="1"/>
    </xf>
    <xf numFmtId="0" fontId="51" fillId="2" borderId="2" xfId="2" applyFont="1" applyFill="1" applyBorder="1" applyAlignment="1">
      <alignment horizontal="center" vertical="top"/>
    </xf>
    <xf numFmtId="0" fontId="51" fillId="0" borderId="2" xfId="2" applyFont="1" applyFill="1" applyBorder="1" applyAlignment="1">
      <alignment horizontal="center" vertical="top"/>
    </xf>
    <xf numFmtId="0" fontId="51" fillId="0" borderId="2" xfId="0" applyFont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vertical="top" wrapText="1"/>
    </xf>
    <xf numFmtId="0" fontId="4" fillId="0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right" vertical="top" wrapText="1"/>
    </xf>
    <xf numFmtId="0" fontId="51" fillId="0" borderId="2" xfId="2" applyFont="1" applyFill="1" applyBorder="1" applyAlignment="1">
      <alignment vertical="top" wrapText="1"/>
    </xf>
    <xf numFmtId="0" fontId="51" fillId="0" borderId="3" xfId="2" applyFont="1" applyFill="1" applyBorder="1" applyAlignment="1">
      <alignment vertical="top" wrapText="1"/>
    </xf>
    <xf numFmtId="0" fontId="51" fillId="0" borderId="2" xfId="0" applyFont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top" wrapText="1"/>
    </xf>
    <xf numFmtId="0" fontId="92" fillId="0" borderId="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right" vertical="top"/>
    </xf>
    <xf numFmtId="0" fontId="107" fillId="0" borderId="5" xfId="0" applyFont="1" applyBorder="1" applyAlignment="1">
      <alignment horizontal="center" wrapText="1"/>
    </xf>
    <xf numFmtId="0" fontId="107" fillId="0" borderId="4" xfId="0" applyFont="1" applyBorder="1" applyAlignment="1">
      <alignment horizontal="center" wrapText="1"/>
    </xf>
    <xf numFmtId="0" fontId="57" fillId="0" borderId="2" xfId="2" applyFont="1" applyFill="1" applyBorder="1" applyAlignment="1">
      <alignment horizontal="center" vertical="top"/>
    </xf>
    <xf numFmtId="0" fontId="57" fillId="0" borderId="2" xfId="2" applyFont="1" applyFill="1" applyBorder="1" applyAlignment="1">
      <alignment horizontal="right" vertical="top"/>
    </xf>
    <xf numFmtId="0" fontId="57" fillId="0" borderId="2" xfId="2" applyFont="1" applyFill="1" applyBorder="1" applyAlignment="1">
      <alignment horizontal="left" vertical="top" wrapText="1"/>
    </xf>
    <xf numFmtId="2" fontId="57" fillId="0" borderId="2" xfId="0" applyNumberFormat="1" applyFont="1" applyFill="1" applyBorder="1" applyAlignment="1">
      <alignment vertical="top" wrapText="1"/>
    </xf>
    <xf numFmtId="0" fontId="111" fillId="0" borderId="2" xfId="0" applyFont="1" applyFill="1" applyBorder="1" applyAlignment="1">
      <alignment horizontal="center" vertical="top" wrapText="1"/>
    </xf>
    <xf numFmtId="0" fontId="57" fillId="0" borderId="2" xfId="0" applyFont="1" applyFill="1" applyBorder="1" applyAlignment="1">
      <alignment horizontal="center" vertical="top" wrapText="1"/>
    </xf>
    <xf numFmtId="0" fontId="57" fillId="0" borderId="2" xfId="0" applyFont="1" applyFill="1" applyBorder="1" applyAlignment="1">
      <alignment horizontal="center" vertical="center" wrapText="1"/>
    </xf>
    <xf numFmtId="2" fontId="57" fillId="2" borderId="2" xfId="0" applyNumberFormat="1" applyFont="1" applyFill="1" applyBorder="1" applyAlignment="1">
      <alignment vertical="top" wrapText="1"/>
    </xf>
    <xf numFmtId="0" fontId="57" fillId="2" borderId="2" xfId="0" applyFont="1" applyFill="1" applyBorder="1" applyAlignment="1">
      <alignment horizontal="center" vertical="top" wrapText="1"/>
    </xf>
    <xf numFmtId="0" fontId="57" fillId="2" borderId="2" xfId="0" applyFont="1" applyFill="1" applyBorder="1" applyAlignment="1">
      <alignment horizontal="left" vertical="top" wrapText="1"/>
    </xf>
    <xf numFmtId="2" fontId="57" fillId="2" borderId="2" xfId="0" applyNumberFormat="1" applyFont="1" applyFill="1" applyBorder="1" applyAlignment="1">
      <alignment horizontal="right" vertical="top" wrapText="1"/>
    </xf>
    <xf numFmtId="0" fontId="57" fillId="2" borderId="2" xfId="0" applyFont="1" applyFill="1" applyBorder="1" applyAlignment="1">
      <alignment horizontal="right" vertical="top" wrapText="1"/>
    </xf>
    <xf numFmtId="0" fontId="8" fillId="0" borderId="2" xfId="2" applyFont="1" applyFill="1" applyBorder="1" applyAlignment="1">
      <alignment horizontal="center" vertical="top"/>
    </xf>
    <xf numFmtId="2" fontId="51" fillId="0" borderId="7" xfId="0" applyNumberFormat="1" applyFont="1" applyFill="1" applyBorder="1" applyAlignment="1">
      <alignment horizontal="right" vertical="top" wrapText="1"/>
    </xf>
    <xf numFmtId="2" fontId="51" fillId="0" borderId="0" xfId="0" applyNumberFormat="1" applyFont="1" applyFill="1" applyBorder="1" applyAlignment="1">
      <alignment horizontal="right" vertical="top" wrapText="1"/>
    </xf>
    <xf numFmtId="0" fontId="57" fillId="0" borderId="2" xfId="0" applyFont="1" applyFill="1" applyBorder="1" applyAlignment="1">
      <alignment horizontal="center" vertical="top" wrapText="1"/>
    </xf>
    <xf numFmtId="0" fontId="54" fillId="0" borderId="0" xfId="0" applyFont="1" applyFill="1" applyAlignment="1">
      <alignment horizontal="center" vertical="top"/>
    </xf>
    <xf numFmtId="0" fontId="54" fillId="0" borderId="0" xfId="0" applyFont="1" applyFill="1" applyAlignment="1">
      <alignment vertical="top" wrapText="1"/>
    </xf>
    <xf numFmtId="0" fontId="54" fillId="0" borderId="0" xfId="0" applyFont="1" applyFill="1" applyAlignment="1">
      <alignment horizontal="left" vertical="top"/>
    </xf>
    <xf numFmtId="2" fontId="54" fillId="0" borderId="0" xfId="0" applyNumberFormat="1" applyFont="1" applyFill="1" applyAlignment="1">
      <alignment horizontal="right" vertical="top"/>
    </xf>
    <xf numFmtId="0" fontId="54" fillId="0" borderId="0" xfId="0" applyFont="1" applyAlignment="1">
      <alignment horizontal="center" vertical="top"/>
    </xf>
    <xf numFmtId="0" fontId="54" fillId="0" borderId="0" xfId="0" applyFont="1" applyFill="1" applyAlignment="1">
      <alignment horizontal="right" vertical="top"/>
    </xf>
    <xf numFmtId="2" fontId="7" fillId="0" borderId="0" xfId="0" applyNumberFormat="1" applyFont="1"/>
    <xf numFmtId="0" fontId="112" fillId="0" borderId="0" xfId="0" applyFont="1"/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right" vertical="top" wrapText="1"/>
    </xf>
    <xf numFmtId="0" fontId="8" fillId="0" borderId="2" xfId="2" applyFont="1" applyFill="1" applyBorder="1" applyAlignment="1">
      <alignment vertical="top" wrapText="1"/>
    </xf>
    <xf numFmtId="2" fontId="8" fillId="0" borderId="2" xfId="2" applyNumberFormat="1" applyFont="1" applyFill="1" applyBorder="1" applyAlignment="1">
      <alignment vertical="top" wrapText="1"/>
    </xf>
    <xf numFmtId="0" fontId="111" fillId="2" borderId="2" xfId="0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wrapText="1"/>
    </xf>
    <xf numFmtId="0" fontId="8" fillId="0" borderId="0" xfId="2" applyFont="1" applyFill="1" applyAlignment="1">
      <alignment wrapText="1"/>
    </xf>
    <xf numFmtId="0" fontId="111" fillId="0" borderId="2" xfId="0" applyFont="1" applyBorder="1" applyAlignment="1">
      <alignment horizontal="center" vertical="top" wrapText="1"/>
    </xf>
    <xf numFmtId="2" fontId="8" fillId="0" borderId="2" xfId="2" applyNumberFormat="1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top"/>
    </xf>
    <xf numFmtId="0" fontId="8" fillId="0" borderId="2" xfId="2" applyFont="1" applyFill="1" applyBorder="1"/>
    <xf numFmtId="0" fontId="8" fillId="0" borderId="0" xfId="2" applyFont="1" applyFill="1"/>
    <xf numFmtId="0" fontId="8" fillId="0" borderId="2" xfId="2" applyFont="1" applyFill="1" applyBorder="1" applyAlignment="1">
      <alignment horizontal="right" vertical="top"/>
    </xf>
    <xf numFmtId="0" fontId="65" fillId="0" borderId="0" xfId="2" applyFont="1" applyFill="1" applyAlignment="1">
      <alignment horizontal="center" vertical="center" wrapText="1"/>
    </xf>
    <xf numFmtId="0" fontId="65" fillId="0" borderId="0" xfId="2" applyFont="1" applyFill="1" applyAlignment="1">
      <alignment horizontal="center" wrapText="1"/>
    </xf>
    <xf numFmtId="0" fontId="65" fillId="0" borderId="0" xfId="2" applyFont="1" applyFill="1" applyAlignment="1">
      <alignment horizontal="right" wrapText="1"/>
    </xf>
    <xf numFmtId="0" fontId="65" fillId="0" borderId="0" xfId="2" applyFont="1" applyFill="1" applyAlignment="1">
      <alignment wrapText="1"/>
    </xf>
    <xf numFmtId="0" fontId="65" fillId="0" borderId="0" xfId="2" applyFont="1" applyFill="1" applyAlignment="1">
      <alignment horizontal="left" vertical="top" wrapText="1"/>
    </xf>
    <xf numFmtId="2" fontId="65" fillId="0" borderId="0" xfId="2" applyNumberFormat="1" applyFont="1" applyFill="1" applyAlignment="1">
      <alignment wrapText="1"/>
    </xf>
    <xf numFmtId="0" fontId="54" fillId="0" borderId="0" xfId="0" applyFont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wrapText="1"/>
    </xf>
    <xf numFmtId="0" fontId="8" fillId="0" borderId="0" xfId="2" applyFont="1" applyFill="1" applyAlignment="1">
      <alignment horizontal="right" wrapText="1"/>
    </xf>
    <xf numFmtId="0" fontId="8" fillId="0" borderId="0" xfId="2" applyFont="1" applyFill="1" applyAlignment="1">
      <alignment horizontal="left" vertical="top" wrapText="1"/>
    </xf>
    <xf numFmtId="2" fontId="8" fillId="0" borderId="0" xfId="2" applyNumberFormat="1" applyFont="1" applyFill="1" applyAlignment="1">
      <alignment wrapText="1"/>
    </xf>
    <xf numFmtId="0" fontId="57" fillId="0" borderId="2" xfId="2" applyFont="1" applyFill="1" applyBorder="1" applyAlignment="1">
      <alignment vertical="top" wrapText="1"/>
    </xf>
    <xf numFmtId="2" fontId="57" fillId="0" borderId="2" xfId="2" applyNumberFormat="1" applyFont="1" applyFill="1" applyBorder="1" applyAlignment="1">
      <alignment vertical="top"/>
    </xf>
    <xf numFmtId="2" fontId="57" fillId="0" borderId="2" xfId="2" applyNumberFormat="1" applyFont="1" applyFill="1" applyBorder="1"/>
    <xf numFmtId="0" fontId="57" fillId="0" borderId="2" xfId="0" applyFont="1" applyBorder="1" applyAlignment="1">
      <alignment horizontal="center" vertical="top" wrapText="1"/>
    </xf>
    <xf numFmtId="0" fontId="113" fillId="3" borderId="2" xfId="2" applyFont="1" applyFill="1" applyBorder="1" applyAlignment="1">
      <alignment horizontal="center" vertical="top"/>
    </xf>
    <xf numFmtId="0" fontId="113" fillId="3" borderId="2" xfId="2" applyFont="1" applyFill="1" applyBorder="1" applyAlignment="1">
      <alignment horizontal="right" vertical="top"/>
    </xf>
    <xf numFmtId="0" fontId="113" fillId="3" borderId="2" xfId="2" applyFont="1" applyFill="1" applyBorder="1" applyAlignment="1">
      <alignment vertical="top" wrapText="1"/>
    </xf>
    <xf numFmtId="2" fontId="113" fillId="3" borderId="2" xfId="2" applyNumberFormat="1" applyFont="1" applyFill="1" applyBorder="1" applyAlignment="1">
      <alignment vertical="top"/>
    </xf>
    <xf numFmtId="0" fontId="113" fillId="3" borderId="2" xfId="0" applyFont="1" applyFill="1" applyBorder="1" applyAlignment="1">
      <alignment horizontal="center" vertical="top" wrapText="1"/>
    </xf>
    <xf numFmtId="0" fontId="113" fillId="3" borderId="2" xfId="2" applyFont="1" applyFill="1" applyBorder="1" applyAlignment="1">
      <alignment horizontal="left" vertical="top" wrapText="1"/>
    </xf>
    <xf numFmtId="2" fontId="113" fillId="3" borderId="2" xfId="2" applyNumberFormat="1" applyFont="1" applyFill="1" applyBorder="1"/>
    <xf numFmtId="0" fontId="57" fillId="3" borderId="2" xfId="2" applyFont="1" applyFill="1" applyBorder="1" applyAlignment="1">
      <alignment horizontal="center" vertical="top"/>
    </xf>
    <xf numFmtId="0" fontId="57" fillId="3" borderId="2" xfId="2" applyFont="1" applyFill="1" applyBorder="1" applyAlignment="1">
      <alignment horizontal="right" vertical="top"/>
    </xf>
    <xf numFmtId="0" fontId="57" fillId="3" borderId="2" xfId="2" applyFont="1" applyFill="1" applyBorder="1" applyAlignment="1">
      <alignment vertical="top" wrapText="1"/>
    </xf>
    <xf numFmtId="2" fontId="57" fillId="3" borderId="2" xfId="2" applyNumberFormat="1" applyFont="1" applyFill="1" applyBorder="1" applyAlignment="1">
      <alignment vertical="top"/>
    </xf>
    <xf numFmtId="0" fontId="57" fillId="3" borderId="2" xfId="0" applyFont="1" applyFill="1" applyBorder="1" applyAlignment="1">
      <alignment horizontal="center" vertical="top" wrapText="1"/>
    </xf>
    <xf numFmtId="0" fontId="57" fillId="3" borderId="2" xfId="2" applyFont="1" applyFill="1" applyBorder="1" applyAlignment="1">
      <alignment horizontal="left" vertical="top" wrapText="1"/>
    </xf>
    <xf numFmtId="2" fontId="57" fillId="3" borderId="2" xfId="2" applyNumberFormat="1" applyFont="1" applyFill="1" applyBorder="1"/>
    <xf numFmtId="0" fontId="57" fillId="0" borderId="2" xfId="2" applyFont="1" applyFill="1" applyBorder="1" applyAlignment="1">
      <alignment wrapText="1"/>
    </xf>
    <xf numFmtId="0" fontId="57" fillId="0" borderId="2" xfId="2" applyFont="1" applyFill="1" applyBorder="1"/>
    <xf numFmtId="2" fontId="57" fillId="0" borderId="2" xfId="2" applyNumberFormat="1" applyFont="1" applyFill="1" applyBorder="1" applyAlignment="1">
      <alignment vertical="top" wrapText="1"/>
    </xf>
    <xf numFmtId="0" fontId="57" fillId="0" borderId="2" xfId="2" applyFont="1" applyFill="1" applyBorder="1" applyAlignment="1">
      <alignment horizontal="center" vertical="top" wrapText="1"/>
    </xf>
    <xf numFmtId="0" fontId="57" fillId="0" borderId="2" xfId="2" applyFont="1" applyFill="1" applyBorder="1" applyAlignment="1">
      <alignment horizontal="right" vertical="top" wrapText="1"/>
    </xf>
    <xf numFmtId="0" fontId="57" fillId="3" borderId="2" xfId="2" applyFont="1" applyFill="1" applyBorder="1" applyAlignment="1">
      <alignment wrapText="1"/>
    </xf>
    <xf numFmtId="0" fontId="57" fillId="3" borderId="2" xfId="2" applyFont="1" applyFill="1" applyBorder="1"/>
    <xf numFmtId="2" fontId="57" fillId="3" borderId="2" xfId="2" applyNumberFormat="1" applyFont="1" applyFill="1" applyBorder="1" applyAlignment="1">
      <alignment horizontal="right" vertical="top"/>
    </xf>
    <xf numFmtId="0" fontId="51" fillId="22" borderId="2" xfId="2" applyFont="1" applyFill="1" applyBorder="1" applyAlignment="1">
      <alignment horizontal="center" vertical="top"/>
    </xf>
    <xf numFmtId="0" fontId="51" fillId="22" borderId="2" xfId="2" applyFont="1" applyFill="1" applyBorder="1" applyAlignment="1">
      <alignment horizontal="right" vertical="top"/>
    </xf>
    <xf numFmtId="0" fontId="51" fillId="22" borderId="2" xfId="2" applyFont="1" applyFill="1" applyBorder="1" applyAlignment="1">
      <alignment vertical="top" wrapText="1"/>
    </xf>
    <xf numFmtId="2" fontId="51" fillId="22" borderId="2" xfId="2" applyNumberFormat="1" applyFont="1" applyFill="1" applyBorder="1" applyAlignment="1">
      <alignment vertical="top"/>
    </xf>
    <xf numFmtId="0" fontId="51" fillId="22" borderId="2" xfId="0" applyFont="1" applyFill="1" applyBorder="1" applyAlignment="1">
      <alignment horizontal="center" vertical="top" wrapText="1"/>
    </xf>
    <xf numFmtId="0" fontId="51" fillId="22" borderId="2" xfId="2" applyFont="1" applyFill="1" applyBorder="1" applyAlignment="1">
      <alignment horizontal="left" vertical="top" wrapText="1"/>
    </xf>
    <xf numFmtId="2" fontId="51" fillId="22" borderId="2" xfId="2" applyNumberFormat="1" applyFont="1" applyFill="1" applyBorder="1"/>
    <xf numFmtId="0" fontId="51" fillId="22" borderId="2" xfId="0" applyFont="1" applyFill="1" applyBorder="1" applyAlignment="1">
      <alignment horizontal="right" vertical="top"/>
    </xf>
    <xf numFmtId="0" fontId="51" fillId="22" borderId="2" xfId="0" applyFont="1" applyFill="1" applyBorder="1" applyAlignment="1">
      <alignment vertical="top" wrapText="1"/>
    </xf>
    <xf numFmtId="0" fontId="51" fillId="22" borderId="2" xfId="2" applyFont="1" applyFill="1" applyBorder="1" applyAlignment="1">
      <alignment horizontal="left" vertical="top" wrapText="1" shrinkToFit="1"/>
    </xf>
    <xf numFmtId="0" fontId="51" fillId="22" borderId="2" xfId="2" applyFont="1" applyFill="1" applyBorder="1" applyAlignment="1">
      <alignment wrapText="1"/>
    </xf>
    <xf numFmtId="2" fontId="51" fillId="22" borderId="2" xfId="2" applyNumberFormat="1" applyFont="1" applyFill="1" applyBorder="1" applyAlignment="1">
      <alignment horizontal="right" vertical="top"/>
    </xf>
    <xf numFmtId="0" fontId="51" fillId="22" borderId="2" xfId="2" applyFont="1" applyFill="1" applyBorder="1"/>
    <xf numFmtId="0" fontId="51" fillId="22" borderId="2" xfId="2" applyFont="1" applyFill="1" applyBorder="1" applyAlignment="1">
      <alignment horizontal="center" vertical="top" wrapText="1"/>
    </xf>
    <xf numFmtId="0" fontId="51" fillId="22" borderId="2" xfId="2" applyFont="1" applyFill="1" applyBorder="1" applyAlignment="1">
      <alignment horizontal="right" vertical="top" wrapText="1"/>
    </xf>
    <xf numFmtId="2" fontId="51" fillId="22" borderId="2" xfId="2" applyNumberFormat="1" applyFont="1" applyFill="1" applyBorder="1" applyAlignment="1">
      <alignment vertical="top" wrapText="1"/>
    </xf>
    <xf numFmtId="0" fontId="54" fillId="0" borderId="0" xfId="2" applyFont="1" applyFill="1" applyAlignment="1">
      <alignment horizontal="center" vertical="top"/>
    </xf>
    <xf numFmtId="0" fontId="54" fillId="0" borderId="0" xfId="2" applyFont="1" applyFill="1" applyAlignment="1">
      <alignment horizontal="right" vertical="top"/>
    </xf>
    <xf numFmtId="0" fontId="54" fillId="0" borderId="0" xfId="2" applyFont="1" applyFill="1" applyAlignment="1">
      <alignment wrapText="1"/>
    </xf>
    <xf numFmtId="0" fontId="54" fillId="0" borderId="0" xfId="2" applyFont="1" applyFill="1" applyAlignment="1">
      <alignment horizontal="left" vertical="top" wrapText="1"/>
    </xf>
    <xf numFmtId="2" fontId="54" fillId="0" borderId="0" xfId="2" applyNumberFormat="1" applyFont="1" applyFill="1" applyAlignment="1">
      <alignment vertical="top"/>
    </xf>
    <xf numFmtId="2" fontId="54" fillId="0" borderId="0" xfId="2" applyNumberFormat="1" applyFont="1" applyFill="1"/>
    <xf numFmtId="0" fontId="54" fillId="0" borderId="0" xfId="0" applyFont="1" applyAlignment="1">
      <alignment horizontal="center"/>
    </xf>
    <xf numFmtId="0" fontId="57" fillId="0" borderId="0" xfId="2" applyFont="1" applyFill="1" applyAlignment="1">
      <alignment horizontal="center" vertical="top"/>
    </xf>
    <xf numFmtId="0" fontId="57" fillId="0" borderId="0" xfId="2" applyFont="1" applyFill="1" applyAlignment="1">
      <alignment horizontal="right" vertical="top"/>
    </xf>
    <xf numFmtId="0" fontId="57" fillId="0" borderId="0" xfId="2" applyFont="1" applyFill="1" applyAlignment="1">
      <alignment wrapText="1"/>
    </xf>
    <xf numFmtId="0" fontId="57" fillId="0" borderId="0" xfId="2" applyFont="1" applyFill="1" applyAlignment="1">
      <alignment horizontal="left" vertical="top" wrapText="1"/>
    </xf>
    <xf numFmtId="2" fontId="57" fillId="0" borderId="0" xfId="2" applyNumberFormat="1" applyFont="1" applyFill="1" applyAlignment="1">
      <alignment vertical="top"/>
    </xf>
    <xf numFmtId="168" fontId="21" fillId="0" borderId="10" xfId="6" applyNumberFormat="1" applyFont="1" applyFill="1" applyBorder="1" applyAlignment="1">
      <alignment horizontal="center" vertical="center" wrapText="1"/>
    </xf>
    <xf numFmtId="0" fontId="107" fillId="0" borderId="2" xfId="0" applyFont="1" applyBorder="1" applyAlignment="1">
      <alignment vertical="top" wrapText="1"/>
    </xf>
    <xf numFmtId="168" fontId="31" fillId="0" borderId="2" xfId="6" applyNumberFormat="1" applyFont="1" applyFill="1" applyBorder="1" applyAlignment="1">
      <alignment horizontal="center" vertical="top" wrapText="1"/>
    </xf>
    <xf numFmtId="2" fontId="107" fillId="0" borderId="2" xfId="0" applyNumberFormat="1" applyFont="1" applyBorder="1" applyAlignment="1">
      <alignment vertical="top" wrapText="1"/>
    </xf>
    <xf numFmtId="2" fontId="31" fillId="0" borderId="2" xfId="0" applyNumberFormat="1" applyFont="1" applyBorder="1" applyAlignment="1">
      <alignment vertical="top" wrapText="1"/>
    </xf>
    <xf numFmtId="168" fontId="21" fillId="0" borderId="2" xfId="6" applyNumberFormat="1" applyFont="1" applyFill="1" applyBorder="1" applyAlignment="1">
      <alignment horizontal="center" vertical="top" wrapText="1"/>
    </xf>
    <xf numFmtId="2" fontId="21" fillId="0" borderId="2" xfId="0" applyNumberFormat="1" applyFont="1" applyBorder="1" applyAlignment="1">
      <alignment vertical="top" wrapText="1"/>
    </xf>
    <xf numFmtId="2" fontId="110" fillId="0" borderId="2" xfId="0" applyNumberFormat="1" applyFont="1" applyBorder="1" applyAlignment="1">
      <alignment vertical="top" wrapText="1"/>
    </xf>
    <xf numFmtId="170" fontId="109" fillId="0" borderId="2" xfId="0" applyNumberFormat="1" applyFont="1" applyFill="1" applyBorder="1" applyAlignment="1">
      <alignment horizontal="center" vertical="top" wrapText="1"/>
    </xf>
    <xf numFmtId="2" fontId="109" fillId="0" borderId="2" xfId="0" applyNumberFormat="1" applyFont="1" applyBorder="1" applyAlignment="1">
      <alignment vertical="top" wrapText="1"/>
    </xf>
    <xf numFmtId="170" fontId="31" fillId="0" borderId="2" xfId="0" applyNumberFormat="1" applyFont="1" applyFill="1" applyBorder="1" applyAlignment="1">
      <alignment horizontal="center" vertical="top" wrapText="1"/>
    </xf>
    <xf numFmtId="0" fontId="110" fillId="10" borderId="2" xfId="0" applyFont="1" applyFill="1" applyBorder="1" applyAlignment="1">
      <alignment wrapText="1"/>
    </xf>
    <xf numFmtId="0" fontId="110" fillId="10" borderId="10" xfId="0" applyFont="1" applyFill="1" applyBorder="1" applyAlignment="1">
      <alignment wrapText="1"/>
    </xf>
    <xf numFmtId="169" fontId="114" fillId="10" borderId="2" xfId="0" applyNumberFormat="1" applyFont="1" applyFill="1" applyBorder="1" applyAlignment="1">
      <alignment vertical="top" wrapText="1"/>
    </xf>
    <xf numFmtId="169" fontId="114" fillId="10" borderId="2" xfId="0" applyNumberFormat="1" applyFont="1" applyFill="1" applyBorder="1" applyAlignment="1">
      <alignment wrapText="1"/>
    </xf>
    <xf numFmtId="2" fontId="110" fillId="10" borderId="10" xfId="0" applyNumberFormat="1" applyFont="1" applyFill="1" applyBorder="1" applyAlignment="1">
      <alignment wrapText="1"/>
    </xf>
    <xf numFmtId="169" fontId="21" fillId="10" borderId="2" xfId="0" applyNumberFormat="1" applyFont="1" applyFill="1" applyBorder="1" applyAlignment="1">
      <alignment vertical="top" wrapText="1"/>
    </xf>
    <xf numFmtId="169" fontId="21" fillId="10" borderId="2" xfId="0" applyNumberFormat="1" applyFont="1" applyFill="1" applyBorder="1" applyAlignment="1">
      <alignment wrapText="1"/>
    </xf>
    <xf numFmtId="0" fontId="110" fillId="0" borderId="11" xfId="0" applyFont="1" applyBorder="1" applyAlignment="1">
      <alignment wrapText="1"/>
    </xf>
    <xf numFmtId="0" fontId="115" fillId="0" borderId="0" xfId="0" applyFont="1" applyBorder="1"/>
    <xf numFmtId="4" fontId="115" fillId="3" borderId="2" xfId="0" applyNumberFormat="1" applyFont="1" applyFill="1" applyBorder="1"/>
    <xf numFmtId="4" fontId="115" fillId="10" borderId="0" xfId="0" applyNumberFormat="1" applyFont="1" applyFill="1"/>
    <xf numFmtId="4" fontId="116" fillId="10" borderId="0" xfId="0" applyNumberFormat="1" applyFont="1" applyFill="1"/>
    <xf numFmtId="0" fontId="115" fillId="0" borderId="0" xfId="0" applyFont="1"/>
    <xf numFmtId="0" fontId="21" fillId="10" borderId="10" xfId="0" applyFont="1" applyFill="1" applyBorder="1" applyAlignment="1">
      <alignment wrapText="1"/>
    </xf>
    <xf numFmtId="2" fontId="115" fillId="3" borderId="2" xfId="0" applyNumberFormat="1" applyFont="1" applyFill="1" applyBorder="1"/>
    <xf numFmtId="0" fontId="115" fillId="10" borderId="0" xfId="0" applyFont="1" applyFill="1"/>
    <xf numFmtId="170" fontId="21" fillId="0" borderId="10" xfId="0" applyNumberFormat="1" applyFont="1" applyFill="1" applyBorder="1" applyAlignment="1">
      <alignment horizontal="center" vertical="top" wrapText="1"/>
    </xf>
    <xf numFmtId="2" fontId="110" fillId="0" borderId="10" xfId="0" applyNumberFormat="1" applyFont="1" applyBorder="1" applyAlignment="1">
      <alignment vertical="top" wrapText="1"/>
    </xf>
    <xf numFmtId="2" fontId="51" fillId="3" borderId="2" xfId="0" applyNumberFormat="1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center" vertical="top" wrapText="1"/>
    </xf>
    <xf numFmtId="0" fontId="51" fillId="3" borderId="2" xfId="0" applyFont="1" applyFill="1" applyBorder="1" applyAlignment="1">
      <alignment horizontal="left" vertical="top" wrapText="1"/>
    </xf>
    <xf numFmtId="2" fontId="51" fillId="3" borderId="2" xfId="0" applyNumberFormat="1" applyFont="1" applyFill="1" applyBorder="1" applyAlignment="1">
      <alignment horizontal="right" vertical="top" wrapText="1"/>
    </xf>
    <xf numFmtId="0" fontId="56" fillId="3" borderId="0" xfId="0" applyFont="1" applyFill="1" applyAlignment="1">
      <alignment wrapText="1"/>
    </xf>
    <xf numFmtId="0" fontId="0" fillId="3" borderId="0" xfId="0" applyFill="1"/>
    <xf numFmtId="2" fontId="51" fillId="3" borderId="2" xfId="2" applyNumberFormat="1" applyFont="1" applyFill="1" applyBorder="1" applyAlignment="1">
      <alignment horizontal="right" vertical="top"/>
    </xf>
    <xf numFmtId="0" fontId="115" fillId="3" borderId="2" xfId="0" applyFont="1" applyFill="1" applyBorder="1"/>
    <xf numFmtId="0" fontId="115" fillId="10" borderId="3" xfId="0" applyFont="1" applyFill="1" applyBorder="1"/>
    <xf numFmtId="4" fontId="115" fillId="10" borderId="3" xfId="0" applyNumberFormat="1" applyFont="1" applyFill="1" applyBorder="1"/>
    <xf numFmtId="0" fontId="115" fillId="10" borderId="1" xfId="0" applyFont="1" applyFill="1" applyBorder="1"/>
    <xf numFmtId="4" fontId="116" fillId="10" borderId="1" xfId="0" applyNumberFormat="1" applyFont="1" applyFill="1" applyBorder="1"/>
    <xf numFmtId="171" fontId="116" fillId="10" borderId="1" xfId="0" applyNumberFormat="1" applyFont="1" applyFill="1" applyBorder="1"/>
    <xf numFmtId="0" fontId="115" fillId="10" borderId="23" xfId="0" applyFont="1" applyFill="1" applyBorder="1"/>
    <xf numFmtId="4" fontId="115" fillId="10" borderId="23" xfId="0" applyNumberFormat="1" applyFont="1" applyFill="1" applyBorder="1"/>
    <xf numFmtId="0" fontId="51" fillId="0" borderId="2" xfId="0" applyFont="1" applyFill="1" applyBorder="1" applyAlignment="1">
      <alignment horizontal="left" vertical="top" wrapText="1"/>
    </xf>
    <xf numFmtId="0" fontId="51" fillId="0" borderId="2" xfId="2" applyFont="1" applyFill="1" applyBorder="1" applyAlignment="1">
      <alignment horizontal="center" vertical="top"/>
    </xf>
    <xf numFmtId="0" fontId="51" fillId="0" borderId="2" xfId="0" applyFont="1" applyFill="1" applyBorder="1" applyAlignment="1">
      <alignment horizontal="left" vertical="top" wrapText="1"/>
    </xf>
    <xf numFmtId="0" fontId="51" fillId="0" borderId="2" xfId="2" applyFont="1" applyFill="1" applyBorder="1" applyAlignment="1">
      <alignment horizontal="left" vertical="top" wrapText="1"/>
    </xf>
    <xf numFmtId="0" fontId="117" fillId="0" borderId="0" xfId="0" applyFont="1" applyFill="1" applyAlignment="1">
      <alignment vertical="top"/>
    </xf>
    <xf numFmtId="0" fontId="117" fillId="0" borderId="0" xfId="0" applyFont="1" applyAlignment="1">
      <alignment vertical="top"/>
    </xf>
    <xf numFmtId="0" fontId="118" fillId="0" borderId="0" xfId="0" applyFont="1" applyFill="1" applyAlignment="1">
      <alignment vertical="top"/>
    </xf>
    <xf numFmtId="0" fontId="34" fillId="0" borderId="1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58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51" fillId="0" borderId="2" xfId="0" applyFont="1" applyFill="1" applyBorder="1" applyAlignment="1">
      <alignment horizontal="center" vertical="top"/>
    </xf>
    <xf numFmtId="0" fontId="68" fillId="0" borderId="0" xfId="0" applyFont="1" applyFill="1" applyBorder="1" applyAlignment="1">
      <alignment horizontal="right" vertical="center" wrapText="1"/>
    </xf>
    <xf numFmtId="0" fontId="67" fillId="0" borderId="0" xfId="0" applyFont="1" applyFill="1" applyBorder="1" applyAlignment="1">
      <alignment horizontal="right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top"/>
    </xf>
    <xf numFmtId="0" fontId="34" fillId="0" borderId="0" xfId="0" applyFont="1" applyAlignment="1">
      <alignment horizontal="left" vertical="center"/>
    </xf>
    <xf numFmtId="0" fontId="51" fillId="0" borderId="2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horizontal="center" vertical="center"/>
    </xf>
    <xf numFmtId="2" fontId="58" fillId="0" borderId="2" xfId="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right" vertical="top"/>
    </xf>
    <xf numFmtId="0" fontId="34" fillId="0" borderId="10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51" fillId="2" borderId="3" xfId="0" applyFont="1" applyFill="1" applyBorder="1" applyAlignment="1">
      <alignment horizontal="center" vertical="top"/>
    </xf>
    <xf numFmtId="0" fontId="51" fillId="2" borderId="7" xfId="0" applyFont="1" applyFill="1" applyBorder="1" applyAlignment="1">
      <alignment horizontal="center" vertical="top"/>
    </xf>
    <xf numFmtId="0" fontId="51" fillId="2" borderId="1" xfId="0" applyFont="1" applyFill="1" applyBorder="1" applyAlignment="1">
      <alignment horizontal="center" vertical="top"/>
    </xf>
    <xf numFmtId="0" fontId="51" fillId="2" borderId="2" xfId="0" applyFont="1" applyFill="1" applyBorder="1" applyAlignment="1">
      <alignment horizontal="left" vertical="top" wrapText="1"/>
    </xf>
    <xf numFmtId="0" fontId="51" fillId="2" borderId="2" xfId="0" applyFont="1" applyFill="1" applyBorder="1" applyAlignment="1">
      <alignment horizontal="right" vertical="top"/>
    </xf>
    <xf numFmtId="0" fontId="51" fillId="2" borderId="3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top"/>
    </xf>
    <xf numFmtId="0" fontId="51" fillId="2" borderId="3" xfId="0" applyFont="1" applyFill="1" applyBorder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51" fillId="2" borderId="3" xfId="0" applyFont="1" applyFill="1" applyBorder="1" applyAlignment="1">
      <alignment horizontal="left" vertical="top" wrapText="1"/>
    </xf>
    <xf numFmtId="0" fontId="51" fillId="2" borderId="1" xfId="0" applyFont="1" applyFill="1" applyBorder="1" applyAlignment="1">
      <alignment horizontal="left" vertical="top" wrapText="1"/>
    </xf>
    <xf numFmtId="0" fontId="51" fillId="2" borderId="3" xfId="0" applyFont="1" applyFill="1" applyBorder="1" applyAlignment="1">
      <alignment horizontal="right" vertical="top"/>
    </xf>
    <xf numFmtId="0" fontId="51" fillId="2" borderId="1" xfId="0" applyFont="1" applyFill="1" applyBorder="1" applyAlignment="1">
      <alignment horizontal="right" vertical="top"/>
    </xf>
    <xf numFmtId="0" fontId="34" fillId="0" borderId="6" xfId="0" applyFont="1" applyBorder="1" applyAlignment="1">
      <alignment horizontal="left"/>
    </xf>
    <xf numFmtId="0" fontId="51" fillId="0" borderId="2" xfId="0" applyFont="1" applyFill="1" applyBorder="1" applyAlignment="1">
      <alignment horizontal="center" vertical="top" wrapText="1"/>
    </xf>
    <xf numFmtId="0" fontId="51" fillId="2" borderId="7" xfId="0" applyFont="1" applyFill="1" applyBorder="1" applyAlignment="1">
      <alignment horizontal="center" vertical="center"/>
    </xf>
    <xf numFmtId="0" fontId="95" fillId="0" borderId="0" xfId="0" applyFont="1" applyAlignment="1">
      <alignment horizontal="left"/>
    </xf>
    <xf numFmtId="0" fontId="44" fillId="10" borderId="8" xfId="0" applyFont="1" applyFill="1" applyBorder="1" applyAlignment="1">
      <alignment horizontal="center" vertical="center" wrapText="1"/>
    </xf>
    <xf numFmtId="0" fontId="44" fillId="10" borderId="15" xfId="0" applyFont="1" applyFill="1" applyBorder="1" applyAlignment="1">
      <alignment horizontal="center" vertical="center" wrapText="1"/>
    </xf>
    <xf numFmtId="0" fontId="44" fillId="10" borderId="13" xfId="0" applyFont="1" applyFill="1" applyBorder="1" applyAlignment="1">
      <alignment horizontal="center" vertical="center" wrapText="1"/>
    </xf>
    <xf numFmtId="0" fontId="44" fillId="10" borderId="16" xfId="0" applyFont="1" applyFill="1" applyBorder="1" applyAlignment="1">
      <alignment horizontal="center" vertical="center" wrapText="1"/>
    </xf>
    <xf numFmtId="0" fontId="92" fillId="10" borderId="5" xfId="0" applyFont="1" applyFill="1" applyBorder="1" applyAlignment="1">
      <alignment horizontal="center" vertical="center" wrapText="1"/>
    </xf>
    <xf numFmtId="0" fontId="92" fillId="10" borderId="10" xfId="0" applyFont="1" applyFill="1" applyBorder="1" applyAlignment="1">
      <alignment horizontal="center" vertical="center" wrapText="1"/>
    </xf>
    <xf numFmtId="0" fontId="92" fillId="10" borderId="4" xfId="0" applyFont="1" applyFill="1" applyBorder="1" applyAlignment="1">
      <alignment horizontal="center" vertical="center" wrapText="1"/>
    </xf>
    <xf numFmtId="0" fontId="96" fillId="10" borderId="2" xfId="0" applyFont="1" applyFill="1" applyBorder="1" applyAlignment="1">
      <alignment horizontal="center" vertical="top" wrapText="1"/>
    </xf>
    <xf numFmtId="0" fontId="94" fillId="20" borderId="5" xfId="0" applyFont="1" applyFill="1" applyBorder="1" applyAlignment="1">
      <alignment horizontal="center" vertical="top" wrapText="1"/>
    </xf>
    <xf numFmtId="0" fontId="94" fillId="20" borderId="10" xfId="0" applyFont="1" applyFill="1" applyBorder="1" applyAlignment="1">
      <alignment horizontal="center" vertical="top" wrapText="1"/>
    </xf>
    <xf numFmtId="0" fontId="94" fillId="10" borderId="12" xfId="0" applyFont="1" applyFill="1" applyBorder="1" applyAlignment="1">
      <alignment horizontal="center" vertical="top" wrapText="1"/>
    </xf>
    <xf numFmtId="0" fontId="94" fillId="10" borderId="14" xfId="0" applyFont="1" applyFill="1" applyBorder="1" applyAlignment="1">
      <alignment horizontal="center" vertical="top" wrapText="1"/>
    </xf>
    <xf numFmtId="0" fontId="94" fillId="10" borderId="8" xfId="0" applyFont="1" applyFill="1" applyBorder="1" applyAlignment="1">
      <alignment horizontal="center" vertical="top" wrapText="1"/>
    </xf>
    <xf numFmtId="0" fontId="94" fillId="10" borderId="15" xfId="0" applyFont="1" applyFill="1" applyBorder="1" applyAlignment="1">
      <alignment horizontal="center" vertical="top" wrapText="1"/>
    </xf>
    <xf numFmtId="0" fontId="94" fillId="10" borderId="13" xfId="0" applyFont="1" applyFill="1" applyBorder="1" applyAlignment="1">
      <alignment horizontal="center" vertical="top" wrapText="1"/>
    </xf>
    <xf numFmtId="0" fontId="94" fillId="10" borderId="16" xfId="0" applyFont="1" applyFill="1" applyBorder="1" applyAlignment="1">
      <alignment horizontal="center" vertical="top" wrapText="1"/>
    </xf>
    <xf numFmtId="0" fontId="94" fillId="10" borderId="2" xfId="0" applyFont="1" applyFill="1" applyBorder="1" applyAlignment="1">
      <alignment horizontal="center" vertical="top" wrapText="1"/>
    </xf>
    <xf numFmtId="0" fontId="94" fillId="20" borderId="20" xfId="0" applyFont="1" applyFill="1" applyBorder="1" applyAlignment="1">
      <alignment horizontal="center" vertical="top" wrapText="1"/>
    </xf>
    <xf numFmtId="0" fontId="94" fillId="20" borderId="21" xfId="0" applyFont="1" applyFill="1" applyBorder="1" applyAlignment="1">
      <alignment horizontal="center" vertical="top" wrapText="1"/>
    </xf>
    <xf numFmtId="0" fontId="94" fillId="21" borderId="18" xfId="0" applyFont="1" applyFill="1" applyBorder="1" applyAlignment="1">
      <alignment horizontal="center"/>
    </xf>
    <xf numFmtId="0" fontId="94" fillId="21" borderId="17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right" vertical="top" wrapText="1"/>
    </xf>
    <xf numFmtId="0" fontId="51" fillId="0" borderId="2" xfId="2" applyFont="1" applyFill="1" applyBorder="1" applyAlignment="1">
      <alignment horizontal="center" vertical="top"/>
    </xf>
    <xf numFmtId="0" fontId="51" fillId="0" borderId="2" xfId="2" applyFont="1" applyFill="1" applyBorder="1" applyAlignment="1">
      <alignment horizontal="right" vertical="top"/>
    </xf>
    <xf numFmtId="0" fontId="51" fillId="2" borderId="3" xfId="2" applyFont="1" applyFill="1" applyBorder="1" applyAlignment="1">
      <alignment horizontal="right" vertical="top"/>
    </xf>
    <xf numFmtId="0" fontId="51" fillId="2" borderId="7" xfId="2" applyFont="1" applyFill="1" applyBorder="1" applyAlignment="1">
      <alignment horizontal="right" vertical="top"/>
    </xf>
    <xf numFmtId="0" fontId="51" fillId="2" borderId="1" xfId="2" applyFont="1" applyFill="1" applyBorder="1" applyAlignment="1">
      <alignment horizontal="right" vertical="top"/>
    </xf>
    <xf numFmtId="0" fontId="51" fillId="0" borderId="2" xfId="2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58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51" fillId="2" borderId="3" xfId="2" applyFont="1" applyFill="1" applyBorder="1" applyAlignment="1">
      <alignment horizontal="center" vertical="top"/>
    </xf>
    <xf numFmtId="0" fontId="51" fillId="2" borderId="7" xfId="2" applyFont="1" applyFill="1" applyBorder="1" applyAlignment="1">
      <alignment horizontal="center" vertical="top"/>
    </xf>
    <xf numFmtId="0" fontId="51" fillId="2" borderId="1" xfId="2" applyFont="1" applyFill="1" applyBorder="1" applyAlignment="1">
      <alignment horizontal="center" vertical="top"/>
    </xf>
    <xf numFmtId="0" fontId="34" fillId="0" borderId="5" xfId="2" applyFont="1" applyFill="1" applyBorder="1" applyAlignment="1">
      <alignment horizontal="left" vertical="top"/>
    </xf>
    <xf numFmtId="0" fontId="34" fillId="0" borderId="10" xfId="2" applyFont="1" applyFill="1" applyBorder="1" applyAlignment="1">
      <alignment horizontal="left" vertical="top"/>
    </xf>
    <xf numFmtId="0" fontId="34" fillId="0" borderId="4" xfId="2" applyFont="1" applyFill="1" applyBorder="1" applyAlignment="1">
      <alignment horizontal="left" vertical="top"/>
    </xf>
    <xf numFmtId="2" fontId="51" fillId="0" borderId="2" xfId="0" applyNumberFormat="1" applyFont="1" applyFill="1" applyBorder="1" applyAlignment="1">
      <alignment horizontal="right" vertical="top"/>
    </xf>
    <xf numFmtId="0" fontId="51" fillId="0" borderId="3" xfId="0" applyFont="1" applyFill="1" applyBorder="1" applyAlignment="1">
      <alignment horizontal="center" vertical="top" wrapText="1"/>
    </xf>
    <xf numFmtId="0" fontId="51" fillId="0" borderId="7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0" fontId="51" fillId="2" borderId="3" xfId="2" applyFont="1" applyFill="1" applyBorder="1" applyAlignment="1">
      <alignment horizontal="left" vertical="top" wrapText="1"/>
    </xf>
    <xf numFmtId="0" fontId="51" fillId="2" borderId="1" xfId="2" applyFont="1" applyFill="1" applyBorder="1" applyAlignment="1">
      <alignment horizontal="left" vertical="top" wrapText="1"/>
    </xf>
    <xf numFmtId="0" fontId="51" fillId="2" borderId="2" xfId="2" applyFont="1" applyFill="1" applyBorder="1" applyAlignment="1">
      <alignment horizontal="left" vertical="top" wrapText="1"/>
    </xf>
    <xf numFmtId="0" fontId="51" fillId="2" borderId="3" xfId="2" applyFont="1" applyFill="1" applyBorder="1" applyAlignment="1">
      <alignment horizontal="center" vertical="center"/>
    </xf>
    <xf numFmtId="0" fontId="51" fillId="2" borderId="7" xfId="2" applyFont="1" applyFill="1" applyBorder="1" applyAlignment="1">
      <alignment horizontal="center" vertical="center"/>
    </xf>
    <xf numFmtId="0" fontId="51" fillId="2" borderId="1" xfId="2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51" fillId="0" borderId="2" xfId="0" applyFont="1" applyBorder="1" applyAlignment="1">
      <alignment horizontal="center" vertical="top" wrapText="1"/>
    </xf>
    <xf numFmtId="0" fontId="51" fillId="2" borderId="2" xfId="2" applyFont="1" applyFill="1" applyBorder="1" applyAlignment="1">
      <alignment horizontal="right" vertical="top"/>
    </xf>
    <xf numFmtId="0" fontId="23" fillId="0" borderId="2" xfId="2" applyFont="1" applyFill="1" applyBorder="1" applyAlignment="1">
      <alignment horizontal="center" vertical="top" wrapText="1"/>
    </xf>
    <xf numFmtId="0" fontId="51" fillId="2" borderId="7" xfId="2" applyFont="1" applyFill="1" applyBorder="1" applyAlignment="1">
      <alignment horizontal="left" vertical="top" wrapText="1"/>
    </xf>
    <xf numFmtId="0" fontId="51" fillId="0" borderId="3" xfId="2" applyFont="1" applyFill="1" applyBorder="1" applyAlignment="1">
      <alignment horizontal="center" vertical="center"/>
    </xf>
    <xf numFmtId="0" fontId="51" fillId="0" borderId="1" xfId="2" applyFont="1" applyFill="1" applyBorder="1" applyAlignment="1">
      <alignment horizontal="center" vertical="center"/>
    </xf>
    <xf numFmtId="0" fontId="51" fillId="0" borderId="2" xfId="2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51" fillId="2" borderId="2" xfId="2" applyFont="1" applyFill="1" applyBorder="1" applyAlignment="1">
      <alignment horizontal="center" vertical="top"/>
    </xf>
    <xf numFmtId="0" fontId="51" fillId="2" borderId="3" xfId="2" applyFont="1" applyFill="1" applyBorder="1" applyAlignment="1">
      <alignment horizontal="center" vertical="top" wrapText="1"/>
    </xf>
    <xf numFmtId="0" fontId="51" fillId="2" borderId="7" xfId="2" applyFont="1" applyFill="1" applyBorder="1" applyAlignment="1">
      <alignment horizontal="center" vertical="top" wrapText="1"/>
    </xf>
    <xf numFmtId="0" fontId="51" fillId="2" borderId="1" xfId="2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59" fillId="0" borderId="2" xfId="2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21" fillId="0" borderId="0" xfId="0" applyFont="1" applyFill="1" applyAlignment="1">
      <alignment horizontal="center" vertical="center" wrapText="1"/>
    </xf>
    <xf numFmtId="0" fontId="51" fillId="0" borderId="3" xfId="2" applyFont="1" applyFill="1" applyBorder="1" applyAlignment="1">
      <alignment horizontal="center" vertical="top"/>
    </xf>
    <xf numFmtId="0" fontId="51" fillId="0" borderId="1" xfId="2" applyFont="1" applyFill="1" applyBorder="1" applyAlignment="1">
      <alignment horizontal="center" vertical="top"/>
    </xf>
    <xf numFmtId="2" fontId="58" fillId="0" borderId="2" xfId="0" applyNumberFormat="1" applyFont="1" applyFill="1" applyBorder="1" applyAlignment="1">
      <alignment horizontal="center" vertical="top" wrapText="1"/>
    </xf>
    <xf numFmtId="0" fontId="59" fillId="0" borderId="2" xfId="2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2" fontId="18" fillId="0" borderId="2" xfId="0" applyNumberFormat="1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horizontal="left" vertical="top"/>
    </xf>
    <xf numFmtId="0" fontId="34" fillId="0" borderId="16" xfId="0" applyFont="1" applyFill="1" applyBorder="1" applyAlignment="1">
      <alignment horizontal="left" vertical="top"/>
    </xf>
    <xf numFmtId="0" fontId="58" fillId="0" borderId="2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2" fontId="51" fillId="0" borderId="3" xfId="0" applyNumberFormat="1" applyFont="1" applyBorder="1" applyAlignment="1">
      <alignment horizontal="right" vertical="top"/>
    </xf>
    <xf numFmtId="2" fontId="51" fillId="0" borderId="1" xfId="0" applyNumberFormat="1" applyFont="1" applyBorder="1" applyAlignment="1">
      <alignment horizontal="right" vertical="top"/>
    </xf>
    <xf numFmtId="0" fontId="34" fillId="0" borderId="0" xfId="0" applyFont="1" applyAlignment="1">
      <alignment horizontal="left" vertical="top"/>
    </xf>
    <xf numFmtId="0" fontId="51" fillId="0" borderId="7" xfId="2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58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vertical="top" wrapText="1"/>
    </xf>
    <xf numFmtId="0" fontId="51" fillId="0" borderId="3" xfId="0" applyFont="1" applyFill="1" applyBorder="1" applyAlignment="1">
      <alignment vertical="top" wrapText="1"/>
    </xf>
    <xf numFmtId="0" fontId="51" fillId="0" borderId="7" xfId="0" applyFont="1" applyFill="1" applyBorder="1" applyAlignment="1">
      <alignment vertical="top" wrapText="1"/>
    </xf>
    <xf numFmtId="0" fontId="51" fillId="0" borderId="1" xfId="0" applyFont="1" applyFill="1" applyBorder="1" applyAlignment="1">
      <alignment vertical="top" wrapText="1"/>
    </xf>
    <xf numFmtId="0" fontId="34" fillId="0" borderId="10" xfId="0" applyFont="1" applyBorder="1" applyAlignment="1">
      <alignment horizontal="left" vertical="top"/>
    </xf>
    <xf numFmtId="0" fontId="34" fillId="0" borderId="4" xfId="0" applyFont="1" applyBorder="1" applyAlignment="1">
      <alignment horizontal="left" vertical="top"/>
    </xf>
    <xf numFmtId="0" fontId="53" fillId="0" borderId="2" xfId="0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vertical="top" wrapText="1"/>
    </xf>
    <xf numFmtId="0" fontId="58" fillId="0" borderId="2" xfId="0" applyFont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1" fillId="0" borderId="3" xfId="0" applyFont="1" applyFill="1" applyBorder="1" applyAlignment="1">
      <alignment vertical="top"/>
    </xf>
    <xf numFmtId="0" fontId="51" fillId="0" borderId="1" xfId="0" applyFont="1" applyFill="1" applyBorder="1" applyAlignment="1">
      <alignment vertical="top"/>
    </xf>
    <xf numFmtId="0" fontId="51" fillId="0" borderId="3" xfId="0" applyFont="1" applyFill="1" applyBorder="1" applyAlignment="1">
      <alignment horizontal="center" vertical="top"/>
    </xf>
    <xf numFmtId="0" fontId="51" fillId="0" borderId="1" xfId="0" applyFont="1" applyFill="1" applyBorder="1" applyAlignment="1">
      <alignment horizontal="center" vertical="top"/>
    </xf>
    <xf numFmtId="0" fontId="51" fillId="2" borderId="3" xfId="0" applyFont="1" applyFill="1" applyBorder="1" applyAlignment="1">
      <alignment horizontal="center" vertical="top" wrapText="1"/>
    </xf>
    <xf numFmtId="0" fontId="51" fillId="2" borderId="7" xfId="0" applyFont="1" applyFill="1" applyBorder="1" applyAlignment="1">
      <alignment horizontal="center" vertical="top" wrapText="1"/>
    </xf>
    <xf numFmtId="0" fontId="51" fillId="2" borderId="1" xfId="0" applyFont="1" applyFill="1" applyBorder="1" applyAlignment="1">
      <alignment horizontal="center" vertical="top" wrapText="1"/>
    </xf>
    <xf numFmtId="0" fontId="51" fillId="2" borderId="3" xfId="0" applyFont="1" applyFill="1" applyBorder="1" applyAlignment="1">
      <alignment vertical="top" wrapText="1"/>
    </xf>
    <xf numFmtId="0" fontId="51" fillId="2" borderId="7" xfId="0" applyFont="1" applyFill="1" applyBorder="1" applyAlignment="1">
      <alignment vertical="top" wrapText="1"/>
    </xf>
    <xf numFmtId="0" fontId="51" fillId="2" borderId="1" xfId="0" applyFont="1" applyFill="1" applyBorder="1" applyAlignment="1">
      <alignment vertical="top" wrapText="1"/>
    </xf>
    <xf numFmtId="0" fontId="51" fillId="0" borderId="2" xfId="0" applyFont="1" applyFill="1" applyBorder="1" applyAlignment="1">
      <alignment vertical="top"/>
    </xf>
    <xf numFmtId="0" fontId="4" fillId="0" borderId="2" xfId="2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7" xfId="2" applyFont="1" applyFill="1" applyBorder="1" applyAlignment="1">
      <alignment horizontal="center" vertical="top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right" vertical="top" wrapText="1"/>
    </xf>
    <xf numFmtId="0" fontId="4" fillId="0" borderId="7" xfId="2" applyFont="1" applyFill="1" applyBorder="1" applyAlignment="1">
      <alignment horizontal="right" vertical="top" wrapText="1"/>
    </xf>
    <xf numFmtId="0" fontId="4" fillId="0" borderId="1" xfId="2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horizontal="right" vertical="center" wrapText="1"/>
    </xf>
    <xf numFmtId="0" fontId="4" fillId="0" borderId="3" xfId="2" applyFont="1" applyFill="1" applyBorder="1" applyAlignment="1">
      <alignment horizontal="right" vertical="top"/>
    </xf>
    <xf numFmtId="0" fontId="4" fillId="0" borderId="1" xfId="2" applyFont="1" applyFill="1" applyBorder="1" applyAlignment="1">
      <alignment horizontal="right" vertical="top"/>
    </xf>
    <xf numFmtId="0" fontId="4" fillId="0" borderId="2" xfId="2" applyFont="1" applyFill="1" applyBorder="1" applyAlignment="1">
      <alignment horizontal="right" vertical="top" wrapText="1"/>
    </xf>
    <xf numFmtId="0" fontId="51" fillId="0" borderId="2" xfId="0" applyFont="1" applyFill="1" applyBorder="1" applyAlignment="1">
      <alignment horizontal="right" vertical="top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51" fillId="0" borderId="3" xfId="2" applyFont="1" applyFill="1" applyBorder="1" applyAlignment="1">
      <alignment vertical="top" wrapText="1"/>
    </xf>
    <xf numFmtId="0" fontId="51" fillId="0" borderId="7" xfId="2" applyFont="1" applyFill="1" applyBorder="1" applyAlignment="1">
      <alignment vertical="top" wrapText="1"/>
    </xf>
    <xf numFmtId="0" fontId="51" fillId="0" borderId="1" xfId="2" applyFont="1" applyFill="1" applyBorder="1" applyAlignment="1">
      <alignment vertical="top" wrapText="1"/>
    </xf>
    <xf numFmtId="0" fontId="18" fillId="0" borderId="2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33" fillId="0" borderId="0" xfId="0" applyFont="1" applyAlignment="1">
      <alignment horizontal="left"/>
    </xf>
    <xf numFmtId="0" fontId="51" fillId="0" borderId="2" xfId="2" applyFont="1" applyFill="1" applyBorder="1" applyAlignment="1">
      <alignment vertical="top" wrapText="1"/>
    </xf>
    <xf numFmtId="0" fontId="51" fillId="0" borderId="3" xfId="2" applyFont="1" applyFill="1" applyBorder="1" applyAlignment="1">
      <alignment horizontal="right" vertical="top" wrapText="1"/>
    </xf>
    <xf numFmtId="0" fontId="51" fillId="0" borderId="7" xfId="2" applyFont="1" applyFill="1" applyBorder="1" applyAlignment="1">
      <alignment horizontal="right" vertical="top" wrapText="1"/>
    </xf>
    <xf numFmtId="0" fontId="51" fillId="0" borderId="1" xfId="2" applyFont="1" applyFill="1" applyBorder="1" applyAlignment="1">
      <alignment horizontal="right" vertical="top" wrapText="1"/>
    </xf>
    <xf numFmtId="0" fontId="51" fillId="0" borderId="3" xfId="2" applyFont="1" applyFill="1" applyBorder="1" applyAlignment="1">
      <alignment horizontal="center" vertical="top" wrapText="1"/>
    </xf>
    <xf numFmtId="0" fontId="51" fillId="0" borderId="7" xfId="2" applyFont="1" applyFill="1" applyBorder="1" applyAlignment="1">
      <alignment horizontal="center" vertical="top" wrapText="1"/>
    </xf>
    <xf numFmtId="0" fontId="51" fillId="0" borderId="1" xfId="2" applyFont="1" applyFill="1" applyBorder="1" applyAlignment="1">
      <alignment horizontal="center" vertical="top" wrapText="1"/>
    </xf>
    <xf numFmtId="0" fontId="33" fillId="0" borderId="10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58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51" fillId="0" borderId="3" xfId="0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51" fillId="0" borderId="3" xfId="0" applyFont="1" applyBorder="1" applyAlignment="1">
      <alignment horizontal="left" vertical="top" wrapText="1"/>
    </xf>
    <xf numFmtId="0" fontId="51" fillId="0" borderId="1" xfId="0" applyFont="1" applyBorder="1" applyAlignment="1">
      <alignment horizontal="left" vertical="top" wrapText="1"/>
    </xf>
    <xf numFmtId="0" fontId="51" fillId="0" borderId="3" xfId="0" applyFont="1" applyBorder="1" applyAlignment="1">
      <alignment horizontal="right" vertical="top" wrapText="1"/>
    </xf>
    <xf numFmtId="0" fontId="51" fillId="0" borderId="1" xfId="0" applyFont="1" applyBorder="1" applyAlignment="1">
      <alignment horizontal="right" vertical="top" wrapText="1"/>
    </xf>
    <xf numFmtId="0" fontId="51" fillId="0" borderId="2" xfId="0" applyFont="1" applyBorder="1" applyAlignment="1">
      <alignment horizontal="left" vertical="top" wrapText="1"/>
    </xf>
    <xf numFmtId="0" fontId="51" fillId="0" borderId="2" xfId="0" applyFont="1" applyBorder="1" applyAlignment="1">
      <alignment horizontal="right" vertical="top" wrapText="1"/>
    </xf>
    <xf numFmtId="0" fontId="16" fillId="0" borderId="2" xfId="0" applyFont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right" vertical="top" wrapText="1"/>
    </xf>
    <xf numFmtId="0" fontId="51" fillId="0" borderId="7" xfId="0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3" xfId="2" applyFont="1" applyBorder="1" applyAlignment="1">
      <alignment horizontal="right" vertical="top"/>
    </xf>
    <xf numFmtId="0" fontId="4" fillId="0" borderId="1" xfId="2" applyFont="1" applyBorder="1" applyAlignment="1">
      <alignment horizontal="right" vertical="top"/>
    </xf>
    <xf numFmtId="0" fontId="4" fillId="0" borderId="2" xfId="2" applyFont="1" applyBorder="1" applyAlignment="1">
      <alignment horizontal="right" vertical="top"/>
    </xf>
    <xf numFmtId="0" fontId="4" fillId="0" borderId="2" xfId="2" applyFont="1" applyBorder="1" applyAlignment="1">
      <alignment horizontal="right" vertical="center"/>
    </xf>
    <xf numFmtId="167" fontId="51" fillId="0" borderId="2" xfId="0" applyNumberFormat="1" applyFont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top" wrapText="1"/>
    </xf>
    <xf numFmtId="167" fontId="51" fillId="0" borderId="3" xfId="0" applyNumberFormat="1" applyFont="1" applyBorder="1" applyAlignment="1">
      <alignment horizontal="right" wrapText="1"/>
    </xf>
    <xf numFmtId="167" fontId="51" fillId="0" borderId="1" xfId="0" applyNumberFormat="1" applyFont="1" applyBorder="1" applyAlignment="1">
      <alignment horizontal="right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101" fillId="0" borderId="3" xfId="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23" fillId="0" borderId="5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top"/>
    </xf>
    <xf numFmtId="0" fontId="4" fillId="0" borderId="7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right" vertical="top"/>
    </xf>
    <xf numFmtId="0" fontId="23" fillId="2" borderId="5" xfId="2" applyFont="1" applyFill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51" fillId="0" borderId="11" xfId="2" applyFont="1" applyBorder="1" applyAlignment="1">
      <alignment horizontal="center"/>
    </xf>
    <xf numFmtId="0" fontId="51" fillId="0" borderId="6" xfId="2" applyFont="1" applyBorder="1" applyAlignment="1">
      <alignment horizontal="center"/>
    </xf>
    <xf numFmtId="167" fontId="51" fillId="0" borderId="2" xfId="0" applyNumberFormat="1" applyFont="1" applyBorder="1" applyAlignment="1">
      <alignment horizontal="right" vertical="top" wrapText="1"/>
    </xf>
    <xf numFmtId="167" fontId="51" fillId="0" borderId="12" xfId="0" applyNumberFormat="1" applyFont="1" applyBorder="1" applyAlignment="1">
      <alignment horizontal="center" wrapText="1"/>
    </xf>
    <xf numFmtId="167" fontId="51" fillId="0" borderId="13" xfId="0" applyNumberFormat="1" applyFont="1" applyBorder="1" applyAlignment="1">
      <alignment horizontal="center" wrapText="1"/>
    </xf>
    <xf numFmtId="0" fontId="51" fillId="0" borderId="2" xfId="2" applyFont="1" applyBorder="1" applyAlignment="1">
      <alignment horizontal="right" vertical="top"/>
    </xf>
    <xf numFmtId="0" fontId="74" fillId="2" borderId="0" xfId="2" applyFont="1" applyFill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51" fillId="0" borderId="3" xfId="2" applyFont="1" applyBorder="1" applyAlignment="1">
      <alignment horizontal="center" vertical="top" wrapText="1"/>
    </xf>
    <xf numFmtId="0" fontId="51" fillId="0" borderId="1" xfId="2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10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0" fillId="0" borderId="10" xfId="0" applyBorder="1" applyAlignment="1">
      <alignment horizontal="left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92" fillId="10" borderId="2" xfId="0" applyFont="1" applyFill="1" applyBorder="1" applyAlignment="1">
      <alignment horizontal="center" vertical="center" wrapText="1"/>
    </xf>
    <xf numFmtId="0" fontId="49" fillId="19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9" fillId="5" borderId="18" xfId="3" applyBorder="1" applyAlignment="1">
      <alignment horizontal="center"/>
    </xf>
    <xf numFmtId="0" fontId="9" fillId="5" borderId="19" xfId="3" applyBorder="1" applyAlignment="1">
      <alignment horizontal="center"/>
    </xf>
    <xf numFmtId="0" fontId="9" fillId="5" borderId="9" xfId="3" applyAlignment="1">
      <alignment horizontal="center"/>
    </xf>
    <xf numFmtId="0" fontId="90" fillId="15" borderId="9" xfId="5" applyFont="1" applyAlignment="1">
      <alignment horizontal="center" vertical="center"/>
    </xf>
    <xf numFmtId="0" fontId="100" fillId="0" borderId="0" xfId="0" applyFont="1" applyFill="1" applyBorder="1" applyAlignment="1">
      <alignment horizontal="left"/>
    </xf>
    <xf numFmtId="0" fontId="98" fillId="0" borderId="0" xfId="0" applyFont="1" applyFill="1" applyBorder="1" applyAlignment="1">
      <alignment horizontal="center" vertical="center" wrapText="1"/>
    </xf>
    <xf numFmtId="0" fontId="97" fillId="0" borderId="0" xfId="0" applyFont="1" applyFill="1" applyAlignment="1">
      <alignment horizontal="center"/>
    </xf>
    <xf numFmtId="0" fontId="97" fillId="0" borderId="6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right" vertical="top"/>
    </xf>
    <xf numFmtId="0" fontId="57" fillId="0" borderId="2" xfId="0" applyFont="1" applyFill="1" applyBorder="1" applyAlignment="1">
      <alignment horizontal="right" vertical="top"/>
    </xf>
    <xf numFmtId="0" fontId="51" fillId="2" borderId="2" xfId="2" applyFont="1" applyFill="1" applyBorder="1" applyAlignment="1">
      <alignment vertical="top" wrapText="1"/>
    </xf>
    <xf numFmtId="0" fontId="92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right" vertical="center" wrapText="1"/>
    </xf>
    <xf numFmtId="0" fontId="92" fillId="0" borderId="2" xfId="0" applyFont="1" applyFill="1" applyBorder="1" applyAlignment="1">
      <alignment horizontal="right" vertical="center" wrapText="1"/>
    </xf>
    <xf numFmtId="0" fontId="104" fillId="0" borderId="0" xfId="0" applyFont="1" applyAlignment="1">
      <alignment horizontal="left"/>
    </xf>
    <xf numFmtId="0" fontId="16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6" fillId="0" borderId="6" xfId="0" applyFont="1" applyBorder="1" applyAlignment="1">
      <alignment horizontal="center"/>
    </xf>
    <xf numFmtId="0" fontId="107" fillId="0" borderId="2" xfId="0" applyFont="1" applyBorder="1" applyAlignment="1">
      <alignment horizontal="center" wrapText="1"/>
    </xf>
    <xf numFmtId="0" fontId="107" fillId="0" borderId="5" xfId="0" applyFont="1" applyBorder="1" applyAlignment="1">
      <alignment horizontal="center" wrapText="1"/>
    </xf>
    <xf numFmtId="0" fontId="107" fillId="0" borderId="10" xfId="0" applyFont="1" applyBorder="1" applyAlignment="1">
      <alignment horizontal="center" wrapText="1"/>
    </xf>
    <xf numFmtId="0" fontId="107" fillId="0" borderId="4" xfId="0" applyFont="1" applyBorder="1" applyAlignment="1">
      <alignment horizontal="center" wrapText="1"/>
    </xf>
    <xf numFmtId="0" fontId="107" fillId="0" borderId="5" xfId="0" applyFont="1" applyBorder="1" applyAlignment="1">
      <alignment horizontal="left" wrapText="1"/>
    </xf>
    <xf numFmtId="0" fontId="107" fillId="0" borderId="10" xfId="0" applyFont="1" applyBorder="1" applyAlignment="1">
      <alignment horizontal="left" wrapText="1"/>
    </xf>
    <xf numFmtId="0" fontId="110" fillId="0" borderId="5" xfId="0" applyFont="1" applyBorder="1" applyAlignment="1">
      <alignment horizontal="right" vertical="top" wrapText="1"/>
    </xf>
    <xf numFmtId="0" fontId="110" fillId="0" borderId="10" xfId="0" applyFont="1" applyBorder="1" applyAlignment="1">
      <alignment horizontal="right" vertical="top" wrapText="1"/>
    </xf>
    <xf numFmtId="0" fontId="110" fillId="0" borderId="5" xfId="0" applyFont="1" applyBorder="1" applyAlignment="1">
      <alignment horizontal="right" wrapText="1"/>
    </xf>
    <xf numFmtId="0" fontId="110" fillId="0" borderId="4" xfId="0" applyFont="1" applyBorder="1" applyAlignment="1">
      <alignment horizontal="right" wrapText="1"/>
    </xf>
    <xf numFmtId="0" fontId="21" fillId="0" borderId="5" xfId="0" applyFont="1" applyBorder="1" applyAlignment="1">
      <alignment horizontal="right" vertical="top" wrapText="1"/>
    </xf>
    <xf numFmtId="0" fontId="21" fillId="0" borderId="4" xfId="0" applyFont="1" applyBorder="1" applyAlignment="1">
      <alignment horizontal="right" vertical="top" wrapText="1"/>
    </xf>
    <xf numFmtId="0" fontId="110" fillId="0" borderId="4" xfId="0" applyFont="1" applyBorder="1" applyAlignment="1">
      <alignment horizontal="right" vertical="top" wrapText="1"/>
    </xf>
    <xf numFmtId="0" fontId="57" fillId="0" borderId="2" xfId="0" applyFont="1" applyFill="1" applyBorder="1" applyAlignment="1">
      <alignment horizontal="left" vertical="top" wrapText="1"/>
    </xf>
    <xf numFmtId="0" fontId="57" fillId="0" borderId="3" xfId="2" applyFont="1" applyFill="1" applyBorder="1" applyAlignment="1">
      <alignment horizontal="center" vertical="top"/>
    </xf>
    <xf numFmtId="0" fontId="57" fillId="0" borderId="1" xfId="2" applyFont="1" applyFill="1" applyBorder="1" applyAlignment="1">
      <alignment horizontal="center" vertical="top"/>
    </xf>
    <xf numFmtId="0" fontId="57" fillId="0" borderId="2" xfId="2" applyFont="1" applyFill="1" applyBorder="1" applyAlignment="1">
      <alignment horizontal="center" vertical="top"/>
    </xf>
    <xf numFmtId="0" fontId="57" fillId="0" borderId="2" xfId="2" applyFont="1" applyFill="1" applyBorder="1" applyAlignment="1">
      <alignment horizontal="right" vertical="top"/>
    </xf>
    <xf numFmtId="0" fontId="57" fillId="0" borderId="2" xfId="2" applyFont="1" applyFill="1" applyBorder="1" applyAlignment="1">
      <alignment horizontal="left" vertical="top" wrapText="1"/>
    </xf>
    <xf numFmtId="0" fontId="57" fillId="2" borderId="3" xfId="2" applyFont="1" applyFill="1" applyBorder="1" applyAlignment="1">
      <alignment horizontal="center" vertical="top"/>
    </xf>
    <xf numFmtId="0" fontId="57" fillId="2" borderId="1" xfId="2" applyFont="1" applyFill="1" applyBorder="1" applyAlignment="1">
      <alignment horizontal="center" vertical="top"/>
    </xf>
    <xf numFmtId="0" fontId="57" fillId="2" borderId="2" xfId="2" applyFont="1" applyFill="1" applyBorder="1" applyAlignment="1">
      <alignment horizontal="right" vertical="top"/>
    </xf>
    <xf numFmtId="0" fontId="57" fillId="2" borderId="2" xfId="2" applyFont="1" applyFill="1" applyBorder="1" applyAlignment="1">
      <alignment horizontal="left" vertical="top" wrapText="1"/>
    </xf>
    <xf numFmtId="0" fontId="57" fillId="2" borderId="7" xfId="2" applyFont="1" applyFill="1" applyBorder="1" applyAlignment="1">
      <alignment horizontal="center" vertical="top"/>
    </xf>
    <xf numFmtId="0" fontId="57" fillId="2" borderId="3" xfId="2" applyFont="1" applyFill="1" applyBorder="1" applyAlignment="1">
      <alignment horizontal="right" vertical="top"/>
    </xf>
    <xf numFmtId="0" fontId="57" fillId="2" borderId="7" xfId="2" applyFont="1" applyFill="1" applyBorder="1" applyAlignment="1">
      <alignment horizontal="right" vertical="top"/>
    </xf>
    <xf numFmtId="0" fontId="57" fillId="2" borderId="1" xfId="2" applyFont="1" applyFill="1" applyBorder="1" applyAlignment="1">
      <alignment horizontal="right" vertical="top"/>
    </xf>
    <xf numFmtId="0" fontId="57" fillId="2" borderId="3" xfId="2" applyFont="1" applyFill="1" applyBorder="1" applyAlignment="1">
      <alignment horizontal="left" vertical="top" wrapText="1"/>
    </xf>
    <xf numFmtId="0" fontId="57" fillId="2" borderId="7" xfId="2" applyFont="1" applyFill="1" applyBorder="1" applyAlignment="1">
      <alignment horizontal="left" vertical="top" wrapText="1"/>
    </xf>
    <xf numFmtId="0" fontId="57" fillId="2" borderId="1" xfId="2" applyFont="1" applyFill="1" applyBorder="1" applyAlignment="1">
      <alignment horizontal="left" vertical="top" wrapText="1"/>
    </xf>
    <xf numFmtId="2" fontId="57" fillId="0" borderId="3" xfId="0" applyNumberFormat="1" applyFont="1" applyBorder="1" applyAlignment="1">
      <alignment horizontal="right" vertical="top"/>
    </xf>
    <xf numFmtId="2" fontId="57" fillId="0" borderId="1" xfId="0" applyNumberFormat="1" applyFont="1" applyBorder="1" applyAlignment="1">
      <alignment horizontal="right" vertical="top"/>
    </xf>
    <xf numFmtId="2" fontId="57" fillId="0" borderId="2" xfId="0" applyNumberFormat="1" applyFont="1" applyFill="1" applyBorder="1" applyAlignment="1">
      <alignment horizontal="right" vertical="top"/>
    </xf>
    <xf numFmtId="0" fontId="57" fillId="0" borderId="7" xfId="2" applyFont="1" applyFill="1" applyBorder="1" applyAlignment="1">
      <alignment horizontal="center" vertical="top"/>
    </xf>
    <xf numFmtId="0" fontId="57" fillId="0" borderId="3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 wrapText="1"/>
    </xf>
    <xf numFmtId="0" fontId="57" fillId="0" borderId="3" xfId="0" applyFont="1" applyFill="1" applyBorder="1" applyAlignment="1">
      <alignment vertical="top" wrapText="1"/>
    </xf>
    <xf numFmtId="0" fontId="57" fillId="0" borderId="1" xfId="0" applyFont="1" applyFill="1" applyBorder="1" applyAlignment="1">
      <alignment vertical="top" wrapText="1"/>
    </xf>
    <xf numFmtId="0" fontId="57" fillId="0" borderId="2" xfId="0" applyFont="1" applyFill="1" applyBorder="1" applyAlignment="1">
      <alignment vertical="top" wrapText="1"/>
    </xf>
    <xf numFmtId="0" fontId="57" fillId="0" borderId="3" xfId="0" applyFont="1" applyFill="1" applyBorder="1" applyAlignment="1">
      <alignment horizontal="center" vertical="top"/>
    </xf>
    <xf numFmtId="0" fontId="57" fillId="0" borderId="1" xfId="0" applyFont="1" applyFill="1" applyBorder="1" applyAlignment="1">
      <alignment horizontal="center" vertical="top"/>
    </xf>
    <xf numFmtId="0" fontId="8" fillId="0" borderId="2" xfId="2" applyFont="1" applyFill="1" applyBorder="1" applyAlignment="1">
      <alignment horizontal="center" vertical="top"/>
    </xf>
    <xf numFmtId="0" fontId="57" fillId="0" borderId="2" xfId="0" applyFont="1" applyFill="1" applyBorder="1" applyAlignment="1">
      <alignment vertical="top"/>
    </xf>
    <xf numFmtId="0" fontId="57" fillId="0" borderId="7" xfId="0" applyFont="1" applyFill="1" applyBorder="1" applyAlignment="1">
      <alignment horizontal="center" vertical="top" wrapText="1"/>
    </xf>
    <xf numFmtId="0" fontId="57" fillId="0" borderId="7" xfId="0" applyFont="1" applyFill="1" applyBorder="1" applyAlignment="1">
      <alignment vertical="top" wrapText="1"/>
    </xf>
    <xf numFmtId="0" fontId="57" fillId="2" borderId="3" xfId="0" applyFont="1" applyFill="1" applyBorder="1" applyAlignment="1">
      <alignment horizontal="center" vertical="top" wrapText="1"/>
    </xf>
    <xf numFmtId="0" fontId="57" fillId="2" borderId="7" xfId="0" applyFont="1" applyFill="1" applyBorder="1" applyAlignment="1">
      <alignment horizontal="center" vertical="top" wrapText="1"/>
    </xf>
    <xf numFmtId="0" fontId="57" fillId="2" borderId="1" xfId="0" applyFont="1" applyFill="1" applyBorder="1" applyAlignment="1">
      <alignment horizontal="center" vertical="top" wrapText="1"/>
    </xf>
    <xf numFmtId="0" fontId="57" fillId="2" borderId="3" xfId="0" applyFont="1" applyFill="1" applyBorder="1" applyAlignment="1">
      <alignment vertical="top" wrapText="1"/>
    </xf>
    <xf numFmtId="0" fontId="57" fillId="2" borderId="7" xfId="0" applyFont="1" applyFill="1" applyBorder="1" applyAlignment="1">
      <alignment vertical="top" wrapText="1"/>
    </xf>
    <xf numFmtId="0" fontId="57" fillId="2" borderId="1" xfId="0" applyFont="1" applyFill="1" applyBorder="1" applyAlignment="1">
      <alignment vertical="top" wrapText="1"/>
    </xf>
    <xf numFmtId="0" fontId="57" fillId="2" borderId="2" xfId="0" applyFont="1" applyFill="1" applyBorder="1" applyAlignment="1">
      <alignment vertical="top" wrapText="1"/>
    </xf>
    <xf numFmtId="0" fontId="5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righ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right"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57" fillId="0" borderId="2" xfId="0" applyFont="1" applyFill="1" applyBorder="1" applyAlignment="1">
      <alignment horizontal="right" vertical="top" wrapText="1"/>
    </xf>
    <xf numFmtId="0" fontId="57" fillId="0" borderId="3" xfId="2" applyFont="1" applyFill="1" applyBorder="1" applyAlignment="1">
      <alignment horizontal="center" vertical="top" wrapText="1"/>
    </xf>
    <xf numFmtId="0" fontId="57" fillId="0" borderId="7" xfId="2" applyFont="1" applyFill="1" applyBorder="1" applyAlignment="1">
      <alignment horizontal="center" vertical="top" wrapText="1"/>
    </xf>
    <xf numFmtId="0" fontId="57" fillId="0" borderId="1" xfId="2" applyFont="1" applyFill="1" applyBorder="1" applyAlignment="1">
      <alignment horizontal="center" vertical="top" wrapText="1"/>
    </xf>
    <xf numFmtId="0" fontId="57" fillId="0" borderId="3" xfId="2" applyFont="1" applyFill="1" applyBorder="1" applyAlignment="1">
      <alignment horizontal="right" vertical="top" wrapText="1"/>
    </xf>
    <xf numFmtId="0" fontId="57" fillId="0" borderId="7" xfId="2" applyFont="1" applyFill="1" applyBorder="1" applyAlignment="1">
      <alignment horizontal="right" vertical="top" wrapText="1"/>
    </xf>
    <xf numFmtId="0" fontId="57" fillId="0" borderId="1" xfId="2" applyFont="1" applyFill="1" applyBorder="1" applyAlignment="1">
      <alignment horizontal="right" vertical="top" wrapText="1"/>
    </xf>
    <xf numFmtId="0" fontId="57" fillId="0" borderId="3" xfId="2" applyFont="1" applyFill="1" applyBorder="1" applyAlignment="1">
      <alignment vertical="top" wrapText="1"/>
    </xf>
    <xf numFmtId="0" fontId="57" fillId="0" borderId="7" xfId="2" applyFont="1" applyFill="1" applyBorder="1" applyAlignment="1">
      <alignment vertical="top" wrapText="1"/>
    </xf>
    <xf numFmtId="0" fontId="57" fillId="0" borderId="1" xfId="2" applyFont="1" applyFill="1" applyBorder="1" applyAlignment="1">
      <alignment vertical="top" wrapText="1"/>
    </xf>
    <xf numFmtId="0" fontId="51" fillId="22" borderId="3" xfId="2" applyFont="1" applyFill="1" applyBorder="1" applyAlignment="1">
      <alignment horizontal="center" vertical="top"/>
    </xf>
    <xf numFmtId="0" fontId="51" fillId="22" borderId="1" xfId="2" applyFont="1" applyFill="1" applyBorder="1" applyAlignment="1">
      <alignment horizontal="center" vertical="top"/>
    </xf>
    <xf numFmtId="0" fontId="51" fillId="22" borderId="2" xfId="2" applyFont="1" applyFill="1" applyBorder="1" applyAlignment="1">
      <alignment horizontal="right" vertical="top"/>
    </xf>
    <xf numFmtId="0" fontId="51" fillId="22" borderId="2" xfId="2" applyFont="1" applyFill="1" applyBorder="1" applyAlignment="1">
      <alignment vertical="top" wrapText="1"/>
    </xf>
  </cellXfs>
  <cellStyles count="7">
    <cellStyle name="Bad" xfId="4" builtinId="27"/>
    <cellStyle name="Calculation" xfId="5" builtinId="22"/>
    <cellStyle name="Comma" xfId="6" builtinId="3"/>
    <cellStyle name="Comma 2" xfId="1"/>
    <cellStyle name="Input" xfId="3" builtinId="20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98303"/>
      <color rgb="FF3D03DF"/>
      <color rgb="FFF4EE00"/>
      <color rgb="FFE20000"/>
      <color rgb="FFE1F4FF"/>
      <color rgb="FFFF99FF"/>
      <color rgb="FFB8F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Z102"/>
  <sheetViews>
    <sheetView zoomScale="90" zoomScaleNormal="9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A90" sqref="A90:XFD90"/>
    </sheetView>
  </sheetViews>
  <sheetFormatPr defaultColWidth="9.109375" defaultRowHeight="12"/>
  <cols>
    <col min="1" max="1" width="3.33203125" style="187" customWidth="1"/>
    <col min="2" max="2" width="9.33203125" style="145" customWidth="1"/>
    <col min="3" max="3" width="10.5546875" style="145" customWidth="1"/>
    <col min="4" max="4" width="10.5546875" style="181" customWidth="1"/>
    <col min="5" max="5" width="62.88671875" style="117" customWidth="1"/>
    <col min="6" max="6" width="25.33203125" style="117" hidden="1" customWidth="1"/>
    <col min="7" max="8" width="35.44140625" style="116" hidden="1" customWidth="1"/>
    <col min="9" max="9" width="9.88671875" style="116" customWidth="1"/>
    <col min="10" max="10" width="8" style="116" customWidth="1"/>
    <col min="11" max="12" width="6.88671875" style="116" customWidth="1"/>
    <col min="13" max="13" width="9" style="116" customWidth="1"/>
    <col min="14" max="14" width="12.109375" style="116" customWidth="1"/>
    <col min="15" max="15" width="10.88671875" style="116" customWidth="1"/>
    <col min="16" max="16" width="10" style="116" customWidth="1"/>
    <col min="17" max="17" width="9.109375" style="116"/>
    <col min="18" max="18" width="9.109375" style="856"/>
    <col min="19" max="16384" width="9.109375" style="116"/>
  </cols>
  <sheetData>
    <row r="1" spans="1:52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2"/>
      <c r="J1" s="612"/>
      <c r="K1" s="612"/>
      <c r="L1" s="612"/>
      <c r="M1" s="1803" t="s">
        <v>2841</v>
      </c>
      <c r="N1" s="1804"/>
      <c r="O1" s="1804"/>
      <c r="P1" s="1804"/>
      <c r="R1" s="848"/>
    </row>
    <row r="2" spans="1:52" s="579" customFormat="1" ht="21.75" customHeight="1">
      <c r="A2" s="1805" t="s">
        <v>2453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R2" s="853"/>
    </row>
    <row r="3" spans="1:52" s="10" customFormat="1" ht="21" customHeight="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  <c r="R3" s="848"/>
    </row>
    <row r="4" spans="1:52" s="119" customFormat="1" ht="32.25" customHeight="1">
      <c r="A4" s="1797" t="s">
        <v>1671</v>
      </c>
      <c r="B4" s="1797" t="s">
        <v>1674</v>
      </c>
      <c r="C4" s="1797" t="s">
        <v>1675</v>
      </c>
      <c r="D4" s="1800" t="s">
        <v>1672</v>
      </c>
      <c r="E4" s="1797" t="s">
        <v>1673</v>
      </c>
      <c r="F4" s="1799" t="s">
        <v>462</v>
      </c>
      <c r="G4" s="1799" t="s">
        <v>68</v>
      </c>
      <c r="H4" s="1799"/>
      <c r="I4" s="1797" t="s">
        <v>782</v>
      </c>
      <c r="J4" s="1797" t="s">
        <v>783</v>
      </c>
      <c r="K4" s="1797" t="s">
        <v>784</v>
      </c>
      <c r="L4" s="1797" t="s">
        <v>785</v>
      </c>
      <c r="M4" s="1797" t="s">
        <v>786</v>
      </c>
      <c r="N4" s="1797"/>
      <c r="O4" s="1797"/>
      <c r="P4" s="1797" t="s">
        <v>2181</v>
      </c>
      <c r="Q4" s="118"/>
      <c r="R4" s="867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</row>
    <row r="5" spans="1:52" s="119" customFormat="1" ht="34.950000000000003" customHeight="1">
      <c r="A5" s="1799"/>
      <c r="B5" s="1799"/>
      <c r="C5" s="1799"/>
      <c r="D5" s="1801"/>
      <c r="E5" s="1799"/>
      <c r="F5" s="1799"/>
      <c r="G5" s="1067" t="s">
        <v>67</v>
      </c>
      <c r="H5" s="1067" t="s">
        <v>66</v>
      </c>
      <c r="I5" s="1797"/>
      <c r="J5" s="1797"/>
      <c r="K5" s="1797"/>
      <c r="L5" s="1797"/>
      <c r="M5" s="1065" t="s">
        <v>787</v>
      </c>
      <c r="N5" s="1797" t="s">
        <v>788</v>
      </c>
      <c r="O5" s="1797"/>
      <c r="P5" s="1797"/>
      <c r="Q5" s="118"/>
      <c r="R5" s="867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</row>
    <row r="6" spans="1:52" s="119" customFormat="1" ht="21" customHeight="1">
      <c r="A6" s="1795" t="s">
        <v>2471</v>
      </c>
      <c r="B6" s="1795"/>
      <c r="C6" s="1795"/>
      <c r="D6" s="1795"/>
      <c r="E6" s="1796"/>
      <c r="F6" s="121"/>
      <c r="G6" s="120"/>
      <c r="H6" s="120"/>
      <c r="I6" s="1089"/>
      <c r="J6" s="1089"/>
      <c r="K6" s="1089"/>
      <c r="L6" s="1089"/>
      <c r="M6" s="1109"/>
      <c r="N6" s="1089"/>
      <c r="O6" s="1089"/>
      <c r="P6" s="122"/>
      <c r="R6" s="868"/>
    </row>
    <row r="7" spans="1:52" ht="24.9" customHeight="1">
      <c r="A7" s="1070">
        <v>1</v>
      </c>
      <c r="B7" s="1064" t="s">
        <v>57</v>
      </c>
      <c r="C7" s="1064" t="s">
        <v>63</v>
      </c>
      <c r="D7" s="1066">
        <v>504092010</v>
      </c>
      <c r="E7" s="1069" t="s">
        <v>62</v>
      </c>
      <c r="F7" s="1072" t="s">
        <v>2166</v>
      </c>
      <c r="G7" s="1086">
        <v>2</v>
      </c>
      <c r="H7" s="1086">
        <v>116.84</v>
      </c>
      <c r="I7" s="124">
        <v>14.85</v>
      </c>
      <c r="J7" s="124">
        <v>5.8029999999999999</v>
      </c>
      <c r="K7" s="124">
        <f t="shared" ref="K7:K39" si="0">I7-J7-L7</f>
        <v>0</v>
      </c>
      <c r="L7" s="124">
        <f t="shared" ref="L7:L37" si="1">I7-J7</f>
        <v>9.0470000000000006</v>
      </c>
      <c r="M7" s="124">
        <f t="shared" ref="M7:M39" si="2">(O7-N7)/1000</f>
        <v>2</v>
      </c>
      <c r="N7" s="125">
        <v>6843</v>
      </c>
      <c r="O7" s="126">
        <v>8843</v>
      </c>
      <c r="P7" s="124">
        <v>116.84</v>
      </c>
    </row>
    <row r="8" spans="1:52" ht="15.75" customHeight="1">
      <c r="A8" s="188"/>
      <c r="B8" s="129"/>
      <c r="C8" s="129"/>
      <c r="D8" s="182"/>
      <c r="E8" s="130"/>
      <c r="F8" s="130"/>
      <c r="G8" s="131">
        <f>G7</f>
        <v>2</v>
      </c>
      <c r="H8" s="131">
        <f t="shared" ref="H8:P8" si="3">H7</f>
        <v>116.84</v>
      </c>
      <c r="I8" s="131">
        <f t="shared" si="3"/>
        <v>14.85</v>
      </c>
      <c r="J8" s="131">
        <f t="shared" si="3"/>
        <v>5.8029999999999999</v>
      </c>
      <c r="K8" s="131">
        <f t="shared" si="3"/>
        <v>0</v>
      </c>
      <c r="L8" s="131">
        <f t="shared" si="3"/>
        <v>9.0470000000000006</v>
      </c>
      <c r="M8" s="131">
        <f t="shared" si="3"/>
        <v>2</v>
      </c>
      <c r="N8" s="131"/>
      <c r="O8" s="131"/>
      <c r="P8" s="131">
        <f t="shared" si="3"/>
        <v>116.84</v>
      </c>
    </row>
    <row r="9" spans="1:52" ht="19.5" customHeight="1">
      <c r="A9" s="1070">
        <v>2</v>
      </c>
      <c r="B9" s="1064" t="s">
        <v>57</v>
      </c>
      <c r="C9" s="1064" t="s">
        <v>59</v>
      </c>
      <c r="D9" s="1066">
        <v>504472002</v>
      </c>
      <c r="E9" s="1069" t="s">
        <v>60</v>
      </c>
      <c r="F9" s="1072" t="s">
        <v>2025</v>
      </c>
      <c r="G9" s="1086">
        <v>1.423</v>
      </c>
      <c r="H9" s="1086">
        <v>92.74</v>
      </c>
      <c r="I9" s="124">
        <v>5.74</v>
      </c>
      <c r="J9" s="124">
        <v>4.2770000000000001</v>
      </c>
      <c r="K9" s="124">
        <f t="shared" si="0"/>
        <v>0</v>
      </c>
      <c r="L9" s="124">
        <f t="shared" si="1"/>
        <v>1.4630000000000001</v>
      </c>
      <c r="M9" s="124">
        <f t="shared" si="2"/>
        <v>1.4630000000000001</v>
      </c>
      <c r="N9" s="125">
        <v>3900</v>
      </c>
      <c r="O9" s="126">
        <v>5363</v>
      </c>
      <c r="P9" s="124">
        <v>92.74</v>
      </c>
    </row>
    <row r="10" spans="1:52" ht="19.5" customHeight="1">
      <c r="A10" s="1810">
        <v>3</v>
      </c>
      <c r="B10" s="1802" t="s">
        <v>57</v>
      </c>
      <c r="C10" s="1802" t="s">
        <v>59</v>
      </c>
      <c r="D10" s="1798">
        <v>504472005</v>
      </c>
      <c r="E10" s="1809" t="s">
        <v>58</v>
      </c>
      <c r="F10" s="1072" t="s">
        <v>2165</v>
      </c>
      <c r="G10" s="1086">
        <v>3.7</v>
      </c>
      <c r="H10" s="1086">
        <v>232</v>
      </c>
      <c r="I10" s="124">
        <v>5.3</v>
      </c>
      <c r="J10" s="124">
        <v>1.75</v>
      </c>
      <c r="K10" s="124">
        <f t="shared" si="0"/>
        <v>0</v>
      </c>
      <c r="L10" s="124">
        <f t="shared" si="1"/>
        <v>3.55</v>
      </c>
      <c r="M10" s="124">
        <f t="shared" si="2"/>
        <v>2.5</v>
      </c>
      <c r="N10" s="125">
        <v>0</v>
      </c>
      <c r="O10" s="126">
        <v>2500</v>
      </c>
      <c r="P10" s="124">
        <v>157.76</v>
      </c>
    </row>
    <row r="11" spans="1:52" ht="19.5" customHeight="1">
      <c r="A11" s="1810"/>
      <c r="B11" s="1802"/>
      <c r="C11" s="1802"/>
      <c r="D11" s="1798"/>
      <c r="E11" s="1809"/>
      <c r="F11" s="1072" t="s">
        <v>2164</v>
      </c>
      <c r="G11" s="1086"/>
      <c r="H11" s="1086"/>
      <c r="I11" s="124"/>
      <c r="J11" s="124"/>
      <c r="K11" s="124">
        <f t="shared" si="0"/>
        <v>0</v>
      </c>
      <c r="L11" s="124">
        <f t="shared" si="1"/>
        <v>0</v>
      </c>
      <c r="M11" s="124">
        <f>(O11-N11)/1000</f>
        <v>1.2</v>
      </c>
      <c r="N11" s="125">
        <v>2500</v>
      </c>
      <c r="O11" s="126">
        <v>3700</v>
      </c>
      <c r="P11" s="124">
        <v>73.73</v>
      </c>
    </row>
    <row r="12" spans="1:52" ht="13.5" customHeight="1">
      <c r="A12" s="188"/>
      <c r="B12" s="129"/>
      <c r="C12" s="129"/>
      <c r="D12" s="182"/>
      <c r="E12" s="130"/>
      <c r="F12" s="130"/>
      <c r="G12" s="131">
        <f>G9+G10</f>
        <v>5.1230000000000002</v>
      </c>
      <c r="H12" s="131">
        <f t="shared" ref="H12" si="4">H9+H10</f>
        <v>324.74</v>
      </c>
      <c r="I12" s="131">
        <f t="shared" ref="I12:L12" si="5">I9+I10+I11</f>
        <v>11.04</v>
      </c>
      <c r="J12" s="131">
        <f t="shared" si="5"/>
        <v>6.0270000000000001</v>
      </c>
      <c r="K12" s="131">
        <f t="shared" si="5"/>
        <v>0</v>
      </c>
      <c r="L12" s="131">
        <f t="shared" si="5"/>
        <v>5.0129999999999999</v>
      </c>
      <c r="M12" s="131">
        <f>M9+M10+M11</f>
        <v>5.1630000000000003</v>
      </c>
      <c r="N12" s="131"/>
      <c r="O12" s="131"/>
      <c r="P12" s="131">
        <f>P9+P10+P11</f>
        <v>324.23</v>
      </c>
    </row>
    <row r="13" spans="1:52" ht="13.5" customHeight="1">
      <c r="A13" s="1173"/>
      <c r="B13" s="1174"/>
      <c r="C13" s="1174"/>
      <c r="D13" s="1175"/>
      <c r="E13" s="1176"/>
      <c r="F13" s="1176"/>
      <c r="G13" s="1177">
        <f>G12+G8</f>
        <v>7.1230000000000002</v>
      </c>
      <c r="H13" s="1177">
        <f t="shared" ref="H13:L13" si="6">H12+H8</f>
        <v>441.58000000000004</v>
      </c>
      <c r="I13" s="1177">
        <f t="shared" si="6"/>
        <v>25.89</v>
      </c>
      <c r="J13" s="1177">
        <f t="shared" si="6"/>
        <v>11.83</v>
      </c>
      <c r="K13" s="1177">
        <f t="shared" si="6"/>
        <v>0</v>
      </c>
      <c r="L13" s="1177">
        <f t="shared" si="6"/>
        <v>14.06</v>
      </c>
      <c r="M13" s="1177">
        <f>M12+M8</f>
        <v>7.1630000000000003</v>
      </c>
      <c r="N13" s="1177"/>
      <c r="O13" s="1177"/>
      <c r="P13" s="1177">
        <f>P12+P8</f>
        <v>441.07000000000005</v>
      </c>
    </row>
    <row r="14" spans="1:52" ht="18" customHeight="1">
      <c r="A14" s="1070">
        <v>4</v>
      </c>
      <c r="B14" s="1064" t="s">
        <v>31</v>
      </c>
      <c r="C14" s="1064" t="s">
        <v>47</v>
      </c>
      <c r="D14" s="1066">
        <v>506022008</v>
      </c>
      <c r="E14" s="1069" t="s">
        <v>48</v>
      </c>
      <c r="F14" s="1072" t="s">
        <v>847</v>
      </c>
      <c r="G14" s="1086">
        <v>2.0099999999999998</v>
      </c>
      <c r="H14" s="1086">
        <v>127.47</v>
      </c>
      <c r="I14" s="124">
        <v>13.115</v>
      </c>
      <c r="J14" s="124">
        <v>6.22</v>
      </c>
      <c r="K14" s="124">
        <f t="shared" si="0"/>
        <v>0</v>
      </c>
      <c r="L14" s="124">
        <f t="shared" si="1"/>
        <v>6.8950000000000005</v>
      </c>
      <c r="M14" s="124">
        <f t="shared" si="2"/>
        <v>2.0099999999999998</v>
      </c>
      <c r="N14" s="125">
        <v>5870</v>
      </c>
      <c r="O14" s="126">
        <v>7880</v>
      </c>
      <c r="P14" s="124">
        <v>127.47</v>
      </c>
    </row>
    <row r="15" spans="1:52" ht="20.25" customHeight="1">
      <c r="A15" s="1070">
        <v>5</v>
      </c>
      <c r="B15" s="1064" t="s">
        <v>31</v>
      </c>
      <c r="C15" s="1064" t="s">
        <v>47</v>
      </c>
      <c r="D15" s="1066">
        <v>506022009</v>
      </c>
      <c r="E15" s="1069" t="s">
        <v>46</v>
      </c>
      <c r="F15" s="135" t="s">
        <v>2163</v>
      </c>
      <c r="G15" s="1086">
        <v>2</v>
      </c>
      <c r="H15" s="1086">
        <v>107.71205999999999</v>
      </c>
      <c r="I15" s="124">
        <v>2.75</v>
      </c>
      <c r="J15" s="124">
        <v>0.75</v>
      </c>
      <c r="K15" s="124">
        <f t="shared" si="0"/>
        <v>0</v>
      </c>
      <c r="L15" s="124">
        <f t="shared" si="1"/>
        <v>2</v>
      </c>
      <c r="M15" s="124">
        <f t="shared" si="2"/>
        <v>2</v>
      </c>
      <c r="N15" s="125">
        <v>3800</v>
      </c>
      <c r="O15" s="126">
        <v>5800</v>
      </c>
      <c r="P15" s="124">
        <v>107.71</v>
      </c>
    </row>
    <row r="16" spans="1:52" ht="14.25" customHeight="1">
      <c r="A16" s="188"/>
      <c r="B16" s="129"/>
      <c r="C16" s="129"/>
      <c r="D16" s="182"/>
      <c r="E16" s="130"/>
      <c r="F16" s="130"/>
      <c r="G16" s="131">
        <f>G14+G15</f>
        <v>4.01</v>
      </c>
      <c r="H16" s="131">
        <f t="shared" ref="H16:L16" si="7">H14+H15</f>
        <v>235.18205999999998</v>
      </c>
      <c r="I16" s="131">
        <f t="shared" si="7"/>
        <v>15.865</v>
      </c>
      <c r="J16" s="131">
        <f t="shared" si="7"/>
        <v>6.97</v>
      </c>
      <c r="K16" s="131">
        <f t="shared" si="7"/>
        <v>0</v>
      </c>
      <c r="L16" s="131">
        <f t="shared" si="7"/>
        <v>8.8949999999999996</v>
      </c>
      <c r="M16" s="131">
        <f>M14+M15</f>
        <v>4.01</v>
      </c>
      <c r="N16" s="131"/>
      <c r="O16" s="131"/>
      <c r="P16" s="131">
        <f>P14+P15</f>
        <v>235.18</v>
      </c>
    </row>
    <row r="17" spans="1:16" ht="24" customHeight="1">
      <c r="A17" s="1070">
        <v>6</v>
      </c>
      <c r="B17" s="1064" t="s">
        <v>31</v>
      </c>
      <c r="C17" s="1064" t="s">
        <v>39</v>
      </c>
      <c r="D17" s="1066">
        <v>506322005</v>
      </c>
      <c r="E17" s="1069" t="s">
        <v>40</v>
      </c>
      <c r="F17" s="1072" t="s">
        <v>861</v>
      </c>
      <c r="G17" s="1086">
        <v>2</v>
      </c>
      <c r="H17" s="1086">
        <v>131.46</v>
      </c>
      <c r="I17" s="124">
        <v>9.58</v>
      </c>
      <c r="J17" s="124">
        <v>7.9</v>
      </c>
      <c r="K17" s="124">
        <f t="shared" si="0"/>
        <v>0</v>
      </c>
      <c r="L17" s="124">
        <f t="shared" si="1"/>
        <v>1.6799999999999997</v>
      </c>
      <c r="M17" s="124">
        <f t="shared" si="2"/>
        <v>2</v>
      </c>
      <c r="N17" s="125">
        <v>2150</v>
      </c>
      <c r="O17" s="126">
        <v>4150</v>
      </c>
      <c r="P17" s="124">
        <v>131.46</v>
      </c>
    </row>
    <row r="18" spans="1:16" ht="21" customHeight="1">
      <c r="A18" s="1070">
        <v>7</v>
      </c>
      <c r="B18" s="1064" t="s">
        <v>31</v>
      </c>
      <c r="C18" s="1064" t="s">
        <v>39</v>
      </c>
      <c r="D18" s="1066">
        <v>506322013</v>
      </c>
      <c r="E18" s="1069" t="s">
        <v>35</v>
      </c>
      <c r="F18" s="135" t="s">
        <v>860</v>
      </c>
      <c r="G18" s="1086">
        <v>0.79900000000000004</v>
      </c>
      <c r="H18" s="1086">
        <v>46.433369999999996</v>
      </c>
      <c r="I18" s="124">
        <v>3.2</v>
      </c>
      <c r="J18" s="124">
        <v>3.05</v>
      </c>
      <c r="K18" s="124">
        <f t="shared" si="0"/>
        <v>0</v>
      </c>
      <c r="L18" s="124">
        <f t="shared" si="1"/>
        <v>0.15000000000000036</v>
      </c>
      <c r="M18" s="124">
        <f t="shared" si="2"/>
        <v>0.79900000000000004</v>
      </c>
      <c r="N18" s="125">
        <v>2413</v>
      </c>
      <c r="O18" s="126">
        <v>3212</v>
      </c>
      <c r="P18" s="124">
        <v>46.43</v>
      </c>
    </row>
    <row r="19" spans="1:16" ht="19.5" customHeight="1">
      <c r="A19" s="1070">
        <v>8</v>
      </c>
      <c r="B19" s="1064" t="s">
        <v>31</v>
      </c>
      <c r="C19" s="1064" t="s">
        <v>39</v>
      </c>
      <c r="D19" s="1066">
        <v>506322016</v>
      </c>
      <c r="E19" s="1069" t="s">
        <v>37</v>
      </c>
      <c r="F19" s="135" t="s">
        <v>859</v>
      </c>
      <c r="G19" s="1086">
        <v>0.63</v>
      </c>
      <c r="H19" s="1086">
        <v>51.226950000000002</v>
      </c>
      <c r="I19" s="124">
        <v>0.75</v>
      </c>
      <c r="J19" s="124"/>
      <c r="K19" s="124">
        <f t="shared" si="0"/>
        <v>0</v>
      </c>
      <c r="L19" s="124">
        <f t="shared" si="1"/>
        <v>0.75</v>
      </c>
      <c r="M19" s="124">
        <f t="shared" si="2"/>
        <v>0.63</v>
      </c>
      <c r="N19" s="125">
        <v>0</v>
      </c>
      <c r="O19" s="126">
        <v>630</v>
      </c>
      <c r="P19" s="124">
        <v>51.23</v>
      </c>
    </row>
    <row r="20" spans="1:16" ht="22.5" customHeight="1">
      <c r="A20" s="1070">
        <v>9</v>
      </c>
      <c r="B20" s="1064" t="s">
        <v>31</v>
      </c>
      <c r="C20" s="1064" t="s">
        <v>39</v>
      </c>
      <c r="D20" s="1066">
        <v>506322017</v>
      </c>
      <c r="E20" s="1069" t="s">
        <v>38</v>
      </c>
      <c r="F20" s="1072" t="s">
        <v>862</v>
      </c>
      <c r="G20" s="1086">
        <v>2</v>
      </c>
      <c r="H20" s="1086">
        <v>128.75</v>
      </c>
      <c r="I20" s="124">
        <v>8.5</v>
      </c>
      <c r="J20" s="124">
        <v>2.66</v>
      </c>
      <c r="K20" s="124">
        <f t="shared" si="0"/>
        <v>0</v>
      </c>
      <c r="L20" s="124">
        <f t="shared" si="1"/>
        <v>5.84</v>
      </c>
      <c r="M20" s="124">
        <f t="shared" si="2"/>
        <v>2</v>
      </c>
      <c r="N20" s="125">
        <v>450</v>
      </c>
      <c r="O20" s="126">
        <v>2450</v>
      </c>
      <c r="P20" s="124">
        <v>128.75</v>
      </c>
    </row>
    <row r="21" spans="1:16" ht="14.25" customHeight="1">
      <c r="A21" s="188"/>
      <c r="B21" s="129"/>
      <c r="C21" s="129"/>
      <c r="D21" s="182"/>
      <c r="E21" s="130"/>
      <c r="F21" s="130"/>
      <c r="G21" s="131">
        <f>SUM(G17:G20)</f>
        <v>5.4290000000000003</v>
      </c>
      <c r="H21" s="131">
        <f t="shared" ref="H21:L21" si="8">SUM(H17:H20)</f>
        <v>357.87031999999999</v>
      </c>
      <c r="I21" s="131">
        <f t="shared" si="8"/>
        <v>22.03</v>
      </c>
      <c r="J21" s="131">
        <f t="shared" si="8"/>
        <v>13.61</v>
      </c>
      <c r="K21" s="131">
        <f t="shared" si="8"/>
        <v>0</v>
      </c>
      <c r="L21" s="131">
        <f t="shared" si="8"/>
        <v>8.42</v>
      </c>
      <c r="M21" s="131">
        <f>SUM(M17:M20)</f>
        <v>5.4290000000000003</v>
      </c>
      <c r="N21" s="131"/>
      <c r="O21" s="131"/>
      <c r="P21" s="131">
        <f>SUM(P17:P20)</f>
        <v>357.87</v>
      </c>
    </row>
    <row r="22" spans="1:16" ht="23.25" customHeight="1">
      <c r="A22" s="1070">
        <v>10</v>
      </c>
      <c r="B22" s="1064" t="s">
        <v>31</v>
      </c>
      <c r="C22" s="1064" t="s">
        <v>33</v>
      </c>
      <c r="D22" s="1066">
        <v>506692004</v>
      </c>
      <c r="E22" s="1069" t="s">
        <v>32</v>
      </c>
      <c r="F22" s="1072" t="s">
        <v>2162</v>
      </c>
      <c r="G22" s="1086">
        <v>4.5</v>
      </c>
      <c r="H22" s="1086">
        <v>315</v>
      </c>
      <c r="I22" s="124">
        <v>11.22</v>
      </c>
      <c r="J22" s="124">
        <v>3.68</v>
      </c>
      <c r="K22" s="124">
        <f t="shared" si="0"/>
        <v>0</v>
      </c>
      <c r="L22" s="124">
        <f t="shared" si="1"/>
        <v>7.5400000000000009</v>
      </c>
      <c r="M22" s="124">
        <f t="shared" si="2"/>
        <v>3.45</v>
      </c>
      <c r="N22" s="125">
        <v>0</v>
      </c>
      <c r="O22" s="126">
        <v>3450</v>
      </c>
      <c r="P22" s="124">
        <v>244.06</v>
      </c>
    </row>
    <row r="23" spans="1:16" ht="14.25" customHeight="1">
      <c r="A23" s="188"/>
      <c r="B23" s="129"/>
      <c r="C23" s="129"/>
      <c r="D23" s="182"/>
      <c r="E23" s="130"/>
      <c r="F23" s="130"/>
      <c r="G23" s="131">
        <f>G22</f>
        <v>4.5</v>
      </c>
      <c r="H23" s="131">
        <f t="shared" ref="H23:L23" si="9">H22</f>
        <v>315</v>
      </c>
      <c r="I23" s="131">
        <f t="shared" si="9"/>
        <v>11.22</v>
      </c>
      <c r="J23" s="131">
        <f t="shared" si="9"/>
        <v>3.68</v>
      </c>
      <c r="K23" s="131">
        <f t="shared" si="9"/>
        <v>0</v>
      </c>
      <c r="L23" s="131">
        <f t="shared" si="9"/>
        <v>7.5400000000000009</v>
      </c>
      <c r="M23" s="131">
        <f>M22</f>
        <v>3.45</v>
      </c>
      <c r="N23" s="131"/>
      <c r="O23" s="131"/>
      <c r="P23" s="131">
        <f>P22</f>
        <v>244.06</v>
      </c>
    </row>
    <row r="24" spans="1:16" ht="14.25" customHeight="1">
      <c r="A24" s="1173"/>
      <c r="B24" s="1174"/>
      <c r="C24" s="1174"/>
      <c r="D24" s="1175"/>
      <c r="E24" s="1176"/>
      <c r="F24" s="1176"/>
      <c r="G24" s="1177">
        <f>G16+G21+G23</f>
        <v>13.939</v>
      </c>
      <c r="H24" s="1177">
        <f t="shared" ref="H24:L24" si="10">H16+H21+H23</f>
        <v>908.05237999999997</v>
      </c>
      <c r="I24" s="1177">
        <f t="shared" si="10"/>
        <v>49.115000000000002</v>
      </c>
      <c r="J24" s="1177">
        <f t="shared" si="10"/>
        <v>24.259999999999998</v>
      </c>
      <c r="K24" s="1177">
        <f t="shared" si="10"/>
        <v>0</v>
      </c>
      <c r="L24" s="1177">
        <f t="shared" si="10"/>
        <v>24.854999999999997</v>
      </c>
      <c r="M24" s="1177">
        <f>M16+M21+M23</f>
        <v>12.888999999999999</v>
      </c>
      <c r="N24" s="1177"/>
      <c r="O24" s="1177"/>
      <c r="P24" s="1177">
        <f>P16+P21+P23</f>
        <v>837.1099999999999</v>
      </c>
    </row>
    <row r="25" spans="1:16" ht="24.9" customHeight="1">
      <c r="A25" s="1070">
        <v>11</v>
      </c>
      <c r="B25" s="1064" t="s">
        <v>29</v>
      </c>
      <c r="C25" s="1064" t="s">
        <v>28</v>
      </c>
      <c r="D25" s="1066">
        <v>509212008</v>
      </c>
      <c r="E25" s="1069" t="s">
        <v>27</v>
      </c>
      <c r="F25" s="1072" t="s">
        <v>1114</v>
      </c>
      <c r="G25" s="1086">
        <v>1.8</v>
      </c>
      <c r="H25" s="1086">
        <v>165</v>
      </c>
      <c r="I25" s="124">
        <v>9</v>
      </c>
      <c r="J25" s="124">
        <v>2.1</v>
      </c>
      <c r="K25" s="124">
        <f t="shared" si="0"/>
        <v>0</v>
      </c>
      <c r="L25" s="124">
        <f t="shared" si="1"/>
        <v>6.9</v>
      </c>
      <c r="M25" s="124">
        <f t="shared" si="2"/>
        <v>1.8</v>
      </c>
      <c r="N25" s="125">
        <v>2100</v>
      </c>
      <c r="O25" s="126">
        <v>3900</v>
      </c>
      <c r="P25" s="124">
        <v>164.22</v>
      </c>
    </row>
    <row r="26" spans="1:16" ht="14.25" customHeight="1">
      <c r="A26" s="188"/>
      <c r="B26" s="129"/>
      <c r="C26" s="129"/>
      <c r="D26" s="182"/>
      <c r="E26" s="130"/>
      <c r="F26" s="130"/>
      <c r="G26" s="131">
        <f>G25</f>
        <v>1.8</v>
      </c>
      <c r="H26" s="131">
        <f t="shared" ref="H26:M27" si="11">H25</f>
        <v>165</v>
      </c>
      <c r="I26" s="131">
        <f t="shared" si="11"/>
        <v>9</v>
      </c>
      <c r="J26" s="131">
        <f t="shared" si="11"/>
        <v>2.1</v>
      </c>
      <c r="K26" s="131">
        <f t="shared" si="11"/>
        <v>0</v>
      </c>
      <c r="L26" s="131">
        <f t="shared" si="11"/>
        <v>6.9</v>
      </c>
      <c r="M26" s="131">
        <f t="shared" si="11"/>
        <v>1.8</v>
      </c>
      <c r="N26" s="131"/>
      <c r="O26" s="131"/>
      <c r="P26" s="131">
        <f>P25</f>
        <v>164.22</v>
      </c>
    </row>
    <row r="27" spans="1:16" ht="12.75" customHeight="1">
      <c r="A27" s="841"/>
      <c r="B27" s="842"/>
      <c r="C27" s="842"/>
      <c r="D27" s="843"/>
      <c r="E27" s="844"/>
      <c r="F27" s="844"/>
      <c r="G27" s="1177">
        <f>G26</f>
        <v>1.8</v>
      </c>
      <c r="H27" s="1177">
        <f t="shared" si="11"/>
        <v>165</v>
      </c>
      <c r="I27" s="1177">
        <f t="shared" si="11"/>
        <v>9</v>
      </c>
      <c r="J27" s="1177">
        <f t="shared" si="11"/>
        <v>2.1</v>
      </c>
      <c r="K27" s="1177">
        <f t="shared" si="11"/>
        <v>0</v>
      </c>
      <c r="L27" s="1177">
        <f t="shared" si="11"/>
        <v>6.9</v>
      </c>
      <c r="M27" s="1177">
        <f t="shared" si="11"/>
        <v>1.8</v>
      </c>
      <c r="N27" s="1177"/>
      <c r="O27" s="1177"/>
      <c r="P27" s="1177">
        <f>P26</f>
        <v>164.22</v>
      </c>
    </row>
    <row r="28" spans="1:16" ht="18.75" customHeight="1">
      <c r="A28" s="1070">
        <v>12</v>
      </c>
      <c r="B28" s="1064" t="s">
        <v>21</v>
      </c>
      <c r="C28" s="1064" t="s">
        <v>25</v>
      </c>
      <c r="D28" s="1066">
        <v>542432007</v>
      </c>
      <c r="E28" s="1069" t="s">
        <v>26</v>
      </c>
      <c r="F28" s="1069" t="s">
        <v>1197</v>
      </c>
      <c r="G28" s="1086">
        <v>1.5</v>
      </c>
      <c r="H28" s="1086">
        <v>72.69</v>
      </c>
      <c r="I28" s="124">
        <v>6.12</v>
      </c>
      <c r="J28" s="124">
        <v>4.72</v>
      </c>
      <c r="K28" s="124">
        <f t="shared" si="0"/>
        <v>0</v>
      </c>
      <c r="L28" s="124">
        <f t="shared" si="1"/>
        <v>1.4000000000000004</v>
      </c>
      <c r="M28" s="124">
        <f t="shared" si="2"/>
        <v>1.5</v>
      </c>
      <c r="N28" s="125">
        <v>1400</v>
      </c>
      <c r="O28" s="126">
        <v>2900</v>
      </c>
      <c r="P28" s="124">
        <v>72.69</v>
      </c>
    </row>
    <row r="29" spans="1:16" ht="15" customHeight="1">
      <c r="A29" s="188"/>
      <c r="B29" s="129"/>
      <c r="C29" s="129"/>
      <c r="D29" s="182"/>
      <c r="E29" s="130"/>
      <c r="F29" s="130"/>
      <c r="G29" s="131">
        <f>G28</f>
        <v>1.5</v>
      </c>
      <c r="H29" s="131">
        <f t="shared" ref="H29:M29" si="12">H28</f>
        <v>72.69</v>
      </c>
      <c r="I29" s="131">
        <f t="shared" si="12"/>
        <v>6.12</v>
      </c>
      <c r="J29" s="131">
        <f t="shared" si="12"/>
        <v>4.72</v>
      </c>
      <c r="K29" s="131">
        <f t="shared" si="12"/>
        <v>0</v>
      </c>
      <c r="L29" s="131">
        <f t="shared" si="12"/>
        <v>1.4000000000000004</v>
      </c>
      <c r="M29" s="131">
        <f t="shared" si="12"/>
        <v>1.5</v>
      </c>
      <c r="N29" s="131"/>
      <c r="O29" s="131"/>
      <c r="P29" s="131">
        <f>P28</f>
        <v>72.69</v>
      </c>
    </row>
    <row r="30" spans="1:16" ht="22.5" customHeight="1">
      <c r="A30" s="1070">
        <v>13</v>
      </c>
      <c r="B30" s="1064" t="s">
        <v>21</v>
      </c>
      <c r="C30" s="1064" t="s">
        <v>18</v>
      </c>
      <c r="D30" s="1066">
        <v>542842004</v>
      </c>
      <c r="E30" s="1069" t="s">
        <v>22</v>
      </c>
      <c r="F30" s="1069" t="s">
        <v>1198</v>
      </c>
      <c r="G30" s="1086">
        <v>1.07</v>
      </c>
      <c r="H30" s="1086">
        <v>66.3</v>
      </c>
      <c r="I30" s="124">
        <v>11.5</v>
      </c>
      <c r="J30" s="124">
        <v>11.5</v>
      </c>
      <c r="K30" s="124">
        <f t="shared" si="0"/>
        <v>0</v>
      </c>
      <c r="L30" s="124">
        <f t="shared" si="1"/>
        <v>0</v>
      </c>
      <c r="M30" s="124">
        <f t="shared" si="2"/>
        <v>1.0620000000000001</v>
      </c>
      <c r="N30" s="125">
        <v>4800</v>
      </c>
      <c r="O30" s="126">
        <v>5862</v>
      </c>
      <c r="P30" s="124">
        <v>66.3</v>
      </c>
    </row>
    <row r="31" spans="1:16" ht="20.25" customHeight="1">
      <c r="A31" s="1070">
        <v>14</v>
      </c>
      <c r="B31" s="1064" t="s">
        <v>21</v>
      </c>
      <c r="C31" s="1064" t="s">
        <v>18</v>
      </c>
      <c r="D31" s="1066">
        <v>542842007</v>
      </c>
      <c r="E31" s="1069" t="s">
        <v>20</v>
      </c>
      <c r="F31" s="1069" t="s">
        <v>1199</v>
      </c>
      <c r="G31" s="1086">
        <v>0.79600000000000004</v>
      </c>
      <c r="H31" s="1086">
        <v>35.409999999999997</v>
      </c>
      <c r="I31" s="124">
        <v>4.4000000000000004</v>
      </c>
      <c r="J31" s="124">
        <v>3.698</v>
      </c>
      <c r="K31" s="124">
        <f t="shared" si="0"/>
        <v>0</v>
      </c>
      <c r="L31" s="124">
        <f t="shared" si="1"/>
        <v>0.7020000000000004</v>
      </c>
      <c r="M31" s="124">
        <f t="shared" si="2"/>
        <v>0.79600000000000004</v>
      </c>
      <c r="N31" s="125">
        <v>3000</v>
      </c>
      <c r="O31" s="126">
        <v>3796</v>
      </c>
      <c r="P31" s="124">
        <v>35.409999999999997</v>
      </c>
    </row>
    <row r="32" spans="1:16" ht="20.25" customHeight="1">
      <c r="A32" s="1070">
        <v>15</v>
      </c>
      <c r="B32" s="1064" t="s">
        <v>21</v>
      </c>
      <c r="C32" s="1064" t="s">
        <v>18</v>
      </c>
      <c r="D32" s="1066">
        <v>542842010</v>
      </c>
      <c r="E32" s="1809" t="s">
        <v>23</v>
      </c>
      <c r="F32" s="1069" t="s">
        <v>1200</v>
      </c>
      <c r="G32" s="1086">
        <v>1.0900000000000001</v>
      </c>
      <c r="H32" s="1086">
        <v>66.97</v>
      </c>
      <c r="I32" s="124"/>
      <c r="J32" s="124"/>
      <c r="K32" s="124">
        <f t="shared" si="0"/>
        <v>0</v>
      </c>
      <c r="L32" s="124">
        <f t="shared" si="1"/>
        <v>0</v>
      </c>
      <c r="M32" s="124">
        <f t="shared" si="2"/>
        <v>0.09</v>
      </c>
      <c r="N32" s="125">
        <v>0</v>
      </c>
      <c r="O32" s="126">
        <v>90</v>
      </c>
      <c r="P32" s="124">
        <v>3.46</v>
      </c>
    </row>
    <row r="33" spans="1:16" ht="12.75" customHeight="1">
      <c r="A33" s="1070"/>
      <c r="B33" s="1064"/>
      <c r="C33" s="1064"/>
      <c r="D33" s="1066"/>
      <c r="E33" s="1809"/>
      <c r="F33" s="1069" t="s">
        <v>1201</v>
      </c>
      <c r="G33" s="1086"/>
      <c r="H33" s="1086"/>
      <c r="I33" s="124"/>
      <c r="J33" s="124"/>
      <c r="K33" s="124">
        <f t="shared" si="0"/>
        <v>0</v>
      </c>
      <c r="L33" s="124">
        <f t="shared" si="1"/>
        <v>0</v>
      </c>
      <c r="M33" s="124">
        <f t="shared" si="2"/>
        <v>1</v>
      </c>
      <c r="N33" s="125">
        <v>5700</v>
      </c>
      <c r="O33" s="126">
        <v>6700</v>
      </c>
      <c r="P33" s="124">
        <v>63.5</v>
      </c>
    </row>
    <row r="34" spans="1:16" ht="15" customHeight="1">
      <c r="A34" s="188"/>
      <c r="B34" s="129"/>
      <c r="C34" s="129"/>
      <c r="D34" s="182"/>
      <c r="E34" s="130"/>
      <c r="F34" s="130"/>
      <c r="G34" s="139">
        <f t="shared" ref="G34:L34" si="13">SUM(G30:G33)</f>
        <v>2.9560000000000004</v>
      </c>
      <c r="H34" s="139">
        <f t="shared" si="13"/>
        <v>168.68</v>
      </c>
      <c r="I34" s="139">
        <f t="shared" si="13"/>
        <v>15.9</v>
      </c>
      <c r="J34" s="139">
        <f t="shared" si="13"/>
        <v>15.198</v>
      </c>
      <c r="K34" s="139">
        <f t="shared" si="13"/>
        <v>0</v>
      </c>
      <c r="L34" s="139">
        <f t="shared" si="13"/>
        <v>0.7020000000000004</v>
      </c>
      <c r="M34" s="139">
        <f>SUM(M30:M33)</f>
        <v>2.9480000000000004</v>
      </c>
      <c r="N34" s="140"/>
      <c r="O34" s="140"/>
      <c r="P34" s="139">
        <f>SUM(P30:P33)</f>
        <v>168.67</v>
      </c>
    </row>
    <row r="35" spans="1:16" ht="13.5" customHeight="1">
      <c r="A35" s="841"/>
      <c r="B35" s="842"/>
      <c r="C35" s="842"/>
      <c r="D35" s="843"/>
      <c r="E35" s="844"/>
      <c r="F35" s="844"/>
      <c r="G35" s="1177">
        <f>G29+G34</f>
        <v>4.4560000000000004</v>
      </c>
      <c r="H35" s="1177">
        <f t="shared" ref="H35:L35" si="14">H29+H34</f>
        <v>241.37</v>
      </c>
      <c r="I35" s="1177">
        <f t="shared" si="14"/>
        <v>22.02</v>
      </c>
      <c r="J35" s="1177">
        <f t="shared" si="14"/>
        <v>19.917999999999999</v>
      </c>
      <c r="K35" s="1177">
        <f t="shared" si="14"/>
        <v>0</v>
      </c>
      <c r="L35" s="1177">
        <f t="shared" si="14"/>
        <v>2.1020000000000008</v>
      </c>
      <c r="M35" s="1177">
        <f>M29+M34</f>
        <v>4.4480000000000004</v>
      </c>
      <c r="N35" s="1177"/>
      <c r="O35" s="1177"/>
      <c r="P35" s="1177">
        <f>P29+P34</f>
        <v>241.35999999999999</v>
      </c>
    </row>
    <row r="36" spans="1:16" ht="24.9" customHeight="1">
      <c r="A36" s="1070">
        <v>16</v>
      </c>
      <c r="B36" s="1064" t="s">
        <v>8</v>
      </c>
      <c r="C36" s="1064" t="s">
        <v>5</v>
      </c>
      <c r="D36" s="1066">
        <v>578952006</v>
      </c>
      <c r="E36" s="1069" t="s">
        <v>16</v>
      </c>
      <c r="F36" s="1069" t="s">
        <v>1202</v>
      </c>
      <c r="G36" s="1086">
        <v>2.2000000000000002</v>
      </c>
      <c r="H36" s="1086">
        <v>143</v>
      </c>
      <c r="I36" s="124">
        <v>10.755000000000001</v>
      </c>
      <c r="J36" s="124">
        <v>10.695</v>
      </c>
      <c r="K36" s="124">
        <f t="shared" si="0"/>
        <v>0</v>
      </c>
      <c r="L36" s="124">
        <f t="shared" si="1"/>
        <v>6.0000000000000497E-2</v>
      </c>
      <c r="M36" s="124">
        <f t="shared" si="2"/>
        <v>1</v>
      </c>
      <c r="N36" s="125">
        <v>3805</v>
      </c>
      <c r="O36" s="126">
        <v>4805</v>
      </c>
      <c r="P36" s="124">
        <v>66.53</v>
      </c>
    </row>
    <row r="37" spans="1:16" ht="24.9" customHeight="1">
      <c r="A37" s="1070">
        <v>17</v>
      </c>
      <c r="B37" s="1064" t="s">
        <v>8</v>
      </c>
      <c r="C37" s="1064" t="s">
        <v>5</v>
      </c>
      <c r="D37" s="1066">
        <v>578952007</v>
      </c>
      <c r="E37" s="1069" t="s">
        <v>15</v>
      </c>
      <c r="F37" s="1069" t="s">
        <v>1204</v>
      </c>
      <c r="G37" s="1086">
        <v>3.71</v>
      </c>
      <c r="H37" s="1086">
        <v>258.39999999999998</v>
      </c>
      <c r="I37" s="124">
        <v>6.9249999999999998</v>
      </c>
      <c r="J37" s="124">
        <v>6.8879999999999999</v>
      </c>
      <c r="K37" s="124">
        <f t="shared" si="0"/>
        <v>0</v>
      </c>
      <c r="L37" s="124">
        <f t="shared" si="1"/>
        <v>3.6999999999999922E-2</v>
      </c>
      <c r="M37" s="124">
        <f t="shared" si="2"/>
        <v>1.78</v>
      </c>
      <c r="N37" s="125">
        <v>3255</v>
      </c>
      <c r="O37" s="126">
        <v>5035</v>
      </c>
      <c r="P37" s="124">
        <v>126.67</v>
      </c>
    </row>
    <row r="38" spans="1:16" ht="14.25" customHeight="1">
      <c r="A38" s="188"/>
      <c r="B38" s="129"/>
      <c r="C38" s="129"/>
      <c r="D38" s="182"/>
      <c r="E38" s="130"/>
      <c r="F38" s="130"/>
      <c r="G38" s="131">
        <f>SUM(G36:G37)</f>
        <v>5.91</v>
      </c>
      <c r="H38" s="131">
        <f t="shared" ref="H38:L38" si="15">SUM(H36:H37)</f>
        <v>401.4</v>
      </c>
      <c r="I38" s="131">
        <f t="shared" si="15"/>
        <v>17.68</v>
      </c>
      <c r="J38" s="131">
        <f t="shared" si="15"/>
        <v>17.582999999999998</v>
      </c>
      <c r="K38" s="131">
        <f t="shared" si="15"/>
        <v>0</v>
      </c>
      <c r="L38" s="131">
        <f t="shared" si="15"/>
        <v>9.7000000000000419E-2</v>
      </c>
      <c r="M38" s="131">
        <f>SUM(M36:M37)</f>
        <v>2.7800000000000002</v>
      </c>
      <c r="N38" s="131"/>
      <c r="O38" s="131"/>
      <c r="P38" s="131">
        <f>SUM(P36:P37)</f>
        <v>193.2</v>
      </c>
    </row>
    <row r="39" spans="1:16" ht="20.25" customHeight="1">
      <c r="A39" s="1070">
        <v>18</v>
      </c>
      <c r="B39" s="1064" t="s">
        <v>8</v>
      </c>
      <c r="C39" s="1064" t="s">
        <v>7</v>
      </c>
      <c r="D39" s="1066">
        <v>578572003</v>
      </c>
      <c r="E39" s="1069" t="s">
        <v>9</v>
      </c>
      <c r="F39" s="1069" t="s">
        <v>1210</v>
      </c>
      <c r="G39" s="1086">
        <v>4</v>
      </c>
      <c r="H39" s="1086">
        <v>245</v>
      </c>
      <c r="I39" s="124">
        <v>4</v>
      </c>
      <c r="J39" s="124">
        <v>0</v>
      </c>
      <c r="K39" s="124">
        <f t="shared" si="0"/>
        <v>0</v>
      </c>
      <c r="L39" s="124">
        <f>I39-J39</f>
        <v>4</v>
      </c>
      <c r="M39" s="124">
        <f t="shared" si="2"/>
        <v>2</v>
      </c>
      <c r="N39" s="125">
        <v>0</v>
      </c>
      <c r="O39" s="126">
        <v>2000</v>
      </c>
      <c r="P39" s="124">
        <v>114.1</v>
      </c>
    </row>
    <row r="40" spans="1:16" ht="12.75" customHeight="1">
      <c r="A40" s="188"/>
      <c r="B40" s="129"/>
      <c r="C40" s="129"/>
      <c r="D40" s="182"/>
      <c r="E40" s="130"/>
      <c r="F40" s="130"/>
      <c r="G40" s="131">
        <f>G39</f>
        <v>4</v>
      </c>
      <c r="H40" s="131">
        <f t="shared" ref="H40:M40" si="16">H39</f>
        <v>245</v>
      </c>
      <c r="I40" s="131">
        <f t="shared" si="16"/>
        <v>4</v>
      </c>
      <c r="J40" s="131">
        <f t="shared" si="16"/>
        <v>0</v>
      </c>
      <c r="K40" s="131">
        <f t="shared" si="16"/>
        <v>0</v>
      </c>
      <c r="L40" s="131">
        <f t="shared" si="16"/>
        <v>4</v>
      </c>
      <c r="M40" s="131">
        <f t="shared" si="16"/>
        <v>2</v>
      </c>
      <c r="N40" s="131"/>
      <c r="O40" s="131"/>
      <c r="P40" s="131">
        <f>P39</f>
        <v>114.1</v>
      </c>
    </row>
    <row r="41" spans="1:16" ht="13.5" customHeight="1">
      <c r="A41" s="188"/>
      <c r="B41" s="129"/>
      <c r="C41" s="129"/>
      <c r="D41" s="182"/>
      <c r="E41" s="130"/>
      <c r="F41" s="130"/>
      <c r="G41" s="1178">
        <f>G38+G40</f>
        <v>9.91</v>
      </c>
      <c r="H41" s="1178">
        <f t="shared" ref="H41:L41" si="17">H38+H40</f>
        <v>646.4</v>
      </c>
      <c r="I41" s="1178">
        <f t="shared" si="17"/>
        <v>21.68</v>
      </c>
      <c r="J41" s="1178">
        <f t="shared" si="17"/>
        <v>17.582999999999998</v>
      </c>
      <c r="K41" s="1178">
        <f t="shared" si="17"/>
        <v>0</v>
      </c>
      <c r="L41" s="1178">
        <f t="shared" si="17"/>
        <v>4.0970000000000004</v>
      </c>
      <c r="M41" s="1178">
        <f>M38+M40</f>
        <v>4.78</v>
      </c>
      <c r="N41" s="1178"/>
      <c r="O41" s="1178"/>
      <c r="P41" s="1178">
        <f>P38+P40</f>
        <v>307.29999999999995</v>
      </c>
    </row>
    <row r="42" spans="1:16" ht="24.9" customHeight="1">
      <c r="A42" s="1070">
        <v>19</v>
      </c>
      <c r="B42" s="1064" t="s">
        <v>1</v>
      </c>
      <c r="C42" s="1064" t="s">
        <v>3</v>
      </c>
      <c r="D42" s="1066">
        <v>579872005</v>
      </c>
      <c r="E42" s="1069" t="s">
        <v>4</v>
      </c>
      <c r="F42" s="1069" t="s">
        <v>1214</v>
      </c>
      <c r="G42" s="1086">
        <v>2</v>
      </c>
      <c r="H42" s="1086">
        <v>136</v>
      </c>
      <c r="I42" s="124">
        <v>13.47</v>
      </c>
      <c r="J42" s="124">
        <v>9.4350000000000005</v>
      </c>
      <c r="K42" s="124">
        <f t="shared" ref="K42" si="18">I42-J42-L42</f>
        <v>0</v>
      </c>
      <c r="L42" s="124">
        <f t="shared" ref="L42" si="19">I42-J42</f>
        <v>4.0350000000000001</v>
      </c>
      <c r="M42" s="124">
        <f t="shared" ref="M42" si="20">(O42-N42)/1000</f>
        <v>2.0169999999999999</v>
      </c>
      <c r="N42" s="125">
        <v>4932</v>
      </c>
      <c r="O42" s="126">
        <v>6949</v>
      </c>
      <c r="P42" s="124">
        <v>135.37</v>
      </c>
    </row>
    <row r="43" spans="1:16" ht="12" customHeight="1">
      <c r="A43" s="188"/>
      <c r="B43" s="129"/>
      <c r="C43" s="129"/>
      <c r="D43" s="182"/>
      <c r="E43" s="130"/>
      <c r="F43" s="130"/>
      <c r="G43" s="131">
        <f>G42</f>
        <v>2</v>
      </c>
      <c r="H43" s="131">
        <f t="shared" ref="H43:M44" si="21">H42</f>
        <v>136</v>
      </c>
      <c r="I43" s="131">
        <f t="shared" si="21"/>
        <v>13.47</v>
      </c>
      <c r="J43" s="131">
        <f t="shared" si="21"/>
        <v>9.4350000000000005</v>
      </c>
      <c r="K43" s="131">
        <f t="shared" si="21"/>
        <v>0</v>
      </c>
      <c r="L43" s="131">
        <f t="shared" si="21"/>
        <v>4.0350000000000001</v>
      </c>
      <c r="M43" s="131">
        <f>M42</f>
        <v>2.0169999999999999</v>
      </c>
      <c r="N43" s="131"/>
      <c r="O43" s="131"/>
      <c r="P43" s="131">
        <f>P42</f>
        <v>135.37</v>
      </c>
    </row>
    <row r="44" spans="1:16" ht="13.5" customHeight="1">
      <c r="A44" s="1173"/>
      <c r="B44" s="1174"/>
      <c r="C44" s="1174"/>
      <c r="D44" s="1175"/>
      <c r="E44" s="1176"/>
      <c r="F44" s="1176"/>
      <c r="G44" s="1177">
        <f>G43</f>
        <v>2</v>
      </c>
      <c r="H44" s="1177">
        <f t="shared" si="21"/>
        <v>136</v>
      </c>
      <c r="I44" s="1177">
        <f t="shared" si="21"/>
        <v>13.47</v>
      </c>
      <c r="J44" s="1177">
        <f t="shared" si="21"/>
        <v>9.4350000000000005</v>
      </c>
      <c r="K44" s="1177">
        <f t="shared" si="21"/>
        <v>0</v>
      </c>
      <c r="L44" s="1177">
        <f t="shared" si="21"/>
        <v>4.0350000000000001</v>
      </c>
      <c r="M44" s="1177">
        <f t="shared" si="21"/>
        <v>2.0169999999999999</v>
      </c>
      <c r="N44" s="1177"/>
      <c r="O44" s="1177"/>
      <c r="P44" s="1177">
        <f>P43</f>
        <v>135.37</v>
      </c>
    </row>
    <row r="45" spans="1:16" ht="19.5" customHeight="1">
      <c r="A45" s="190"/>
      <c r="B45" s="142"/>
      <c r="C45" s="142"/>
      <c r="D45" s="184"/>
      <c r="E45" s="143" t="s">
        <v>1773</v>
      </c>
      <c r="F45" s="143"/>
      <c r="G45" s="144">
        <f>G44+G41+G35+G27+G24+G13</f>
        <v>39.228000000000002</v>
      </c>
      <c r="H45" s="144">
        <f t="shared" ref="H45:L45" si="22">H44+H41+H35+H27+H24+H13</f>
        <v>2538.40238</v>
      </c>
      <c r="I45" s="144">
        <f t="shared" si="22"/>
        <v>141.17500000000001</v>
      </c>
      <c r="J45" s="144">
        <f t="shared" si="22"/>
        <v>85.125999999999991</v>
      </c>
      <c r="K45" s="144">
        <f t="shared" si="22"/>
        <v>0</v>
      </c>
      <c r="L45" s="144">
        <f t="shared" si="22"/>
        <v>56.048999999999999</v>
      </c>
      <c r="M45" s="144">
        <f>M44+M41+M35+M27+M24+M13</f>
        <v>33.097000000000001</v>
      </c>
      <c r="N45" s="144"/>
      <c r="O45" s="144"/>
      <c r="P45" s="144">
        <f>P44+P41+P35+P27+P24+P13</f>
        <v>2126.4299999999998</v>
      </c>
    </row>
    <row r="46" spans="1:16" ht="22.5" customHeight="1">
      <c r="A46" s="1808" t="s">
        <v>2470</v>
      </c>
      <c r="B46" s="1808"/>
      <c r="C46" s="1808"/>
      <c r="D46" s="1808"/>
      <c r="E46" s="1808"/>
    </row>
    <row r="47" spans="1:16" ht="10.5" customHeight="1">
      <c r="A47" s="191"/>
    </row>
    <row r="48" spans="1:16" ht="21.75" customHeight="1">
      <c r="A48" s="1070">
        <v>20</v>
      </c>
      <c r="B48" s="1064" t="s">
        <v>57</v>
      </c>
      <c r="C48" s="1064" t="s">
        <v>56</v>
      </c>
      <c r="D48" s="1066">
        <v>504852005</v>
      </c>
      <c r="E48" s="1069" t="s">
        <v>55</v>
      </c>
      <c r="F48" s="1069" t="s">
        <v>2157</v>
      </c>
      <c r="G48" s="1086">
        <v>1.1559999999999999</v>
      </c>
      <c r="H48" s="1086">
        <v>81.55</v>
      </c>
      <c r="I48" s="123">
        <v>9.3699999999999992</v>
      </c>
      <c r="J48" s="123">
        <v>6.88</v>
      </c>
      <c r="K48" s="123">
        <f t="shared" ref="K48:K56" si="23">I48-J48-L48</f>
        <v>0</v>
      </c>
      <c r="L48" s="123">
        <f t="shared" ref="L48:L56" si="24">I48-J48</f>
        <v>2.4899999999999993</v>
      </c>
      <c r="M48" s="147">
        <f t="shared" ref="M48:M56" si="25">(O48-N48)/1000</f>
        <v>1.1559999999999999</v>
      </c>
      <c r="N48" s="125">
        <v>6944</v>
      </c>
      <c r="O48" s="126">
        <v>8100</v>
      </c>
      <c r="P48" s="148">
        <v>81.55</v>
      </c>
    </row>
    <row r="49" spans="1:16" ht="12.75" customHeight="1">
      <c r="A49" s="189"/>
      <c r="B49" s="132"/>
      <c r="C49" s="132"/>
      <c r="D49" s="160"/>
      <c r="E49" s="133"/>
      <c r="F49" s="133"/>
      <c r="G49" s="136">
        <f>G48</f>
        <v>1.1559999999999999</v>
      </c>
      <c r="H49" s="136">
        <f t="shared" ref="H49:P53" si="26">H48</f>
        <v>81.55</v>
      </c>
      <c r="I49" s="136">
        <f t="shared" si="26"/>
        <v>9.3699999999999992</v>
      </c>
      <c r="J49" s="136">
        <f t="shared" si="26"/>
        <v>6.88</v>
      </c>
      <c r="K49" s="136">
        <f t="shared" si="26"/>
        <v>0</v>
      </c>
      <c r="L49" s="136">
        <f t="shared" si="26"/>
        <v>2.4899999999999993</v>
      </c>
      <c r="M49" s="136">
        <f>M48</f>
        <v>1.1559999999999999</v>
      </c>
      <c r="N49" s="136"/>
      <c r="O49" s="136"/>
      <c r="P49" s="136">
        <f>P48</f>
        <v>81.55</v>
      </c>
    </row>
    <row r="50" spans="1:16" ht="22.5" customHeight="1">
      <c r="A50" s="1070">
        <v>21</v>
      </c>
      <c r="B50" s="1064" t="s">
        <v>57</v>
      </c>
      <c r="C50" s="1064" t="s">
        <v>65</v>
      </c>
      <c r="D50" s="1066">
        <v>504282007</v>
      </c>
      <c r="E50" s="1069" t="s">
        <v>796</v>
      </c>
      <c r="F50" s="1069" t="s">
        <v>2158</v>
      </c>
      <c r="G50" s="1086">
        <v>1.625</v>
      </c>
      <c r="H50" s="1086">
        <v>114.89</v>
      </c>
      <c r="I50" s="123">
        <v>11.911</v>
      </c>
      <c r="J50" s="123">
        <v>8.4</v>
      </c>
      <c r="K50" s="123">
        <f>I50-J50-L50</f>
        <v>0</v>
      </c>
      <c r="L50" s="123">
        <f t="shared" si="24"/>
        <v>3.5109999999999992</v>
      </c>
      <c r="M50" s="147">
        <f t="shared" si="25"/>
        <v>1.625</v>
      </c>
      <c r="N50" s="125">
        <v>8400</v>
      </c>
      <c r="O50" s="126">
        <v>10025</v>
      </c>
      <c r="P50" s="148">
        <v>114.89</v>
      </c>
    </row>
    <row r="51" spans="1:16" ht="11.25" customHeight="1">
      <c r="A51" s="189"/>
      <c r="B51" s="132"/>
      <c r="C51" s="132"/>
      <c r="D51" s="160"/>
      <c r="E51" s="133"/>
      <c r="F51" s="133"/>
      <c r="G51" s="136">
        <f>G50</f>
        <v>1.625</v>
      </c>
      <c r="H51" s="136">
        <f t="shared" si="26"/>
        <v>114.89</v>
      </c>
      <c r="I51" s="136">
        <f t="shared" si="26"/>
        <v>11.911</v>
      </c>
      <c r="J51" s="136">
        <f t="shared" si="26"/>
        <v>8.4</v>
      </c>
      <c r="K51" s="136">
        <f t="shared" si="26"/>
        <v>0</v>
      </c>
      <c r="L51" s="136">
        <f t="shared" si="26"/>
        <v>3.5109999999999992</v>
      </c>
      <c r="M51" s="136">
        <f>M50</f>
        <v>1.625</v>
      </c>
      <c r="N51" s="136"/>
      <c r="O51" s="136"/>
      <c r="P51" s="136">
        <f t="shared" si="26"/>
        <v>114.89</v>
      </c>
    </row>
    <row r="52" spans="1:16" ht="24.9" customHeight="1">
      <c r="A52" s="1070">
        <v>22</v>
      </c>
      <c r="B52" s="1064" t="s">
        <v>31</v>
      </c>
      <c r="C52" s="1064" t="s">
        <v>42</v>
      </c>
      <c r="D52" s="1066">
        <v>506512003</v>
      </c>
      <c r="E52" s="1069" t="s">
        <v>41</v>
      </c>
      <c r="F52" s="1069" t="s">
        <v>810</v>
      </c>
      <c r="G52" s="1086">
        <v>0.55000000000000004</v>
      </c>
      <c r="H52" s="1086">
        <v>49.5</v>
      </c>
      <c r="I52" s="123">
        <v>3.13</v>
      </c>
      <c r="J52" s="123">
        <v>2.4</v>
      </c>
      <c r="K52" s="123">
        <f t="shared" si="23"/>
        <v>0</v>
      </c>
      <c r="L52" s="123">
        <f t="shared" si="24"/>
        <v>0.73</v>
      </c>
      <c r="M52" s="147">
        <f t="shared" si="25"/>
        <v>0.57899999999999996</v>
      </c>
      <c r="N52" s="125">
        <v>729</v>
      </c>
      <c r="O52" s="126">
        <v>1308</v>
      </c>
      <c r="P52" s="148">
        <v>42.1</v>
      </c>
    </row>
    <row r="53" spans="1:16" ht="13.5" customHeight="1">
      <c r="A53" s="189"/>
      <c r="B53" s="132"/>
      <c r="C53" s="132"/>
      <c r="D53" s="160"/>
      <c r="E53" s="133"/>
      <c r="F53" s="133"/>
      <c r="G53" s="136">
        <f>G52</f>
        <v>0.55000000000000004</v>
      </c>
      <c r="H53" s="136">
        <f t="shared" si="26"/>
        <v>49.5</v>
      </c>
      <c r="I53" s="136">
        <f t="shared" si="26"/>
        <v>3.13</v>
      </c>
      <c r="J53" s="136">
        <f t="shared" si="26"/>
        <v>2.4</v>
      </c>
      <c r="K53" s="136">
        <f t="shared" si="26"/>
        <v>0</v>
      </c>
      <c r="L53" s="136">
        <f t="shared" si="26"/>
        <v>0.73</v>
      </c>
      <c r="M53" s="136">
        <f t="shared" si="26"/>
        <v>0.57899999999999996</v>
      </c>
      <c r="N53" s="136"/>
      <c r="O53" s="136"/>
      <c r="P53" s="136">
        <f t="shared" si="26"/>
        <v>42.1</v>
      </c>
    </row>
    <row r="54" spans="1:16" ht="24.9" customHeight="1">
      <c r="A54" s="1070">
        <v>23</v>
      </c>
      <c r="B54" s="1064" t="s">
        <v>31</v>
      </c>
      <c r="C54" s="1064" t="s">
        <v>51</v>
      </c>
      <c r="D54" s="1066">
        <v>506942007</v>
      </c>
      <c r="E54" s="1069" t="s">
        <v>52</v>
      </c>
      <c r="F54" s="1069" t="s">
        <v>2159</v>
      </c>
      <c r="G54" s="1086">
        <v>2.61</v>
      </c>
      <c r="H54" s="1086">
        <v>183.15</v>
      </c>
      <c r="I54" s="123">
        <v>5.8</v>
      </c>
      <c r="J54" s="123">
        <v>0.1</v>
      </c>
      <c r="K54" s="123">
        <f t="shared" si="23"/>
        <v>0</v>
      </c>
      <c r="L54" s="123">
        <f t="shared" si="24"/>
        <v>5.7</v>
      </c>
      <c r="M54" s="147">
        <f t="shared" si="25"/>
        <v>2.605</v>
      </c>
      <c r="N54" s="125">
        <v>0</v>
      </c>
      <c r="O54" s="126">
        <v>2605</v>
      </c>
      <c r="P54" s="148">
        <v>183.15</v>
      </c>
    </row>
    <row r="55" spans="1:16" ht="24.9" customHeight="1">
      <c r="A55" s="1070">
        <v>24</v>
      </c>
      <c r="B55" s="1064" t="s">
        <v>31</v>
      </c>
      <c r="C55" s="1064" t="s">
        <v>51</v>
      </c>
      <c r="D55" s="1066">
        <v>506942009</v>
      </c>
      <c r="E55" s="1069" t="s">
        <v>53</v>
      </c>
      <c r="F55" s="1069" t="s">
        <v>2160</v>
      </c>
      <c r="G55" s="1086">
        <v>1.5</v>
      </c>
      <c r="H55" s="1086">
        <v>105</v>
      </c>
      <c r="I55" s="123">
        <v>6.2</v>
      </c>
      <c r="J55" s="123">
        <v>2</v>
      </c>
      <c r="K55" s="123">
        <f t="shared" si="23"/>
        <v>0</v>
      </c>
      <c r="L55" s="123">
        <f t="shared" si="24"/>
        <v>4.2</v>
      </c>
      <c r="M55" s="147">
        <f t="shared" si="25"/>
        <v>2.6</v>
      </c>
      <c r="N55" s="125">
        <v>0</v>
      </c>
      <c r="O55" s="126">
        <v>2600</v>
      </c>
      <c r="P55" s="148">
        <v>178.27</v>
      </c>
    </row>
    <row r="56" spans="1:16" ht="24.9" customHeight="1">
      <c r="A56" s="1070">
        <v>25</v>
      </c>
      <c r="B56" s="1064" t="s">
        <v>31</v>
      </c>
      <c r="C56" s="1064" t="s">
        <v>51</v>
      </c>
      <c r="D56" s="1066">
        <v>506942015</v>
      </c>
      <c r="E56" s="1069" t="s">
        <v>54</v>
      </c>
      <c r="F56" s="1069" t="s">
        <v>2161</v>
      </c>
      <c r="G56" s="1086">
        <v>2.5</v>
      </c>
      <c r="H56" s="1086">
        <v>148</v>
      </c>
      <c r="I56" s="123">
        <v>4</v>
      </c>
      <c r="J56" s="123">
        <v>2.12</v>
      </c>
      <c r="K56" s="123">
        <f t="shared" si="23"/>
        <v>0</v>
      </c>
      <c r="L56" s="123">
        <f t="shared" si="24"/>
        <v>1.88</v>
      </c>
      <c r="M56" s="147">
        <f t="shared" si="25"/>
        <v>2.2959999999999998</v>
      </c>
      <c r="N56" s="125">
        <v>1754</v>
      </c>
      <c r="O56" s="126">
        <v>4050</v>
      </c>
      <c r="P56" s="148">
        <v>147.54</v>
      </c>
    </row>
    <row r="57" spans="1:16" ht="13.5" customHeight="1">
      <c r="A57" s="189"/>
      <c r="B57" s="132"/>
      <c r="C57" s="132"/>
      <c r="D57" s="160"/>
      <c r="E57" s="133"/>
      <c r="F57" s="133"/>
      <c r="G57" s="136">
        <f>SUM(G55:G56)</f>
        <v>4</v>
      </c>
      <c r="H57" s="136">
        <f t="shared" ref="H57" si="27">SUM(H55:H56)</f>
        <v>253</v>
      </c>
      <c r="I57" s="136">
        <f t="shared" ref="I57:L57" si="28">SUM(I54:I56)</f>
        <v>16</v>
      </c>
      <c r="J57" s="136">
        <f t="shared" si="28"/>
        <v>4.2200000000000006</v>
      </c>
      <c r="K57" s="136">
        <f t="shared" si="28"/>
        <v>0</v>
      </c>
      <c r="L57" s="136">
        <f t="shared" si="28"/>
        <v>11.780000000000001</v>
      </c>
      <c r="M57" s="136">
        <f>SUM(M54:M56)</f>
        <v>7.5009999999999994</v>
      </c>
      <c r="N57" s="136"/>
      <c r="O57" s="136"/>
      <c r="P57" s="136">
        <f>SUM(P54:P56)</f>
        <v>508.96000000000004</v>
      </c>
    </row>
    <row r="58" spans="1:16" ht="24.9" customHeight="1">
      <c r="A58" s="1070">
        <v>26</v>
      </c>
      <c r="B58" s="1064" t="s">
        <v>31</v>
      </c>
      <c r="C58" s="1064" t="s">
        <v>33</v>
      </c>
      <c r="D58" s="1066">
        <v>506692002</v>
      </c>
      <c r="E58" s="1069" t="s">
        <v>34</v>
      </c>
      <c r="F58" s="1069" t="s">
        <v>2155</v>
      </c>
      <c r="G58" s="1086">
        <v>2.5</v>
      </c>
      <c r="H58" s="1086">
        <f>G58*70</f>
        <v>175</v>
      </c>
      <c r="I58" s="123">
        <v>4.33</v>
      </c>
      <c r="J58" s="123">
        <v>2.15</v>
      </c>
      <c r="K58" s="123">
        <f>I58-J58-L58</f>
        <v>0</v>
      </c>
      <c r="L58" s="123">
        <f>I58-J58</f>
        <v>2.1800000000000002</v>
      </c>
      <c r="M58" s="147">
        <f>(O58-N58)/1000</f>
        <v>2.2650000000000001</v>
      </c>
      <c r="N58" s="125">
        <v>2150</v>
      </c>
      <c r="O58" s="126">
        <v>4415</v>
      </c>
      <c r="P58" s="148">
        <v>171.7</v>
      </c>
    </row>
    <row r="59" spans="1:16" ht="12" customHeight="1">
      <c r="A59" s="189"/>
      <c r="B59" s="132"/>
      <c r="C59" s="132"/>
      <c r="D59" s="160"/>
      <c r="E59" s="133"/>
      <c r="F59" s="133"/>
      <c r="G59" s="136">
        <f>G58</f>
        <v>2.5</v>
      </c>
      <c r="H59" s="136">
        <f t="shared" ref="H59:P65" si="29">H58</f>
        <v>175</v>
      </c>
      <c r="I59" s="136">
        <f t="shared" si="29"/>
        <v>4.33</v>
      </c>
      <c r="J59" s="136">
        <f t="shared" si="29"/>
        <v>2.15</v>
      </c>
      <c r="K59" s="136">
        <f t="shared" si="29"/>
        <v>0</v>
      </c>
      <c r="L59" s="136">
        <f t="shared" si="29"/>
        <v>2.1800000000000002</v>
      </c>
      <c r="M59" s="136">
        <f t="shared" si="29"/>
        <v>2.2650000000000001</v>
      </c>
      <c r="N59" s="136"/>
      <c r="O59" s="136"/>
      <c r="P59" s="136">
        <f t="shared" si="29"/>
        <v>171.7</v>
      </c>
    </row>
    <row r="60" spans="1:16" ht="24.9" customHeight="1">
      <c r="A60" s="1070">
        <v>27</v>
      </c>
      <c r="B60" s="1064" t="s">
        <v>31</v>
      </c>
      <c r="C60" s="1064" t="s">
        <v>44</v>
      </c>
      <c r="D60" s="1066">
        <v>506622007</v>
      </c>
      <c r="E60" s="1069" t="s">
        <v>43</v>
      </c>
      <c r="F60" s="1069" t="s">
        <v>2156</v>
      </c>
      <c r="G60" s="1086">
        <v>3</v>
      </c>
      <c r="H60" s="1086">
        <v>106</v>
      </c>
      <c r="I60" s="123">
        <v>6.2</v>
      </c>
      <c r="J60" s="123">
        <v>0.996</v>
      </c>
      <c r="K60" s="123">
        <f>I60-J60-L60</f>
        <v>0</v>
      </c>
      <c r="L60" s="123">
        <f>I60-J60</f>
        <v>5.2040000000000006</v>
      </c>
      <c r="M60" s="147">
        <f>(O60-N60)/1000</f>
        <v>3</v>
      </c>
      <c r="N60" s="125">
        <v>1000</v>
      </c>
      <c r="O60" s="126">
        <v>4000</v>
      </c>
      <c r="P60" s="148">
        <v>105.45</v>
      </c>
    </row>
    <row r="61" spans="1:16" ht="12.75" customHeight="1">
      <c r="A61" s="189"/>
      <c r="B61" s="132"/>
      <c r="C61" s="132"/>
      <c r="D61" s="160"/>
      <c r="E61" s="133"/>
      <c r="F61" s="133"/>
      <c r="G61" s="136">
        <f>G60</f>
        <v>3</v>
      </c>
      <c r="H61" s="136">
        <f t="shared" si="29"/>
        <v>106</v>
      </c>
      <c r="I61" s="136">
        <f t="shared" si="29"/>
        <v>6.2</v>
      </c>
      <c r="J61" s="136">
        <f t="shared" si="29"/>
        <v>0.996</v>
      </c>
      <c r="K61" s="136">
        <f t="shared" si="29"/>
        <v>0</v>
      </c>
      <c r="L61" s="136">
        <f t="shared" si="29"/>
        <v>5.2040000000000006</v>
      </c>
      <c r="M61" s="136">
        <f t="shared" si="29"/>
        <v>3</v>
      </c>
      <c r="N61" s="136"/>
      <c r="O61" s="136"/>
      <c r="P61" s="136">
        <f t="shared" si="29"/>
        <v>105.45</v>
      </c>
    </row>
    <row r="62" spans="1:16" ht="24.9" customHeight="1">
      <c r="A62" s="1070">
        <v>28</v>
      </c>
      <c r="B62" s="1064" t="s">
        <v>31</v>
      </c>
      <c r="C62" s="1064" t="s">
        <v>50</v>
      </c>
      <c r="D62" s="1066">
        <v>506102003</v>
      </c>
      <c r="E62" s="1069" t="s">
        <v>49</v>
      </c>
      <c r="F62" s="1069" t="s">
        <v>828</v>
      </c>
      <c r="G62" s="1086">
        <v>1</v>
      </c>
      <c r="H62" s="1086">
        <v>71</v>
      </c>
      <c r="I62" s="123">
        <v>9.8000000000000007</v>
      </c>
      <c r="J62" s="123">
        <v>7.7569999999999997</v>
      </c>
      <c r="K62" s="123">
        <f>I62-J62-L62</f>
        <v>0</v>
      </c>
      <c r="L62" s="123">
        <f>I62-J62</f>
        <v>2.043000000000001</v>
      </c>
      <c r="M62" s="147">
        <f>(O62-N62)/1000</f>
        <v>1</v>
      </c>
      <c r="N62" s="125">
        <v>5865</v>
      </c>
      <c r="O62" s="126">
        <v>6865</v>
      </c>
      <c r="P62" s="148">
        <v>70.14</v>
      </c>
    </row>
    <row r="63" spans="1:16" ht="12" customHeight="1">
      <c r="A63" s="189"/>
      <c r="B63" s="132"/>
      <c r="C63" s="132"/>
      <c r="D63" s="160"/>
      <c r="E63" s="133"/>
      <c r="F63" s="133"/>
      <c r="G63" s="136">
        <f>G62</f>
        <v>1</v>
      </c>
      <c r="H63" s="136">
        <f t="shared" si="29"/>
        <v>71</v>
      </c>
      <c r="I63" s="136">
        <f t="shared" si="29"/>
        <v>9.8000000000000007</v>
      </c>
      <c r="J63" s="136">
        <f t="shared" si="29"/>
        <v>7.7569999999999997</v>
      </c>
      <c r="K63" s="136">
        <f t="shared" si="29"/>
        <v>0</v>
      </c>
      <c r="L63" s="136">
        <f t="shared" si="29"/>
        <v>2.043000000000001</v>
      </c>
      <c r="M63" s="136">
        <f t="shared" si="29"/>
        <v>1</v>
      </c>
      <c r="N63" s="136"/>
      <c r="O63" s="136"/>
      <c r="P63" s="136">
        <f t="shared" si="29"/>
        <v>70.14</v>
      </c>
    </row>
    <row r="64" spans="1:16" ht="24.9" customHeight="1">
      <c r="A64" s="1070">
        <v>29</v>
      </c>
      <c r="B64" s="1064" t="s">
        <v>21</v>
      </c>
      <c r="C64" s="1064" t="s">
        <v>25</v>
      </c>
      <c r="D64" s="1066">
        <v>542432005</v>
      </c>
      <c r="E64" s="1069" t="s">
        <v>24</v>
      </c>
      <c r="F64" s="1069" t="s">
        <v>1196</v>
      </c>
      <c r="G64" s="1086">
        <v>1.6</v>
      </c>
      <c r="H64" s="1086">
        <v>110.5</v>
      </c>
      <c r="I64" s="123">
        <v>9.6</v>
      </c>
      <c r="J64" s="123">
        <v>9.6</v>
      </c>
      <c r="K64" s="123">
        <f t="shared" ref="K64:K71" si="30">I64-J64-L64</f>
        <v>0</v>
      </c>
      <c r="L64" s="123">
        <f t="shared" ref="L64:L71" si="31">I64-J64</f>
        <v>0</v>
      </c>
      <c r="M64" s="147">
        <f t="shared" ref="M64" si="32">(O64-N64)/1000</f>
        <v>1.6</v>
      </c>
      <c r="N64" s="125">
        <v>0</v>
      </c>
      <c r="O64" s="126">
        <v>1600</v>
      </c>
      <c r="P64" s="148">
        <v>110.5</v>
      </c>
    </row>
    <row r="65" spans="1:16" ht="13.5" customHeight="1">
      <c r="A65" s="189"/>
      <c r="B65" s="132"/>
      <c r="C65" s="132"/>
      <c r="D65" s="160"/>
      <c r="E65" s="133"/>
      <c r="F65" s="133"/>
      <c r="G65" s="136">
        <f>G64</f>
        <v>1.6</v>
      </c>
      <c r="H65" s="136">
        <f t="shared" si="29"/>
        <v>110.5</v>
      </c>
      <c r="I65" s="136">
        <f t="shared" si="29"/>
        <v>9.6</v>
      </c>
      <c r="J65" s="136">
        <f t="shared" si="29"/>
        <v>9.6</v>
      </c>
      <c r="K65" s="136">
        <f t="shared" si="29"/>
        <v>0</v>
      </c>
      <c r="L65" s="136">
        <f t="shared" si="29"/>
        <v>0</v>
      </c>
      <c r="M65" s="136">
        <f t="shared" si="29"/>
        <v>1.6</v>
      </c>
      <c r="N65" s="136"/>
      <c r="O65" s="136"/>
      <c r="P65" s="136">
        <f t="shared" si="29"/>
        <v>110.5</v>
      </c>
    </row>
    <row r="66" spans="1:16" ht="24.9" customHeight="1">
      <c r="A66" s="1070">
        <v>30</v>
      </c>
      <c r="B66" s="1064" t="s">
        <v>8</v>
      </c>
      <c r="C66" s="1064" t="s">
        <v>5</v>
      </c>
      <c r="D66" s="1066">
        <v>578952007</v>
      </c>
      <c r="E66" s="1069" t="s">
        <v>15</v>
      </c>
      <c r="F66" s="1069" t="s">
        <v>1205</v>
      </c>
      <c r="G66" s="1086"/>
      <c r="H66" s="1086"/>
      <c r="I66" s="123"/>
      <c r="J66" s="123"/>
      <c r="K66" s="123">
        <f t="shared" si="30"/>
        <v>0</v>
      </c>
      <c r="L66" s="123">
        <f t="shared" si="31"/>
        <v>0</v>
      </c>
      <c r="M66" s="147">
        <f>(O66-N66)/1000</f>
        <v>1.93</v>
      </c>
      <c r="N66" s="125">
        <v>5035</v>
      </c>
      <c r="O66" s="126">
        <v>6965</v>
      </c>
      <c r="P66" s="148">
        <v>131.69</v>
      </c>
    </row>
    <row r="67" spans="1:16" ht="24.9" customHeight="1">
      <c r="A67" s="1070">
        <v>31</v>
      </c>
      <c r="B67" s="1064" t="s">
        <v>8</v>
      </c>
      <c r="C67" s="1064" t="s">
        <v>5</v>
      </c>
      <c r="D67" s="1066">
        <v>578952011</v>
      </c>
      <c r="E67" s="1069" t="s">
        <v>13</v>
      </c>
      <c r="F67" s="1069" t="s">
        <v>1207</v>
      </c>
      <c r="G67" s="1086">
        <v>2</v>
      </c>
      <c r="H67" s="1086">
        <v>130</v>
      </c>
      <c r="I67" s="123">
        <v>11.4</v>
      </c>
      <c r="J67" s="123">
        <v>3.2</v>
      </c>
      <c r="K67" s="123">
        <f t="shared" si="30"/>
        <v>0</v>
      </c>
      <c r="L67" s="123">
        <f t="shared" si="31"/>
        <v>8.1999999999999993</v>
      </c>
      <c r="M67" s="147">
        <f>(O67-N67)/1000</f>
        <v>2</v>
      </c>
      <c r="N67" s="125">
        <v>3200</v>
      </c>
      <c r="O67" s="126">
        <v>5200</v>
      </c>
      <c r="P67" s="148">
        <v>155.83000000000001</v>
      </c>
    </row>
    <row r="68" spans="1:16" ht="24.9" customHeight="1">
      <c r="A68" s="1070">
        <v>32</v>
      </c>
      <c r="B68" s="1064" t="s">
        <v>8</v>
      </c>
      <c r="C68" s="1064" t="s">
        <v>5</v>
      </c>
      <c r="D68" s="1066">
        <v>578952006</v>
      </c>
      <c r="E68" s="1069" t="s">
        <v>16</v>
      </c>
      <c r="F68" s="1069" t="s">
        <v>1203</v>
      </c>
      <c r="G68" s="1086"/>
      <c r="H68" s="1086"/>
      <c r="I68" s="123"/>
      <c r="J68" s="123"/>
      <c r="K68" s="123">
        <f t="shared" si="30"/>
        <v>0</v>
      </c>
      <c r="L68" s="123">
        <f t="shared" si="31"/>
        <v>0</v>
      </c>
      <c r="M68" s="147">
        <f>(O68-N68)/1000</f>
        <v>1.355</v>
      </c>
      <c r="N68" s="125">
        <v>2450</v>
      </c>
      <c r="O68" s="126">
        <v>3805</v>
      </c>
      <c r="P68" s="148">
        <v>109.33</v>
      </c>
    </row>
    <row r="69" spans="1:16" ht="24.9" customHeight="1">
      <c r="A69" s="1070">
        <v>33</v>
      </c>
      <c r="B69" s="1064" t="s">
        <v>8</v>
      </c>
      <c r="C69" s="1064" t="s">
        <v>5</v>
      </c>
      <c r="D69" s="1066">
        <v>578952009</v>
      </c>
      <c r="E69" s="1069" t="s">
        <v>14</v>
      </c>
      <c r="F69" s="1069" t="s">
        <v>1206</v>
      </c>
      <c r="G69" s="1086">
        <v>2</v>
      </c>
      <c r="H69" s="1086">
        <v>130</v>
      </c>
      <c r="I69" s="123">
        <v>8.7850000000000001</v>
      </c>
      <c r="J69" s="123">
        <v>8.7850000000000001</v>
      </c>
      <c r="K69" s="123">
        <f t="shared" si="30"/>
        <v>0</v>
      </c>
      <c r="L69" s="123">
        <f t="shared" si="31"/>
        <v>0</v>
      </c>
      <c r="M69" s="147">
        <f>(O69-N69)/1000</f>
        <v>2</v>
      </c>
      <c r="N69" s="125">
        <v>6785</v>
      </c>
      <c r="O69" s="126">
        <v>8785</v>
      </c>
      <c r="P69" s="148">
        <v>159.35</v>
      </c>
    </row>
    <row r="70" spans="1:16" ht="13.5" customHeight="1">
      <c r="A70" s="189"/>
      <c r="B70" s="132"/>
      <c r="C70" s="132"/>
      <c r="D70" s="160"/>
      <c r="E70" s="133"/>
      <c r="F70" s="133"/>
      <c r="G70" s="136">
        <f>SUM(G68:G69)</f>
        <v>2</v>
      </c>
      <c r="H70" s="136">
        <f t="shared" ref="H70:L70" si="33">SUM(H68:H69)</f>
        <v>130</v>
      </c>
      <c r="I70" s="136">
        <f t="shared" si="33"/>
        <v>8.7850000000000001</v>
      </c>
      <c r="J70" s="136">
        <f t="shared" si="33"/>
        <v>8.7850000000000001</v>
      </c>
      <c r="K70" s="136">
        <f t="shared" si="33"/>
        <v>0</v>
      </c>
      <c r="L70" s="136">
        <f t="shared" si="33"/>
        <v>0</v>
      </c>
      <c r="M70" s="136">
        <f>SUM(M66:M69)</f>
        <v>7.2850000000000001</v>
      </c>
      <c r="N70" s="136"/>
      <c r="O70" s="136"/>
      <c r="P70" s="136">
        <f>SUM(P66:P69)</f>
        <v>556.19999999999993</v>
      </c>
    </row>
    <row r="71" spans="1:16" ht="24.9" customHeight="1">
      <c r="A71" s="1070">
        <v>34</v>
      </c>
      <c r="B71" s="1064" t="s">
        <v>8</v>
      </c>
      <c r="C71" s="1064" t="s">
        <v>12</v>
      </c>
      <c r="D71" s="1066">
        <v>578962003</v>
      </c>
      <c r="E71" s="1069" t="s">
        <v>397</v>
      </c>
      <c r="F71" s="1069" t="s">
        <v>1208</v>
      </c>
      <c r="G71" s="1086">
        <v>2</v>
      </c>
      <c r="H71" s="1086">
        <f>G71*70</f>
        <v>140</v>
      </c>
      <c r="I71" s="123"/>
      <c r="J71" s="123"/>
      <c r="K71" s="123">
        <f t="shared" si="30"/>
        <v>0</v>
      </c>
      <c r="L71" s="123">
        <f t="shared" si="31"/>
        <v>0</v>
      </c>
      <c r="M71" s="147">
        <f>(O71-N71)/1000</f>
        <v>2</v>
      </c>
      <c r="N71" s="125">
        <v>0</v>
      </c>
      <c r="O71" s="126">
        <v>2000</v>
      </c>
      <c r="P71" s="148">
        <v>111.8</v>
      </c>
    </row>
    <row r="72" spans="1:16" ht="13.5" customHeight="1">
      <c r="A72" s="189"/>
      <c r="B72" s="132"/>
      <c r="C72" s="132"/>
      <c r="D72" s="160"/>
      <c r="E72" s="133"/>
      <c r="F72" s="133"/>
      <c r="G72" s="136">
        <f>G71</f>
        <v>2</v>
      </c>
      <c r="H72" s="136">
        <f t="shared" ref="H72:P74" si="34">H71</f>
        <v>140</v>
      </c>
      <c r="I72" s="136">
        <f t="shared" si="34"/>
        <v>0</v>
      </c>
      <c r="J72" s="136">
        <f t="shared" si="34"/>
        <v>0</v>
      </c>
      <c r="K72" s="136">
        <f t="shared" si="34"/>
        <v>0</v>
      </c>
      <c r="L72" s="136">
        <f t="shared" si="34"/>
        <v>0</v>
      </c>
      <c r="M72" s="136">
        <f t="shared" si="34"/>
        <v>2</v>
      </c>
      <c r="N72" s="136"/>
      <c r="O72" s="136"/>
      <c r="P72" s="136">
        <f t="shared" si="34"/>
        <v>111.8</v>
      </c>
    </row>
    <row r="73" spans="1:16" ht="24.9" customHeight="1">
      <c r="A73" s="1070">
        <v>35</v>
      </c>
      <c r="B73" s="1064" t="s">
        <v>8</v>
      </c>
      <c r="C73" s="1064" t="s">
        <v>11</v>
      </c>
      <c r="D73" s="1066">
        <v>578762007</v>
      </c>
      <c r="E73" s="1069" t="s">
        <v>10</v>
      </c>
      <c r="F73" s="1069" t="s">
        <v>1209</v>
      </c>
      <c r="G73" s="1086">
        <v>1.85</v>
      </c>
      <c r="H73" s="1086">
        <v>154.19999999999999</v>
      </c>
      <c r="I73" s="123">
        <v>5.4859999999999998</v>
      </c>
      <c r="J73" s="123">
        <v>2.85</v>
      </c>
      <c r="K73" s="123">
        <f>I73-J73-L73</f>
        <v>0</v>
      </c>
      <c r="L73" s="123">
        <f>I73-J73</f>
        <v>2.6359999999999997</v>
      </c>
      <c r="M73" s="147">
        <f>(O73-N73)/1000</f>
        <v>1</v>
      </c>
      <c r="N73" s="125">
        <v>1850</v>
      </c>
      <c r="O73" s="126">
        <v>2850</v>
      </c>
      <c r="P73" s="148">
        <v>69.42</v>
      </c>
    </row>
    <row r="74" spans="1:16" ht="13.5" customHeight="1">
      <c r="A74" s="189"/>
      <c r="B74" s="132"/>
      <c r="C74" s="132"/>
      <c r="D74" s="160"/>
      <c r="E74" s="133"/>
      <c r="F74" s="133"/>
      <c r="G74" s="136">
        <f>G73</f>
        <v>1.85</v>
      </c>
      <c r="H74" s="136">
        <f t="shared" si="34"/>
        <v>154.19999999999999</v>
      </c>
      <c r="I74" s="136">
        <f t="shared" si="34"/>
        <v>5.4859999999999998</v>
      </c>
      <c r="J74" s="136">
        <f t="shared" si="34"/>
        <v>2.85</v>
      </c>
      <c r="K74" s="136">
        <f t="shared" si="34"/>
        <v>0</v>
      </c>
      <c r="L74" s="136">
        <f t="shared" si="34"/>
        <v>2.6359999999999997</v>
      </c>
      <c r="M74" s="136">
        <f t="shared" si="34"/>
        <v>1</v>
      </c>
      <c r="N74" s="136"/>
      <c r="O74" s="136"/>
      <c r="P74" s="136">
        <f t="shared" si="34"/>
        <v>69.42</v>
      </c>
    </row>
    <row r="75" spans="1:16" ht="19.5" customHeight="1">
      <c r="A75" s="1070">
        <v>36</v>
      </c>
      <c r="B75" s="1064" t="s">
        <v>8</v>
      </c>
      <c r="C75" s="1064" t="s">
        <v>7</v>
      </c>
      <c r="D75" s="1066">
        <v>578572005</v>
      </c>
      <c r="E75" s="1069" t="s">
        <v>6</v>
      </c>
      <c r="F75" s="1069" t="s">
        <v>1212</v>
      </c>
      <c r="G75" s="1086">
        <v>6.5</v>
      </c>
      <c r="H75" s="1086">
        <v>455</v>
      </c>
      <c r="I75" s="123">
        <v>13.5</v>
      </c>
      <c r="J75" s="123">
        <v>5.75</v>
      </c>
      <c r="K75" s="123">
        <f>I75-J75-L75</f>
        <v>0</v>
      </c>
      <c r="L75" s="123">
        <f>I75-J75</f>
        <v>7.75</v>
      </c>
      <c r="M75" s="147">
        <f>(O75-N75)/1000</f>
        <v>3</v>
      </c>
      <c r="N75" s="125">
        <v>200</v>
      </c>
      <c r="O75" s="126">
        <v>3200</v>
      </c>
      <c r="P75" s="148">
        <v>213.46</v>
      </c>
    </row>
    <row r="76" spans="1:16" ht="21.75" customHeight="1">
      <c r="A76" s="1070">
        <v>37</v>
      </c>
      <c r="B76" s="1064" t="s">
        <v>8</v>
      </c>
      <c r="C76" s="1064" t="s">
        <v>7</v>
      </c>
      <c r="D76" s="1066">
        <v>578572005</v>
      </c>
      <c r="E76" s="1069" t="s">
        <v>6</v>
      </c>
      <c r="F76" s="1069" t="s">
        <v>1213</v>
      </c>
      <c r="G76" s="1086"/>
      <c r="H76" s="1086"/>
      <c r="I76" s="123"/>
      <c r="J76" s="123"/>
      <c r="K76" s="123">
        <f>I76-J76-L76</f>
        <v>0</v>
      </c>
      <c r="L76" s="123">
        <f>I76-J76</f>
        <v>0</v>
      </c>
      <c r="M76" s="147">
        <f>(O76-N76)/1000</f>
        <v>2.5499999999999998</v>
      </c>
      <c r="N76" s="125">
        <v>5200</v>
      </c>
      <c r="O76" s="126">
        <v>7750</v>
      </c>
      <c r="P76" s="148">
        <v>205.67</v>
      </c>
    </row>
    <row r="77" spans="1:16" ht="20.25" customHeight="1">
      <c r="A77" s="1070">
        <v>38</v>
      </c>
      <c r="B77" s="1064" t="s">
        <v>8</v>
      </c>
      <c r="C77" s="1064" t="s">
        <v>7</v>
      </c>
      <c r="D77" s="1066">
        <v>578572003</v>
      </c>
      <c r="E77" s="1069" t="s">
        <v>9</v>
      </c>
      <c r="F77" s="1069" t="s">
        <v>1211</v>
      </c>
      <c r="G77" s="1086"/>
      <c r="H77" s="1086"/>
      <c r="I77" s="123"/>
      <c r="J77" s="123"/>
      <c r="K77" s="123">
        <f>I77-J77-L77</f>
        <v>0</v>
      </c>
      <c r="L77" s="123">
        <f>I77-J77</f>
        <v>0</v>
      </c>
      <c r="M77" s="147">
        <f>(O77-N77)/1000</f>
        <v>2</v>
      </c>
      <c r="N77" s="125">
        <v>2000</v>
      </c>
      <c r="O77" s="126">
        <v>4000</v>
      </c>
      <c r="P77" s="148">
        <v>130.44</v>
      </c>
    </row>
    <row r="78" spans="1:16" ht="12.75" customHeight="1">
      <c r="A78" s="189"/>
      <c r="B78" s="132"/>
      <c r="C78" s="132"/>
      <c r="D78" s="160"/>
      <c r="E78" s="133"/>
      <c r="F78" s="133"/>
      <c r="G78" s="136">
        <f>SUM(G76:G77)</f>
        <v>0</v>
      </c>
      <c r="H78" s="136">
        <f t="shared" ref="H78:L78" si="35">SUM(H76:H77)</f>
        <v>0</v>
      </c>
      <c r="I78" s="136">
        <f t="shared" si="35"/>
        <v>0</v>
      </c>
      <c r="J78" s="136">
        <f t="shared" si="35"/>
        <v>0</v>
      </c>
      <c r="K78" s="136">
        <f t="shared" si="35"/>
        <v>0</v>
      </c>
      <c r="L78" s="136">
        <f t="shared" si="35"/>
        <v>0</v>
      </c>
      <c r="M78" s="136">
        <f>SUM(M75:M77)</f>
        <v>7.55</v>
      </c>
      <c r="N78" s="136"/>
      <c r="O78" s="136"/>
      <c r="P78" s="136">
        <f>SUM(P75:P77)</f>
        <v>549.56999999999994</v>
      </c>
    </row>
    <row r="79" spans="1:16" ht="21.75" customHeight="1">
      <c r="A79" s="1070">
        <v>39</v>
      </c>
      <c r="B79" s="1064" t="s">
        <v>1</v>
      </c>
      <c r="C79" s="1064" t="s">
        <v>0</v>
      </c>
      <c r="D79" s="1066">
        <v>579472007</v>
      </c>
      <c r="E79" s="1069" t="s">
        <v>396</v>
      </c>
      <c r="F79" s="1069" t="s">
        <v>1215</v>
      </c>
      <c r="G79" s="1086">
        <v>2.09</v>
      </c>
      <c r="H79" s="1086">
        <v>144.13</v>
      </c>
      <c r="I79" s="123"/>
      <c r="J79" s="123"/>
      <c r="K79" s="123">
        <f>I79-J79-L79</f>
        <v>0</v>
      </c>
      <c r="L79" s="123">
        <f>I79-J79</f>
        <v>0</v>
      </c>
      <c r="M79" s="147">
        <f>(O79-N79)/1000</f>
        <v>2.0880000000000001</v>
      </c>
      <c r="N79" s="125">
        <v>1512</v>
      </c>
      <c r="O79" s="126">
        <v>3600</v>
      </c>
      <c r="P79" s="148">
        <v>144.13</v>
      </c>
    </row>
    <row r="80" spans="1:16" ht="12.75" customHeight="1">
      <c r="A80" s="189"/>
      <c r="B80" s="132"/>
      <c r="C80" s="132"/>
      <c r="D80" s="160"/>
      <c r="E80" s="133"/>
      <c r="F80" s="133"/>
      <c r="G80" s="136">
        <f>G79</f>
        <v>2.09</v>
      </c>
      <c r="H80" s="136">
        <f t="shared" ref="H80:M80" si="36">H79</f>
        <v>144.13</v>
      </c>
      <c r="I80" s="136">
        <f t="shared" si="36"/>
        <v>0</v>
      </c>
      <c r="J80" s="136">
        <f t="shared" si="36"/>
        <v>0</v>
      </c>
      <c r="K80" s="136">
        <f t="shared" si="36"/>
        <v>0</v>
      </c>
      <c r="L80" s="136">
        <f t="shared" si="36"/>
        <v>0</v>
      </c>
      <c r="M80" s="136">
        <f t="shared" si="36"/>
        <v>2.0880000000000001</v>
      </c>
      <c r="N80" s="136"/>
      <c r="O80" s="136"/>
      <c r="P80" s="136">
        <f>P79</f>
        <v>144.13</v>
      </c>
    </row>
    <row r="81" spans="1:18" ht="22.5" customHeight="1">
      <c r="A81" s="192"/>
      <c r="B81" s="142"/>
      <c r="C81" s="142"/>
      <c r="D81" s="184"/>
      <c r="E81" s="143" t="s">
        <v>1774</v>
      </c>
      <c r="F81" s="143"/>
      <c r="G81" s="141">
        <f t="shared" ref="G81:L81" si="37">SUM(G48:G79)</f>
        <v>55.762</v>
      </c>
      <c r="H81" s="141">
        <f t="shared" si="37"/>
        <v>3683.5599999999995</v>
      </c>
      <c r="I81" s="141">
        <f t="shared" si="37"/>
        <v>194.12399999999997</v>
      </c>
      <c r="J81" s="141">
        <f t="shared" si="37"/>
        <v>117.02599999999997</v>
      </c>
      <c r="K81" s="141">
        <f t="shared" si="37"/>
        <v>0</v>
      </c>
      <c r="L81" s="141">
        <f t="shared" si="37"/>
        <v>77.097999999999985</v>
      </c>
      <c r="M81" s="150">
        <f>M80+M78+M74+M72+M70+M65+M63+M61+M59+M57+M53+M51+M49</f>
        <v>38.649000000000001</v>
      </c>
      <c r="N81" s="141"/>
      <c r="O81" s="141"/>
      <c r="P81" s="150">
        <f>P80+P78+P74+P72+P70+P65+P63+P61+P59+P57+P53+P51+P49</f>
        <v>2636.41</v>
      </c>
    </row>
    <row r="82" spans="1:18" ht="24.9" customHeight="1">
      <c r="A82" s="1807" t="s">
        <v>2469</v>
      </c>
      <c r="B82" s="1807"/>
      <c r="C82" s="1807"/>
      <c r="D82" s="1807"/>
      <c r="E82" s="1807"/>
    </row>
    <row r="83" spans="1:18" s="157" customFormat="1" ht="24.9" customHeight="1">
      <c r="A83" s="1179">
        <v>40</v>
      </c>
      <c r="B83" s="1064" t="s">
        <v>57</v>
      </c>
      <c r="C83" s="1100" t="s">
        <v>63</v>
      </c>
      <c r="D83" s="239">
        <v>504092006</v>
      </c>
      <c r="E83" s="135" t="s">
        <v>2702</v>
      </c>
      <c r="F83" s="135"/>
      <c r="G83" s="196"/>
      <c r="H83" s="196"/>
      <c r="I83" s="196">
        <v>13.7</v>
      </c>
      <c r="J83" s="196">
        <v>4.2</v>
      </c>
      <c r="K83" s="196">
        <v>1.5</v>
      </c>
      <c r="L83" s="235">
        <f>I83-J83-K83</f>
        <v>8</v>
      </c>
      <c r="M83" s="1170">
        <f t="shared" ref="M83" si="38">(O83-N83)/1000</f>
        <v>1</v>
      </c>
      <c r="N83" s="155">
        <v>2850</v>
      </c>
      <c r="O83" s="156">
        <v>3850</v>
      </c>
      <c r="P83" s="196">
        <v>70</v>
      </c>
      <c r="R83" s="970" t="s">
        <v>2703</v>
      </c>
    </row>
    <row r="84" spans="1:18" ht="12.75" customHeight="1">
      <c r="A84" s="189"/>
      <c r="B84" s="132"/>
      <c r="C84" s="132"/>
      <c r="D84" s="160"/>
      <c r="E84" s="133"/>
      <c r="F84" s="133"/>
      <c r="G84" s="136">
        <f>G83</f>
        <v>0</v>
      </c>
      <c r="H84" s="136">
        <f t="shared" ref="H84:P84" si="39">H83</f>
        <v>0</v>
      </c>
      <c r="I84" s="136">
        <f t="shared" si="39"/>
        <v>13.7</v>
      </c>
      <c r="J84" s="136">
        <f t="shared" si="39"/>
        <v>4.2</v>
      </c>
      <c r="K84" s="136">
        <f t="shared" si="39"/>
        <v>1.5</v>
      </c>
      <c r="L84" s="136">
        <f t="shared" si="39"/>
        <v>8</v>
      </c>
      <c r="M84" s="136">
        <f t="shared" si="39"/>
        <v>1</v>
      </c>
      <c r="N84" s="136"/>
      <c r="O84" s="136"/>
      <c r="P84" s="136">
        <f t="shared" si="39"/>
        <v>70</v>
      </c>
      <c r="R84" s="970"/>
    </row>
    <row r="85" spans="1:18" s="169" customFormat="1" ht="24.9" customHeight="1">
      <c r="A85" s="1070">
        <v>41</v>
      </c>
      <c r="B85" s="1077" t="s">
        <v>31</v>
      </c>
      <c r="C85" s="1077" t="s">
        <v>36</v>
      </c>
      <c r="D85" s="1066">
        <v>506322005</v>
      </c>
      <c r="E85" s="1069" t="s">
        <v>1776</v>
      </c>
      <c r="F85" s="1069"/>
      <c r="G85" s="1110"/>
      <c r="H85" s="1110"/>
      <c r="I85" s="123">
        <v>9.58</v>
      </c>
      <c r="J85" s="123"/>
      <c r="K85" s="123"/>
      <c r="L85" s="124">
        <f t="shared" ref="L85:L94" si="40">I85-J85-K85</f>
        <v>9.58</v>
      </c>
      <c r="M85" s="1170">
        <f t="shared" ref="M85:M98" si="41">(O85-N85)/1000</f>
        <v>0.45</v>
      </c>
      <c r="N85" s="155">
        <v>2650</v>
      </c>
      <c r="O85" s="156">
        <v>3100</v>
      </c>
      <c r="P85" s="124">
        <f t="shared" ref="P85:P98" si="42">M85*75</f>
        <v>33.75</v>
      </c>
      <c r="R85" s="856"/>
    </row>
    <row r="86" spans="1:18" s="169" customFormat="1" ht="24.9" customHeight="1">
      <c r="A86" s="1070">
        <v>42</v>
      </c>
      <c r="B86" s="1077" t="s">
        <v>31</v>
      </c>
      <c r="C86" s="1077" t="s">
        <v>36</v>
      </c>
      <c r="D86" s="1066">
        <v>506322017</v>
      </c>
      <c r="E86" s="1069" t="s">
        <v>1777</v>
      </c>
      <c r="F86" s="1069"/>
      <c r="G86" s="1110"/>
      <c r="H86" s="1110"/>
      <c r="I86" s="123">
        <v>8.5</v>
      </c>
      <c r="J86" s="123">
        <v>2.4500000000000002</v>
      </c>
      <c r="K86" s="123"/>
      <c r="L86" s="124">
        <f t="shared" si="40"/>
        <v>6.05</v>
      </c>
      <c r="M86" s="1170">
        <v>2</v>
      </c>
      <c r="N86" s="155">
        <v>2450</v>
      </c>
      <c r="O86" s="156">
        <v>8450</v>
      </c>
      <c r="P86" s="124">
        <f t="shared" si="42"/>
        <v>150</v>
      </c>
      <c r="R86" s="856" t="s">
        <v>2513</v>
      </c>
    </row>
    <row r="87" spans="1:18" ht="12.75" customHeight="1">
      <c r="A87" s="189"/>
      <c r="B87" s="132"/>
      <c r="C87" s="132"/>
      <c r="D87" s="160"/>
      <c r="E87" s="133"/>
      <c r="F87" s="133"/>
      <c r="G87" s="136">
        <f>SUM(G85:G86)</f>
        <v>0</v>
      </c>
      <c r="H87" s="136">
        <f t="shared" ref="H87:L87" si="43">SUM(H85:H86)</f>
        <v>0</v>
      </c>
      <c r="I87" s="136">
        <f t="shared" si="43"/>
        <v>18.079999999999998</v>
      </c>
      <c r="J87" s="136">
        <f t="shared" si="43"/>
        <v>2.4500000000000002</v>
      </c>
      <c r="K87" s="136">
        <f t="shared" si="43"/>
        <v>0</v>
      </c>
      <c r="L87" s="136">
        <f t="shared" si="43"/>
        <v>15.629999999999999</v>
      </c>
      <c r="M87" s="136">
        <f>SUM(M85:M86)</f>
        <v>2.4500000000000002</v>
      </c>
      <c r="N87" s="136"/>
      <c r="O87" s="136"/>
      <c r="P87" s="136">
        <f>SUM(P85:P86)</f>
        <v>183.75</v>
      </c>
    </row>
    <row r="88" spans="1:18" s="169" customFormat="1" ht="24.9" customHeight="1">
      <c r="A88" s="1070">
        <v>43</v>
      </c>
      <c r="B88" s="1077" t="s">
        <v>31</v>
      </c>
      <c r="C88" s="1077" t="s">
        <v>95</v>
      </c>
      <c r="D88" s="1066">
        <v>506362009</v>
      </c>
      <c r="E88" s="1069" t="s">
        <v>2583</v>
      </c>
      <c r="F88" s="1069"/>
      <c r="G88" s="1110"/>
      <c r="H88" s="1110"/>
      <c r="I88" s="123">
        <v>7.82</v>
      </c>
      <c r="J88" s="123">
        <v>3.32</v>
      </c>
      <c r="K88" s="123"/>
      <c r="L88" s="124">
        <f t="shared" ref="L88" si="44">I88-J88-K88</f>
        <v>4.5</v>
      </c>
      <c r="M88" s="1170">
        <f t="shared" ref="M88" si="45">(O88-N88)/1000</f>
        <v>1</v>
      </c>
      <c r="N88" s="155">
        <v>0</v>
      </c>
      <c r="O88" s="156">
        <v>1000</v>
      </c>
      <c r="P88" s="123">
        <f t="shared" ref="P88" si="46">M88*75</f>
        <v>75</v>
      </c>
      <c r="R88" s="856" t="s">
        <v>2584</v>
      </c>
    </row>
    <row r="89" spans="1:18" ht="14.25" customHeight="1">
      <c r="A89" s="189"/>
      <c r="B89" s="132"/>
      <c r="C89" s="132"/>
      <c r="D89" s="160"/>
      <c r="E89" s="133"/>
      <c r="F89" s="133"/>
      <c r="G89" s="136">
        <f>G88</f>
        <v>0</v>
      </c>
      <c r="H89" s="136">
        <f t="shared" ref="H89:M89" si="47">H88</f>
        <v>0</v>
      </c>
      <c r="I89" s="136">
        <f t="shared" si="47"/>
        <v>7.82</v>
      </c>
      <c r="J89" s="136">
        <f t="shared" si="47"/>
        <v>3.32</v>
      </c>
      <c r="K89" s="136">
        <f t="shared" si="47"/>
        <v>0</v>
      </c>
      <c r="L89" s="136">
        <f t="shared" si="47"/>
        <v>4.5</v>
      </c>
      <c r="M89" s="136">
        <f t="shared" si="47"/>
        <v>1</v>
      </c>
      <c r="N89" s="136"/>
      <c r="O89" s="136"/>
      <c r="P89" s="136">
        <f t="shared" ref="P89" si="48">P88</f>
        <v>75</v>
      </c>
    </row>
    <row r="90" spans="1:18" s="169" customFormat="1" ht="24.9" customHeight="1">
      <c r="A90" s="1070">
        <v>44</v>
      </c>
      <c r="B90" s="1077" t="s">
        <v>31</v>
      </c>
      <c r="C90" s="1077" t="s">
        <v>47</v>
      </c>
      <c r="D90" s="1066">
        <v>506022006</v>
      </c>
      <c r="E90" s="1069" t="s">
        <v>1778</v>
      </c>
      <c r="F90" s="1069"/>
      <c r="G90" s="1110"/>
      <c r="H90" s="1110"/>
      <c r="I90" s="123">
        <v>27.564</v>
      </c>
      <c r="J90" s="123">
        <v>23.684000000000001</v>
      </c>
      <c r="K90" s="123"/>
      <c r="L90" s="124">
        <f t="shared" si="40"/>
        <v>3.879999999999999</v>
      </c>
      <c r="M90" s="1170">
        <f t="shared" si="41"/>
        <v>0.84699999999999998</v>
      </c>
      <c r="N90" s="155">
        <v>23609</v>
      </c>
      <c r="O90" s="156">
        <v>24456</v>
      </c>
      <c r="P90" s="123">
        <f t="shared" si="42"/>
        <v>63.524999999999999</v>
      </c>
      <c r="R90" s="856" t="s">
        <v>2528</v>
      </c>
    </row>
    <row r="91" spans="1:18" ht="14.25" customHeight="1">
      <c r="A91" s="189"/>
      <c r="B91" s="132"/>
      <c r="C91" s="132"/>
      <c r="D91" s="160"/>
      <c r="E91" s="133"/>
      <c r="F91" s="133"/>
      <c r="G91" s="136">
        <f>G90</f>
        <v>0</v>
      </c>
      <c r="H91" s="136">
        <f t="shared" ref="H91:P91" si="49">H90</f>
        <v>0</v>
      </c>
      <c r="I91" s="136">
        <f t="shared" si="49"/>
        <v>27.564</v>
      </c>
      <c r="J91" s="136">
        <f t="shared" si="49"/>
        <v>23.684000000000001</v>
      </c>
      <c r="K91" s="136">
        <f t="shared" si="49"/>
        <v>0</v>
      </c>
      <c r="L91" s="136">
        <f t="shared" si="49"/>
        <v>3.879999999999999</v>
      </c>
      <c r="M91" s="136">
        <f t="shared" si="49"/>
        <v>0.84699999999999998</v>
      </c>
      <c r="N91" s="136"/>
      <c r="O91" s="136"/>
      <c r="P91" s="136">
        <f t="shared" si="49"/>
        <v>63.524999999999999</v>
      </c>
    </row>
    <row r="92" spans="1:18" s="157" customFormat="1" ht="18.75" customHeight="1">
      <c r="A92" s="1070">
        <v>45</v>
      </c>
      <c r="B92" s="1077" t="s">
        <v>31</v>
      </c>
      <c r="C92" s="1077" t="s">
        <v>1690</v>
      </c>
      <c r="D92" s="1066">
        <v>506072014</v>
      </c>
      <c r="E92" s="1069" t="s">
        <v>2486</v>
      </c>
      <c r="F92" s="1069" t="s">
        <v>2488</v>
      </c>
      <c r="G92" s="1110"/>
      <c r="H92" s="1110"/>
      <c r="I92" s="123">
        <v>6.5</v>
      </c>
      <c r="J92" s="123"/>
      <c r="K92" s="123"/>
      <c r="L92" s="124">
        <f t="shared" ref="L92" si="50">I92-J92-K92</f>
        <v>6.5</v>
      </c>
      <c r="M92" s="1170">
        <f t="shared" ref="M92" si="51">(O92-N92)/1000</f>
        <v>0.86199999999999999</v>
      </c>
      <c r="N92" s="155">
        <v>1913</v>
      </c>
      <c r="O92" s="156">
        <v>2775</v>
      </c>
      <c r="P92" s="124">
        <v>86</v>
      </c>
      <c r="R92" s="204" t="s">
        <v>2534</v>
      </c>
    </row>
    <row r="93" spans="1:18" ht="12.75" customHeight="1">
      <c r="A93" s="189"/>
      <c r="B93" s="132"/>
      <c r="C93" s="132"/>
      <c r="D93" s="160"/>
      <c r="E93" s="133"/>
      <c r="F93" s="133"/>
      <c r="G93" s="136">
        <f>G92</f>
        <v>0</v>
      </c>
      <c r="H93" s="136">
        <f t="shared" ref="H93:M93" si="52">H92</f>
        <v>0</v>
      </c>
      <c r="I93" s="136">
        <f t="shared" si="52"/>
        <v>6.5</v>
      </c>
      <c r="J93" s="136">
        <f t="shared" si="52"/>
        <v>0</v>
      </c>
      <c r="K93" s="136">
        <f t="shared" si="52"/>
        <v>0</v>
      </c>
      <c r="L93" s="136">
        <f t="shared" si="52"/>
        <v>6.5</v>
      </c>
      <c r="M93" s="136">
        <f t="shared" si="52"/>
        <v>0.86199999999999999</v>
      </c>
      <c r="N93" s="136"/>
      <c r="O93" s="136"/>
      <c r="P93" s="136">
        <f t="shared" ref="P93" si="53">P92</f>
        <v>86</v>
      </c>
    </row>
    <row r="94" spans="1:18" s="157" customFormat="1" ht="24.9" customHeight="1">
      <c r="A94" s="1070">
        <v>46</v>
      </c>
      <c r="B94" s="1064" t="s">
        <v>21</v>
      </c>
      <c r="C94" s="1064" t="s">
        <v>5</v>
      </c>
      <c r="D94" s="1066">
        <v>542402001</v>
      </c>
      <c r="E94" s="1069" t="s">
        <v>1932</v>
      </c>
      <c r="F94" s="1069"/>
      <c r="G94" s="123"/>
      <c r="H94" s="123"/>
      <c r="I94" s="123">
        <v>20.771999999999998</v>
      </c>
      <c r="J94" s="123">
        <v>13.772</v>
      </c>
      <c r="K94" s="123"/>
      <c r="L94" s="124">
        <f t="shared" si="40"/>
        <v>6.9999999999999982</v>
      </c>
      <c r="M94" s="1170">
        <f t="shared" si="41"/>
        <v>1</v>
      </c>
      <c r="N94" s="155">
        <v>0</v>
      </c>
      <c r="O94" s="156">
        <v>1000</v>
      </c>
      <c r="P94" s="123">
        <f t="shared" si="42"/>
        <v>75</v>
      </c>
      <c r="R94" s="204" t="s">
        <v>2585</v>
      </c>
    </row>
    <row r="95" spans="1:18" ht="12" customHeight="1">
      <c r="A95" s="189"/>
      <c r="B95" s="132"/>
      <c r="C95" s="132"/>
      <c r="D95" s="160"/>
      <c r="E95" s="133"/>
      <c r="F95" s="133"/>
      <c r="G95" s="136" t="e">
        <f>SUM(#REF!)</f>
        <v>#REF!</v>
      </c>
      <c r="H95" s="136" t="e">
        <f>SUM(#REF!)</f>
        <v>#REF!</v>
      </c>
      <c r="I95" s="136">
        <f>SUM(I94:I94)</f>
        <v>20.771999999999998</v>
      </c>
      <c r="J95" s="136">
        <f>SUM(J94:J94)</f>
        <v>13.772</v>
      </c>
      <c r="K95" s="136">
        <f>SUM(K94:K94)</f>
        <v>0</v>
      </c>
      <c r="L95" s="136">
        <f>SUM(L94:L94)</f>
        <v>6.9999999999999982</v>
      </c>
      <c r="M95" s="136">
        <f>SUM(M94:M94)</f>
        <v>1</v>
      </c>
      <c r="N95" s="136"/>
      <c r="O95" s="136"/>
      <c r="P95" s="136">
        <f>SUM(P94:P94)</f>
        <v>75</v>
      </c>
    </row>
    <row r="96" spans="1:18" s="157" customFormat="1" ht="24.9" customHeight="1">
      <c r="A96" s="1070">
        <v>47</v>
      </c>
      <c r="B96" s="1077" t="s">
        <v>2616</v>
      </c>
      <c r="C96" s="1077" t="s">
        <v>177</v>
      </c>
      <c r="D96" s="1066">
        <v>579472007</v>
      </c>
      <c r="E96" s="1069" t="s">
        <v>2617</v>
      </c>
      <c r="F96" s="1069"/>
      <c r="G96" s="1110"/>
      <c r="H96" s="1110"/>
      <c r="I96" s="123">
        <v>9.2759999999999998</v>
      </c>
      <c r="J96" s="123">
        <v>9.2759999999999998</v>
      </c>
      <c r="K96" s="123"/>
      <c r="L96" s="124">
        <f>I96-J96-K96</f>
        <v>0</v>
      </c>
      <c r="M96" s="1170">
        <f t="shared" ref="M96" si="54">(O96-N96)/1000</f>
        <v>1</v>
      </c>
      <c r="N96" s="155">
        <v>0</v>
      </c>
      <c r="O96" s="156">
        <v>1000</v>
      </c>
      <c r="P96" s="123">
        <f t="shared" ref="P96" si="55">M96*75</f>
        <v>75</v>
      </c>
      <c r="R96" s="204" t="s">
        <v>2618</v>
      </c>
    </row>
    <row r="97" spans="1:18" ht="12" customHeight="1">
      <c r="A97" s="189"/>
      <c r="B97" s="132"/>
      <c r="C97" s="132"/>
      <c r="D97" s="160"/>
      <c r="E97" s="133"/>
      <c r="F97" s="133"/>
      <c r="G97" s="136">
        <f>G96</f>
        <v>0</v>
      </c>
      <c r="H97" s="136">
        <f t="shared" ref="H97:M97" si="56">H96</f>
        <v>0</v>
      </c>
      <c r="I97" s="136">
        <f t="shared" si="56"/>
        <v>9.2759999999999998</v>
      </c>
      <c r="J97" s="136">
        <f t="shared" si="56"/>
        <v>9.2759999999999998</v>
      </c>
      <c r="K97" s="136">
        <f t="shared" si="56"/>
        <v>0</v>
      </c>
      <c r="L97" s="136">
        <f t="shared" si="56"/>
        <v>0</v>
      </c>
      <c r="M97" s="136">
        <f t="shared" si="56"/>
        <v>1</v>
      </c>
      <c r="N97" s="136"/>
      <c r="O97" s="136"/>
      <c r="P97" s="136">
        <f t="shared" ref="P97" si="57">P96</f>
        <v>75</v>
      </c>
    </row>
    <row r="98" spans="1:18" s="157" customFormat="1" ht="24.9" customHeight="1">
      <c r="A98" s="1070">
        <v>48</v>
      </c>
      <c r="B98" s="1077" t="s">
        <v>8</v>
      </c>
      <c r="C98" s="1077" t="s">
        <v>79</v>
      </c>
      <c r="D98" s="1066">
        <v>578662005</v>
      </c>
      <c r="E98" s="1069" t="s">
        <v>1899</v>
      </c>
      <c r="F98" s="1069"/>
      <c r="G98" s="1110"/>
      <c r="H98" s="1110"/>
      <c r="I98" s="123">
        <v>18.649999999999999</v>
      </c>
      <c r="J98" s="123"/>
      <c r="K98" s="123"/>
      <c r="L98" s="124">
        <f>I98-J98-K98</f>
        <v>18.649999999999999</v>
      </c>
      <c r="M98" s="1170">
        <f t="shared" si="41"/>
        <v>0.7</v>
      </c>
      <c r="N98" s="155">
        <v>0</v>
      </c>
      <c r="O98" s="156">
        <v>700</v>
      </c>
      <c r="P98" s="123">
        <f t="shared" si="42"/>
        <v>52.5</v>
      </c>
      <c r="R98" s="204" t="s">
        <v>2500</v>
      </c>
    </row>
    <row r="99" spans="1:18" ht="12" customHeight="1">
      <c r="A99" s="189"/>
      <c r="B99" s="132"/>
      <c r="C99" s="132"/>
      <c r="D99" s="160"/>
      <c r="E99" s="133"/>
      <c r="F99" s="133"/>
      <c r="G99" s="136">
        <f>G98</f>
        <v>0</v>
      </c>
      <c r="H99" s="136">
        <f t="shared" ref="H99:P99" si="58">H98</f>
        <v>0</v>
      </c>
      <c r="I99" s="136">
        <f t="shared" si="58"/>
        <v>18.649999999999999</v>
      </c>
      <c r="J99" s="136">
        <f t="shared" si="58"/>
        <v>0</v>
      </c>
      <c r="K99" s="136">
        <f t="shared" si="58"/>
        <v>0</v>
      </c>
      <c r="L99" s="136">
        <f t="shared" si="58"/>
        <v>18.649999999999999</v>
      </c>
      <c r="M99" s="136">
        <f t="shared" si="58"/>
        <v>0.7</v>
      </c>
      <c r="N99" s="136"/>
      <c r="O99" s="136"/>
      <c r="P99" s="136">
        <f t="shared" si="58"/>
        <v>52.5</v>
      </c>
    </row>
    <row r="100" spans="1:18" s="141" customFormat="1" ht="16.2" customHeight="1">
      <c r="A100" s="190"/>
      <c r="B100" s="142"/>
      <c r="C100" s="142"/>
      <c r="D100" s="184"/>
      <c r="E100" s="143" t="s">
        <v>2474</v>
      </c>
      <c r="F100" s="143"/>
      <c r="G100" s="141" t="e">
        <f>SUM(G85:G98)</f>
        <v>#REF!</v>
      </c>
      <c r="H100" s="141" t="e">
        <f>SUM(H85:H98)</f>
        <v>#REF!</v>
      </c>
      <c r="I100" s="144">
        <f t="shared" ref="I100:L100" si="59">I99+I95+I93+I91+I87+I89+I97+I84</f>
        <v>122.36199999999999</v>
      </c>
      <c r="J100" s="144">
        <f t="shared" si="59"/>
        <v>56.702000000000012</v>
      </c>
      <c r="K100" s="144">
        <f t="shared" si="59"/>
        <v>1.5</v>
      </c>
      <c r="L100" s="144">
        <f t="shared" si="59"/>
        <v>64.16</v>
      </c>
      <c r="M100" s="144">
        <f>M99+M95+M93+M91+M87+M89+M97+M84</f>
        <v>8.859</v>
      </c>
      <c r="P100" s="144">
        <f>P99+P95+P93+P91+P87+P89+P97+P84</f>
        <v>680.77499999999998</v>
      </c>
      <c r="R100" s="856"/>
    </row>
    <row r="101" spans="1:18" ht="6" customHeight="1"/>
    <row r="102" spans="1:18">
      <c r="E102" s="117" t="s">
        <v>2152</v>
      </c>
      <c r="M102" s="161">
        <f>M100+M81+M45</f>
        <v>80.605000000000004</v>
      </c>
      <c r="P102" s="161">
        <f>P100+P81+P45</f>
        <v>5443.6149999999998</v>
      </c>
    </row>
  </sheetData>
  <mergeCells count="25">
    <mergeCell ref="M1:P1"/>
    <mergeCell ref="A2:P2"/>
    <mergeCell ref="A3:P3"/>
    <mergeCell ref="A82:E82"/>
    <mergeCell ref="A46:E46"/>
    <mergeCell ref="L4:L5"/>
    <mergeCell ref="P4:P5"/>
    <mergeCell ref="E10:E11"/>
    <mergeCell ref="M4:O4"/>
    <mergeCell ref="N5:O5"/>
    <mergeCell ref="E32:E33"/>
    <mergeCell ref="F4:F5"/>
    <mergeCell ref="I4:I5"/>
    <mergeCell ref="J4:J5"/>
    <mergeCell ref="A10:A11"/>
    <mergeCell ref="B10:B11"/>
    <mergeCell ref="K4:K5"/>
    <mergeCell ref="D10:D11"/>
    <mergeCell ref="G4:H4"/>
    <mergeCell ref="A4:A5"/>
    <mergeCell ref="E4:E5"/>
    <mergeCell ref="D4:D5"/>
    <mergeCell ref="C10:C11"/>
    <mergeCell ref="B4:B5"/>
    <mergeCell ref="C4:C5"/>
  </mergeCells>
  <printOptions horizontalCentered="1"/>
  <pageMargins left="0.25" right="0.25" top="0.75" bottom="0.5" header="0" footer="0.35"/>
  <pageSetup paperSize="9" scale="80" firstPageNumber="31" orientation="landscape" useFirstPageNumber="1" r:id="rId1"/>
  <headerFooter>
    <oddFooter>&amp;C&amp;"SutonnyMJ,Bold"&amp;18&amp;P</oddFooter>
  </headerFooter>
  <ignoredErrors>
    <ignoredError sqref="M65 M74 M72 P87 P91 L91 K8:M8 K16:M16 K21:M21 K28:M28 K38:M38 K49:M49 K51:M51 K53:M53 K50:M50 K52:M52 K57:M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S88"/>
  <sheetViews>
    <sheetView tabSelected="1" workbookViewId="0">
      <pane xSplit="8" ySplit="5" topLeftCell="I6" activePane="bottomRight" state="frozenSplit"/>
      <selection pane="topRight" activeCell="I1" sqref="I1"/>
      <selection pane="bottomLeft" activeCell="A14" sqref="A14"/>
      <selection pane="bottomRight" sqref="A1:XFD1"/>
    </sheetView>
  </sheetViews>
  <sheetFormatPr defaultColWidth="9.109375" defaultRowHeight="14.4"/>
  <cols>
    <col min="1" max="1" width="3.109375" style="171" customWidth="1"/>
    <col min="2" max="2" width="9.44140625" style="162" customWidth="1"/>
    <col min="3" max="3" width="10.88671875" style="162" customWidth="1"/>
    <col min="4" max="4" width="10.109375" style="228" customWidth="1"/>
    <col min="5" max="5" width="66.5546875" style="233" customWidth="1"/>
    <col min="6" max="6" width="25.5546875" style="80" hidden="1" customWidth="1"/>
    <col min="7" max="7" width="0.109375" style="67" hidden="1" customWidth="1"/>
    <col min="8" max="8" width="35.5546875" style="67" hidden="1" customWidth="1"/>
    <col min="9" max="9" width="8.33203125" style="172" customWidth="1"/>
    <col min="10" max="10" width="7.33203125" style="228" customWidth="1"/>
    <col min="11" max="11" width="7.109375" style="228" customWidth="1"/>
    <col min="12" max="12" width="7.5546875" style="228" customWidth="1"/>
    <col min="13" max="13" width="7.109375" style="228" customWidth="1"/>
    <col min="14" max="14" width="13.109375" style="228" customWidth="1"/>
    <col min="15" max="15" width="11.6640625" style="234" customWidth="1"/>
    <col min="16" max="16" width="7.6640625" style="228" customWidth="1"/>
    <col min="17" max="16384" width="9.109375" style="67"/>
  </cols>
  <sheetData>
    <row r="1" spans="1:16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2"/>
      <c r="J1" s="612"/>
      <c r="K1" s="612"/>
      <c r="L1" s="612"/>
      <c r="M1" s="1804" t="s">
        <v>2841</v>
      </c>
      <c r="N1" s="1804"/>
      <c r="O1" s="1804"/>
      <c r="P1" s="1804"/>
    </row>
    <row r="2" spans="1:16" s="579" customFormat="1" ht="24" customHeight="1">
      <c r="A2" s="1805" t="s">
        <v>2464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</row>
    <row r="3" spans="1:16" s="10" customFormat="1" ht="21" customHeight="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</row>
    <row r="4" spans="1:16" ht="30.75" customHeight="1">
      <c r="A4" s="1797" t="s">
        <v>1671</v>
      </c>
      <c r="B4" s="1797" t="s">
        <v>1674</v>
      </c>
      <c r="C4" s="1797" t="s">
        <v>1675</v>
      </c>
      <c r="D4" s="1797" t="s">
        <v>1672</v>
      </c>
      <c r="E4" s="1797" t="s">
        <v>1673</v>
      </c>
      <c r="F4" s="1799" t="s">
        <v>462</v>
      </c>
      <c r="G4" s="1799" t="s">
        <v>96</v>
      </c>
      <c r="H4" s="1799"/>
      <c r="I4" s="1811" t="s">
        <v>782</v>
      </c>
      <c r="J4" s="1797" t="s">
        <v>783</v>
      </c>
      <c r="K4" s="1797" t="s">
        <v>784</v>
      </c>
      <c r="L4" s="1797" t="s">
        <v>785</v>
      </c>
      <c r="M4" s="1797" t="s">
        <v>786</v>
      </c>
      <c r="N4" s="1797"/>
      <c r="O4" s="1797"/>
      <c r="P4" s="1797" t="s">
        <v>2181</v>
      </c>
    </row>
    <row r="5" spans="1:16" ht="34.5" customHeight="1">
      <c r="A5" s="1799"/>
      <c r="B5" s="1799"/>
      <c r="C5" s="1799"/>
      <c r="D5" s="1799"/>
      <c r="E5" s="1799"/>
      <c r="F5" s="1799"/>
      <c r="G5" s="1067" t="s">
        <v>67</v>
      </c>
      <c r="H5" s="1067" t="s">
        <v>66</v>
      </c>
      <c r="I5" s="1811"/>
      <c r="J5" s="1797"/>
      <c r="K5" s="1797"/>
      <c r="L5" s="1797"/>
      <c r="M5" s="1065" t="s">
        <v>787</v>
      </c>
      <c r="N5" s="1797" t="s">
        <v>788</v>
      </c>
      <c r="O5" s="1797"/>
      <c r="P5" s="1797"/>
    </row>
    <row r="6" spans="1:16" s="81" customFormat="1" ht="18.75" customHeight="1">
      <c r="A6" s="1813" t="s">
        <v>2471</v>
      </c>
      <c r="B6" s="1813"/>
      <c r="C6" s="1813"/>
      <c r="D6" s="1813"/>
      <c r="E6" s="1814"/>
      <c r="F6" s="1083"/>
      <c r="G6" s="1083"/>
      <c r="H6" s="1083"/>
      <c r="I6" s="236"/>
      <c r="J6" s="237"/>
      <c r="K6" s="237"/>
      <c r="L6" s="237"/>
      <c r="M6" s="237"/>
      <c r="N6" s="237"/>
      <c r="O6" s="23"/>
      <c r="P6" s="238"/>
    </row>
    <row r="7" spans="1:16" s="146" customFormat="1" ht="12" customHeight="1">
      <c r="A7" s="194">
        <v>1</v>
      </c>
      <c r="B7" s="1074" t="s">
        <v>31</v>
      </c>
      <c r="C7" s="1074" t="s">
        <v>95</v>
      </c>
      <c r="D7" s="1073">
        <v>506362009</v>
      </c>
      <c r="E7" s="1072" t="s">
        <v>419</v>
      </c>
      <c r="F7" s="1094" t="s">
        <v>908</v>
      </c>
      <c r="G7" s="195">
        <v>1</v>
      </c>
      <c r="H7" s="195">
        <v>70.946340000000006</v>
      </c>
      <c r="I7" s="1071">
        <v>7.82</v>
      </c>
      <c r="J7" s="239">
        <v>3.32</v>
      </c>
      <c r="K7" s="1066">
        <f t="shared" ref="K7:K28" si="0">I7-J7-L7</f>
        <v>0</v>
      </c>
      <c r="L7" s="1066">
        <f t="shared" ref="L7:L28" si="1">I7-J7</f>
        <v>4.5</v>
      </c>
      <c r="M7" s="1086">
        <f t="shared" ref="M7:M48" si="2">(O7-N7)/1000</f>
        <v>1</v>
      </c>
      <c r="N7" s="125">
        <v>0</v>
      </c>
      <c r="O7" s="126">
        <v>1000</v>
      </c>
      <c r="P7" s="1071">
        <v>70.95</v>
      </c>
    </row>
    <row r="8" spans="1:16" s="146" customFormat="1" ht="12" customHeight="1">
      <c r="A8" s="197"/>
      <c r="B8" s="132"/>
      <c r="C8" s="132"/>
      <c r="D8" s="160"/>
      <c r="E8" s="133"/>
      <c r="F8" s="198"/>
      <c r="G8" s="199">
        <f>G7</f>
        <v>1</v>
      </c>
      <c r="H8" s="199">
        <f t="shared" ref="H8:P8" si="3">H7</f>
        <v>70.946340000000006</v>
      </c>
      <c r="I8" s="136">
        <f t="shared" si="3"/>
        <v>7.82</v>
      </c>
      <c r="J8" s="136">
        <f t="shared" si="3"/>
        <v>3.32</v>
      </c>
      <c r="K8" s="136">
        <f t="shared" si="3"/>
        <v>0</v>
      </c>
      <c r="L8" s="136">
        <f t="shared" si="3"/>
        <v>4.5</v>
      </c>
      <c r="M8" s="136">
        <f t="shared" si="3"/>
        <v>1</v>
      </c>
      <c r="N8" s="136"/>
      <c r="O8" s="242"/>
      <c r="P8" s="136">
        <f t="shared" si="3"/>
        <v>70.95</v>
      </c>
    </row>
    <row r="9" spans="1:16" s="146" customFormat="1" ht="12" customHeight="1">
      <c r="A9" s="194">
        <v>2</v>
      </c>
      <c r="B9" s="1074" t="s">
        <v>31</v>
      </c>
      <c r="C9" s="1074" t="s">
        <v>51</v>
      </c>
      <c r="D9" s="1073">
        <v>506942005</v>
      </c>
      <c r="E9" s="1072" t="s">
        <v>94</v>
      </c>
      <c r="F9" s="1094" t="s">
        <v>2203</v>
      </c>
      <c r="G9" s="195">
        <v>2.1</v>
      </c>
      <c r="H9" s="195">
        <v>102.15215000000001</v>
      </c>
      <c r="I9" s="1071">
        <v>3.4</v>
      </c>
      <c r="J9" s="239">
        <v>1.3</v>
      </c>
      <c r="K9" s="1066">
        <f t="shared" si="0"/>
        <v>0</v>
      </c>
      <c r="L9" s="1066">
        <f t="shared" si="1"/>
        <v>2.0999999999999996</v>
      </c>
      <c r="M9" s="1086">
        <f t="shared" si="2"/>
        <v>2.1</v>
      </c>
      <c r="N9" s="125">
        <v>0</v>
      </c>
      <c r="O9" s="126">
        <v>2100</v>
      </c>
      <c r="P9" s="1071">
        <v>102.15</v>
      </c>
    </row>
    <row r="10" spans="1:16" s="116" customFormat="1" ht="12" customHeight="1">
      <c r="A10" s="197"/>
      <c r="B10" s="132"/>
      <c r="C10" s="132"/>
      <c r="D10" s="160"/>
      <c r="E10" s="133"/>
      <c r="F10" s="198"/>
      <c r="G10" s="199">
        <f>G9</f>
        <v>2.1</v>
      </c>
      <c r="H10" s="199">
        <f t="shared" ref="H10:P10" si="4">H9</f>
        <v>102.15215000000001</v>
      </c>
      <c r="I10" s="136">
        <f t="shared" si="4"/>
        <v>3.4</v>
      </c>
      <c r="J10" s="136">
        <f t="shared" si="4"/>
        <v>1.3</v>
      </c>
      <c r="K10" s="136">
        <f t="shared" si="4"/>
        <v>0</v>
      </c>
      <c r="L10" s="136">
        <f t="shared" si="4"/>
        <v>2.0999999999999996</v>
      </c>
      <c r="M10" s="136">
        <f t="shared" si="4"/>
        <v>2.1</v>
      </c>
      <c r="N10" s="136"/>
      <c r="O10" s="242"/>
      <c r="P10" s="136">
        <f t="shared" si="4"/>
        <v>102.15</v>
      </c>
    </row>
    <row r="11" spans="1:16" s="146" customFormat="1" ht="12" customHeight="1">
      <c r="A11" s="194">
        <v>3</v>
      </c>
      <c r="B11" s="1074" t="s">
        <v>31</v>
      </c>
      <c r="C11" s="1074" t="s">
        <v>93</v>
      </c>
      <c r="D11" s="1073">
        <v>506622005</v>
      </c>
      <c r="E11" s="1072" t="s">
        <v>92</v>
      </c>
      <c r="F11" s="1094" t="s">
        <v>2204</v>
      </c>
      <c r="G11" s="195">
        <v>1.1100000000000001</v>
      </c>
      <c r="H11" s="195">
        <v>58.537390000000002</v>
      </c>
      <c r="I11" s="1071">
        <v>10.75</v>
      </c>
      <c r="J11" s="239">
        <v>7.54</v>
      </c>
      <c r="K11" s="1066">
        <f t="shared" si="0"/>
        <v>0</v>
      </c>
      <c r="L11" s="1066">
        <f t="shared" si="1"/>
        <v>3.21</v>
      </c>
      <c r="M11" s="1086">
        <f t="shared" si="2"/>
        <v>1.1100000000000001</v>
      </c>
      <c r="N11" s="125">
        <v>1500</v>
      </c>
      <c r="O11" s="126">
        <v>2610</v>
      </c>
      <c r="P11" s="1071">
        <v>58.54</v>
      </c>
    </row>
    <row r="12" spans="1:16" s="146" customFormat="1" ht="12" customHeight="1">
      <c r="A12" s="200"/>
      <c r="B12" s="129"/>
      <c r="C12" s="129"/>
      <c r="D12" s="182"/>
      <c r="E12" s="130"/>
      <c r="F12" s="201"/>
      <c r="G12" s="139">
        <f>G11</f>
        <v>1.1100000000000001</v>
      </c>
      <c r="H12" s="139">
        <f t="shared" ref="H12:P12" si="5">H11</f>
        <v>58.537390000000002</v>
      </c>
      <c r="I12" s="131">
        <f t="shared" si="5"/>
        <v>10.75</v>
      </c>
      <c r="J12" s="131">
        <f t="shared" si="5"/>
        <v>7.54</v>
      </c>
      <c r="K12" s="131">
        <f t="shared" si="5"/>
        <v>0</v>
      </c>
      <c r="L12" s="131">
        <f t="shared" si="5"/>
        <v>3.21</v>
      </c>
      <c r="M12" s="131">
        <f t="shared" si="5"/>
        <v>1.1100000000000001</v>
      </c>
      <c r="N12" s="131"/>
      <c r="O12" s="243"/>
      <c r="P12" s="131">
        <f t="shared" si="5"/>
        <v>58.54</v>
      </c>
    </row>
    <row r="13" spans="1:16" s="204" customFormat="1" ht="12" customHeight="1">
      <c r="A13" s="1180"/>
      <c r="B13" s="1174"/>
      <c r="C13" s="1174"/>
      <c r="D13" s="1175"/>
      <c r="E13" s="1176"/>
      <c r="F13" s="1181"/>
      <c r="G13" s="1182">
        <f>G8+G10+G12</f>
        <v>4.21</v>
      </c>
      <c r="H13" s="1182">
        <f t="shared" ref="H13:L13" si="6">H8+H10+H12</f>
        <v>231.63588000000004</v>
      </c>
      <c r="I13" s="1177">
        <f t="shared" si="6"/>
        <v>21.97</v>
      </c>
      <c r="J13" s="1177">
        <f t="shared" si="6"/>
        <v>12.16</v>
      </c>
      <c r="K13" s="1177">
        <f t="shared" si="6"/>
        <v>0</v>
      </c>
      <c r="L13" s="1177">
        <f t="shared" si="6"/>
        <v>9.8099999999999987</v>
      </c>
      <c r="M13" s="1177">
        <f>M8+M10+M12</f>
        <v>4.21</v>
      </c>
      <c r="N13" s="1177"/>
      <c r="O13" s="1183"/>
      <c r="P13" s="1177">
        <f>P8+P10+P12</f>
        <v>231.64000000000001</v>
      </c>
    </row>
    <row r="14" spans="1:16" s="146" customFormat="1" ht="12" customHeight="1">
      <c r="A14" s="1820">
        <v>4</v>
      </c>
      <c r="B14" s="1815" t="s">
        <v>29</v>
      </c>
      <c r="C14" s="1815" t="s">
        <v>5</v>
      </c>
      <c r="D14" s="1819">
        <v>509252008</v>
      </c>
      <c r="E14" s="1818" t="s">
        <v>91</v>
      </c>
      <c r="F14" s="1076" t="s">
        <v>2205</v>
      </c>
      <c r="G14" s="195">
        <v>8.8000000000000007</v>
      </c>
      <c r="H14" s="195">
        <v>218.9</v>
      </c>
      <c r="I14" s="1071">
        <v>10</v>
      </c>
      <c r="J14" s="239">
        <v>7</v>
      </c>
      <c r="K14" s="1066">
        <f t="shared" si="0"/>
        <v>0</v>
      </c>
      <c r="L14" s="1066">
        <f t="shared" si="1"/>
        <v>3</v>
      </c>
      <c r="M14" s="1086">
        <f t="shared" si="2"/>
        <v>3</v>
      </c>
      <c r="N14" s="125">
        <v>0</v>
      </c>
      <c r="O14" s="126">
        <v>3000</v>
      </c>
      <c r="P14" s="1071">
        <v>74.599999999999994</v>
      </c>
    </row>
    <row r="15" spans="1:16" s="146" customFormat="1" ht="12" customHeight="1">
      <c r="A15" s="1831"/>
      <c r="B15" s="1816"/>
      <c r="C15" s="1816"/>
      <c r="D15" s="1819"/>
      <c r="E15" s="1818"/>
      <c r="F15" s="1076" t="s">
        <v>928</v>
      </c>
      <c r="G15" s="195"/>
      <c r="H15" s="195"/>
      <c r="I15" s="1071"/>
      <c r="J15" s="239"/>
      <c r="K15" s="1066">
        <f t="shared" si="0"/>
        <v>0</v>
      </c>
      <c r="L15" s="1066">
        <f t="shared" si="1"/>
        <v>0</v>
      </c>
      <c r="M15" s="1086">
        <f>(O15-N15)/1000</f>
        <v>3</v>
      </c>
      <c r="N15" s="125">
        <v>3000</v>
      </c>
      <c r="O15" s="126">
        <v>6000</v>
      </c>
      <c r="P15" s="1071">
        <v>75.48</v>
      </c>
    </row>
    <row r="16" spans="1:16" s="146" customFormat="1" ht="12" customHeight="1">
      <c r="A16" s="1831"/>
      <c r="B16" s="1816"/>
      <c r="C16" s="1816"/>
      <c r="D16" s="1819"/>
      <c r="E16" s="1818"/>
      <c r="F16" s="1076" t="s">
        <v>930</v>
      </c>
      <c r="G16" s="195"/>
      <c r="H16" s="195"/>
      <c r="I16" s="1071"/>
      <c r="J16" s="239"/>
      <c r="K16" s="1066">
        <f t="shared" si="0"/>
        <v>0</v>
      </c>
      <c r="L16" s="1066">
        <f t="shared" si="1"/>
        <v>0</v>
      </c>
      <c r="M16" s="1086">
        <f>(O16-N16)/1000</f>
        <v>1.5</v>
      </c>
      <c r="N16" s="125">
        <v>6000</v>
      </c>
      <c r="O16" s="126">
        <v>7500</v>
      </c>
      <c r="P16" s="1071">
        <v>33.6</v>
      </c>
    </row>
    <row r="17" spans="1:16" s="146" customFormat="1" ht="12" customHeight="1">
      <c r="A17" s="1821"/>
      <c r="B17" s="1817"/>
      <c r="C17" s="1817"/>
      <c r="D17" s="1819"/>
      <c r="E17" s="1818"/>
      <c r="F17" s="1076" t="s">
        <v>931</v>
      </c>
      <c r="G17" s="195"/>
      <c r="H17" s="195"/>
      <c r="I17" s="1071"/>
      <c r="J17" s="239"/>
      <c r="K17" s="1066">
        <f t="shared" si="0"/>
        <v>0</v>
      </c>
      <c r="L17" s="1066">
        <f t="shared" si="1"/>
        <v>0</v>
      </c>
      <c r="M17" s="1086">
        <f>(O17-N17)/1000</f>
        <v>1.2</v>
      </c>
      <c r="N17" s="125">
        <v>7500</v>
      </c>
      <c r="O17" s="126">
        <v>8700</v>
      </c>
      <c r="P17" s="1071">
        <v>35.22</v>
      </c>
    </row>
    <row r="18" spans="1:16" s="146" customFormat="1" ht="12" customHeight="1">
      <c r="A18" s="1823">
        <v>5</v>
      </c>
      <c r="B18" s="1815" t="s">
        <v>29</v>
      </c>
      <c r="C18" s="1815" t="s">
        <v>5</v>
      </c>
      <c r="D18" s="1819">
        <v>509182010</v>
      </c>
      <c r="E18" s="1818" t="s">
        <v>88</v>
      </c>
      <c r="F18" s="1076" t="s">
        <v>933</v>
      </c>
      <c r="G18" s="195">
        <v>3.45</v>
      </c>
      <c r="H18" s="195">
        <v>145</v>
      </c>
      <c r="I18" s="1071">
        <v>13</v>
      </c>
      <c r="J18" s="239">
        <v>11</v>
      </c>
      <c r="K18" s="1066">
        <f t="shared" si="0"/>
        <v>0</v>
      </c>
      <c r="L18" s="1066">
        <f t="shared" si="1"/>
        <v>2</v>
      </c>
      <c r="M18" s="1086">
        <f t="shared" si="2"/>
        <v>1.45</v>
      </c>
      <c r="N18" s="125">
        <v>8350</v>
      </c>
      <c r="O18" s="126">
        <v>9800</v>
      </c>
      <c r="P18" s="1071">
        <v>66.25</v>
      </c>
    </row>
    <row r="19" spans="1:16" s="146" customFormat="1" ht="12" customHeight="1">
      <c r="A19" s="1824"/>
      <c r="B19" s="1817"/>
      <c r="C19" s="1817"/>
      <c r="D19" s="1819"/>
      <c r="E19" s="1818"/>
      <c r="F19" s="1076" t="s">
        <v>934</v>
      </c>
      <c r="G19" s="195"/>
      <c r="H19" s="195"/>
      <c r="I19" s="1071"/>
      <c r="J19" s="239"/>
      <c r="K19" s="1066">
        <f t="shared" si="0"/>
        <v>0</v>
      </c>
      <c r="L19" s="1066">
        <f t="shared" si="1"/>
        <v>0</v>
      </c>
      <c r="M19" s="1086">
        <f>(O19-N19)/1000</f>
        <v>2</v>
      </c>
      <c r="N19" s="125">
        <v>5000</v>
      </c>
      <c r="O19" s="126">
        <v>7000</v>
      </c>
      <c r="P19" s="1071">
        <v>78.44</v>
      </c>
    </row>
    <row r="20" spans="1:16" s="146" customFormat="1" ht="12" customHeight="1">
      <c r="A20" s="194">
        <v>6</v>
      </c>
      <c r="B20" s="1074" t="s">
        <v>29</v>
      </c>
      <c r="C20" s="1074" t="s">
        <v>5</v>
      </c>
      <c r="D20" s="1073">
        <v>509252011</v>
      </c>
      <c r="E20" s="1072" t="s">
        <v>89</v>
      </c>
      <c r="F20" s="1076" t="s">
        <v>927</v>
      </c>
      <c r="G20" s="195">
        <v>1.9</v>
      </c>
      <c r="H20" s="195">
        <v>61.92</v>
      </c>
      <c r="I20" s="1071">
        <v>12.5</v>
      </c>
      <c r="J20" s="239">
        <v>11</v>
      </c>
      <c r="K20" s="1066">
        <f t="shared" si="0"/>
        <v>0</v>
      </c>
      <c r="L20" s="1066">
        <f t="shared" si="1"/>
        <v>1.5</v>
      </c>
      <c r="M20" s="1086">
        <f t="shared" si="2"/>
        <v>1.9</v>
      </c>
      <c r="N20" s="125">
        <v>2400</v>
      </c>
      <c r="O20" s="126">
        <v>4300</v>
      </c>
      <c r="P20" s="1071">
        <v>61.92</v>
      </c>
    </row>
    <row r="21" spans="1:16" s="146" customFormat="1" ht="12" customHeight="1">
      <c r="A21" s="1820">
        <v>7</v>
      </c>
      <c r="B21" s="1822" t="s">
        <v>29</v>
      </c>
      <c r="C21" s="1822" t="s">
        <v>5</v>
      </c>
      <c r="D21" s="1819">
        <v>509252013</v>
      </c>
      <c r="E21" s="1818" t="s">
        <v>90</v>
      </c>
      <c r="F21" s="1830" t="s">
        <v>932</v>
      </c>
      <c r="G21" s="195">
        <v>1.8540000000000001</v>
      </c>
      <c r="H21" s="195">
        <v>46.32</v>
      </c>
      <c r="I21" s="1071">
        <v>5.8</v>
      </c>
      <c r="J21" s="239">
        <v>4</v>
      </c>
      <c r="K21" s="1066">
        <f t="shared" si="0"/>
        <v>0</v>
      </c>
      <c r="L21" s="1066">
        <f t="shared" si="1"/>
        <v>1.7999999999999998</v>
      </c>
      <c r="M21" s="1086">
        <f t="shared" si="2"/>
        <v>1.276</v>
      </c>
      <c r="N21" s="125">
        <v>1654</v>
      </c>
      <c r="O21" s="126">
        <v>2930</v>
      </c>
      <c r="P21" s="1812">
        <v>46.32</v>
      </c>
    </row>
    <row r="22" spans="1:16" s="146" customFormat="1" ht="12" customHeight="1">
      <c r="A22" s="1821"/>
      <c r="B22" s="1822"/>
      <c r="C22" s="1822"/>
      <c r="D22" s="1819"/>
      <c r="E22" s="1818"/>
      <c r="F22" s="1830"/>
      <c r="G22" s="195"/>
      <c r="H22" s="195"/>
      <c r="I22" s="1071"/>
      <c r="J22" s="239"/>
      <c r="K22" s="1066">
        <f t="shared" si="0"/>
        <v>0</v>
      </c>
      <c r="L22" s="1066">
        <f t="shared" si="1"/>
        <v>0</v>
      </c>
      <c r="M22" s="1086">
        <f>(O22-N22)/1000</f>
        <v>0.57799999999999996</v>
      </c>
      <c r="N22" s="125">
        <v>3222</v>
      </c>
      <c r="O22" s="126">
        <v>3800</v>
      </c>
      <c r="P22" s="1812"/>
    </row>
    <row r="23" spans="1:16" s="146" customFormat="1" ht="12" customHeight="1">
      <c r="A23" s="194">
        <v>8</v>
      </c>
      <c r="B23" s="1074" t="s">
        <v>29</v>
      </c>
      <c r="C23" s="1074" t="s">
        <v>5</v>
      </c>
      <c r="D23" s="1073">
        <v>509182014</v>
      </c>
      <c r="E23" s="1072" t="s">
        <v>87</v>
      </c>
      <c r="F23" s="1076" t="s">
        <v>935</v>
      </c>
      <c r="G23" s="195">
        <v>2.4</v>
      </c>
      <c r="H23" s="195">
        <v>59.090310000000002</v>
      </c>
      <c r="I23" s="1071">
        <v>6.8</v>
      </c>
      <c r="J23" s="239">
        <v>4</v>
      </c>
      <c r="K23" s="1066">
        <f t="shared" si="0"/>
        <v>0</v>
      </c>
      <c r="L23" s="1066">
        <f t="shared" si="1"/>
        <v>2.8</v>
      </c>
      <c r="M23" s="1086">
        <f>(O23-N23)/1000</f>
        <v>2.4</v>
      </c>
      <c r="N23" s="125">
        <v>1000</v>
      </c>
      <c r="O23" s="126">
        <v>3400</v>
      </c>
      <c r="P23" s="1071">
        <v>59.09</v>
      </c>
    </row>
    <row r="24" spans="1:16" s="146" customFormat="1" ht="12" customHeight="1">
      <c r="A24" s="1820">
        <v>9</v>
      </c>
      <c r="B24" s="1822" t="s">
        <v>29</v>
      </c>
      <c r="C24" s="1822" t="s">
        <v>5</v>
      </c>
      <c r="D24" s="1819">
        <v>509182015</v>
      </c>
      <c r="E24" s="1825" t="s">
        <v>925</v>
      </c>
      <c r="F24" s="1076" t="s">
        <v>926</v>
      </c>
      <c r="G24" s="195"/>
      <c r="H24" s="195"/>
      <c r="I24" s="1071"/>
      <c r="J24" s="239"/>
      <c r="K24" s="1066">
        <f t="shared" si="0"/>
        <v>0</v>
      </c>
      <c r="L24" s="1066">
        <f t="shared" si="1"/>
        <v>0</v>
      </c>
      <c r="M24" s="1086">
        <f>(O24-N24)/1000</f>
        <v>1</v>
      </c>
      <c r="N24" s="125">
        <v>3500</v>
      </c>
      <c r="O24" s="126">
        <v>4500</v>
      </c>
      <c r="P24" s="1071">
        <v>35.380000000000003</v>
      </c>
    </row>
    <row r="25" spans="1:16" s="146" customFormat="1" ht="12" customHeight="1">
      <c r="A25" s="1821"/>
      <c r="B25" s="1822"/>
      <c r="C25" s="1822"/>
      <c r="D25" s="1819"/>
      <c r="E25" s="1826"/>
      <c r="F25" s="1076" t="s">
        <v>936</v>
      </c>
      <c r="G25" s="195"/>
      <c r="H25" s="195"/>
      <c r="I25" s="1071"/>
      <c r="J25" s="239"/>
      <c r="K25" s="1066">
        <f t="shared" si="0"/>
        <v>0</v>
      </c>
      <c r="L25" s="1066">
        <f t="shared" si="1"/>
        <v>0</v>
      </c>
      <c r="M25" s="1086">
        <f t="shared" si="2"/>
        <v>3.5</v>
      </c>
      <c r="N25" s="125">
        <v>0</v>
      </c>
      <c r="O25" s="126">
        <v>3500</v>
      </c>
      <c r="P25" s="1071">
        <v>69.37</v>
      </c>
    </row>
    <row r="26" spans="1:16" s="146" customFormat="1" ht="12" customHeight="1">
      <c r="A26" s="200"/>
      <c r="B26" s="129"/>
      <c r="C26" s="129"/>
      <c r="D26" s="182"/>
      <c r="E26" s="130"/>
      <c r="F26" s="201"/>
      <c r="G26" s="127">
        <f t="shared" ref="G26:L26" si="7">SUM(G14:G25)</f>
        <v>18.404</v>
      </c>
      <c r="H26" s="127">
        <f t="shared" si="7"/>
        <v>531.23031000000003</v>
      </c>
      <c r="I26" s="131">
        <f t="shared" si="7"/>
        <v>48.099999999999994</v>
      </c>
      <c r="J26" s="182">
        <f t="shared" si="7"/>
        <v>37</v>
      </c>
      <c r="K26" s="182">
        <f t="shared" si="7"/>
        <v>0</v>
      </c>
      <c r="L26" s="182">
        <f t="shared" si="7"/>
        <v>11.100000000000001</v>
      </c>
      <c r="M26" s="131">
        <f>SUM(M14:M25)</f>
        <v>22.803999999999998</v>
      </c>
      <c r="N26" s="182"/>
      <c r="O26" s="128"/>
      <c r="P26" s="131">
        <f>SUM(P14:P25)</f>
        <v>635.66999999999996</v>
      </c>
    </row>
    <row r="27" spans="1:16" s="146" customFormat="1" ht="12" customHeight="1">
      <c r="A27" s="1820">
        <v>10</v>
      </c>
      <c r="B27" s="1815" t="s">
        <v>29</v>
      </c>
      <c r="C27" s="1815" t="s">
        <v>28</v>
      </c>
      <c r="D27" s="1819">
        <v>509212005</v>
      </c>
      <c r="E27" s="1818" t="s">
        <v>86</v>
      </c>
      <c r="F27" s="1076" t="s">
        <v>2206</v>
      </c>
      <c r="G27" s="195">
        <v>8.49</v>
      </c>
      <c r="H27" s="195">
        <v>178.59</v>
      </c>
      <c r="I27" s="1071">
        <v>10.5</v>
      </c>
      <c r="J27" s="239">
        <v>6.5</v>
      </c>
      <c r="K27" s="1066">
        <f t="shared" si="0"/>
        <v>0</v>
      </c>
      <c r="L27" s="1066">
        <f t="shared" si="1"/>
        <v>4</v>
      </c>
      <c r="M27" s="1086">
        <f t="shared" si="2"/>
        <v>4</v>
      </c>
      <c r="N27" s="125">
        <v>0</v>
      </c>
      <c r="O27" s="126">
        <v>4000</v>
      </c>
      <c r="P27" s="1071">
        <v>102.48</v>
      </c>
    </row>
    <row r="28" spans="1:16" s="146" customFormat="1" ht="12" customHeight="1">
      <c r="A28" s="1821"/>
      <c r="B28" s="1817"/>
      <c r="C28" s="1817"/>
      <c r="D28" s="1819"/>
      <c r="E28" s="1818"/>
      <c r="F28" s="1076" t="s">
        <v>2207</v>
      </c>
      <c r="G28" s="195"/>
      <c r="H28" s="195"/>
      <c r="I28" s="1071"/>
      <c r="J28" s="239"/>
      <c r="K28" s="1066">
        <f t="shared" si="0"/>
        <v>0</v>
      </c>
      <c r="L28" s="1066">
        <f t="shared" si="1"/>
        <v>0</v>
      </c>
      <c r="M28" s="1086">
        <f>(O28-N28)/1000</f>
        <v>4.49</v>
      </c>
      <c r="N28" s="125">
        <v>4000</v>
      </c>
      <c r="O28" s="126">
        <v>8490</v>
      </c>
      <c r="P28" s="1071">
        <v>76.11</v>
      </c>
    </row>
    <row r="29" spans="1:16" s="146" customFormat="1" ht="12" customHeight="1">
      <c r="A29" s="200"/>
      <c r="B29" s="129"/>
      <c r="C29" s="129"/>
      <c r="D29" s="182"/>
      <c r="E29" s="130"/>
      <c r="F29" s="201"/>
      <c r="G29" s="127">
        <f t="shared" ref="G29:L29" si="8">SUM(G27:G28)</f>
        <v>8.49</v>
      </c>
      <c r="H29" s="127">
        <f t="shared" si="8"/>
        <v>178.59</v>
      </c>
      <c r="I29" s="131">
        <f t="shared" si="8"/>
        <v>10.5</v>
      </c>
      <c r="J29" s="182">
        <f t="shared" si="8"/>
        <v>6.5</v>
      </c>
      <c r="K29" s="182">
        <f t="shared" si="8"/>
        <v>0</v>
      </c>
      <c r="L29" s="182">
        <f t="shared" si="8"/>
        <v>4</v>
      </c>
      <c r="M29" s="131">
        <f>SUM(M27:M28)</f>
        <v>8.49</v>
      </c>
      <c r="N29" s="182"/>
      <c r="O29" s="128"/>
      <c r="P29" s="131">
        <f>SUM(P27:P28)</f>
        <v>178.59</v>
      </c>
    </row>
    <row r="30" spans="1:16" s="146" customFormat="1" ht="12" customHeight="1">
      <c r="A30" s="1180"/>
      <c r="B30" s="1174"/>
      <c r="C30" s="1174"/>
      <c r="D30" s="1175"/>
      <c r="E30" s="1176"/>
      <c r="F30" s="1181"/>
      <c r="G30" s="1184">
        <f t="shared" ref="G30:L30" si="9">G26+G29</f>
        <v>26.893999999999998</v>
      </c>
      <c r="H30" s="1184">
        <f t="shared" si="9"/>
        <v>709.82031000000006</v>
      </c>
      <c r="I30" s="1177">
        <f t="shared" si="9"/>
        <v>58.599999999999994</v>
      </c>
      <c r="J30" s="1175">
        <f t="shared" si="9"/>
        <v>43.5</v>
      </c>
      <c r="K30" s="1175">
        <f t="shared" si="9"/>
        <v>0</v>
      </c>
      <c r="L30" s="1175">
        <f t="shared" si="9"/>
        <v>15.100000000000001</v>
      </c>
      <c r="M30" s="1177">
        <f>M26+M29</f>
        <v>31.293999999999997</v>
      </c>
      <c r="N30" s="1175"/>
      <c r="O30" s="1185"/>
      <c r="P30" s="1177">
        <f>P26+P29</f>
        <v>814.26</v>
      </c>
    </row>
    <row r="31" spans="1:16" s="146" customFormat="1" ht="12" customHeight="1">
      <c r="A31" s="194">
        <v>11</v>
      </c>
      <c r="B31" s="1074" t="s">
        <v>21</v>
      </c>
      <c r="C31" s="1074" t="s">
        <v>18</v>
      </c>
      <c r="D31" s="1073">
        <v>542842002</v>
      </c>
      <c r="E31" s="1072" t="s">
        <v>17</v>
      </c>
      <c r="F31" s="205" t="s">
        <v>1218</v>
      </c>
      <c r="G31" s="206">
        <v>2</v>
      </c>
      <c r="H31" s="195">
        <v>124</v>
      </c>
      <c r="I31" s="1071">
        <v>11.528</v>
      </c>
      <c r="J31" s="239">
        <v>10.048</v>
      </c>
      <c r="K31" s="1066">
        <f t="shared" ref="K31:K48" si="10">I31-J31-L31</f>
        <v>0</v>
      </c>
      <c r="L31" s="1066">
        <f t="shared" ref="L31:L48" si="11">I31-J31</f>
        <v>1.4800000000000004</v>
      </c>
      <c r="M31" s="1086">
        <f t="shared" si="2"/>
        <v>2</v>
      </c>
      <c r="N31" s="125">
        <v>5357</v>
      </c>
      <c r="O31" s="126">
        <v>7357</v>
      </c>
      <c r="P31" s="1071">
        <v>123.92</v>
      </c>
    </row>
    <row r="32" spans="1:16" s="146" customFormat="1" ht="12" customHeight="1">
      <c r="A32" s="194">
        <v>12</v>
      </c>
      <c r="B32" s="1074" t="s">
        <v>21</v>
      </c>
      <c r="C32" s="1074" t="s">
        <v>18</v>
      </c>
      <c r="D32" s="1073">
        <v>542842009</v>
      </c>
      <c r="E32" s="1072" t="s">
        <v>83</v>
      </c>
      <c r="F32" s="205" t="s">
        <v>1200</v>
      </c>
      <c r="G32" s="195">
        <v>0.69</v>
      </c>
      <c r="H32" s="195">
        <v>33.155569999999997</v>
      </c>
      <c r="I32" s="1071">
        <v>8.39</v>
      </c>
      <c r="J32" s="239">
        <v>7.4530000000000003</v>
      </c>
      <c r="K32" s="1066">
        <f t="shared" si="10"/>
        <v>0</v>
      </c>
      <c r="L32" s="1066">
        <f t="shared" si="11"/>
        <v>0.93700000000000028</v>
      </c>
      <c r="M32" s="1086">
        <f t="shared" si="2"/>
        <v>0.69</v>
      </c>
      <c r="N32" s="125">
        <v>0</v>
      </c>
      <c r="O32" s="126">
        <v>690</v>
      </c>
      <c r="P32" s="1071">
        <v>33.159999999999997</v>
      </c>
    </row>
    <row r="33" spans="1:16" s="146" customFormat="1" ht="12" customHeight="1">
      <c r="A33" s="200"/>
      <c r="B33" s="129"/>
      <c r="C33" s="129"/>
      <c r="D33" s="182"/>
      <c r="E33" s="130"/>
      <c r="F33" s="201"/>
      <c r="G33" s="127">
        <f t="shared" ref="G33:L33" si="12">SUM(G31:G32)</f>
        <v>2.69</v>
      </c>
      <c r="H33" s="127">
        <f t="shared" si="12"/>
        <v>157.15557000000001</v>
      </c>
      <c r="I33" s="131">
        <f t="shared" si="12"/>
        <v>19.917999999999999</v>
      </c>
      <c r="J33" s="182">
        <f t="shared" si="12"/>
        <v>17.501000000000001</v>
      </c>
      <c r="K33" s="182">
        <f t="shared" si="12"/>
        <v>0</v>
      </c>
      <c r="L33" s="182">
        <f t="shared" si="12"/>
        <v>2.4170000000000007</v>
      </c>
      <c r="M33" s="131">
        <f>SUM(M31:M32)</f>
        <v>2.69</v>
      </c>
      <c r="N33" s="182"/>
      <c r="O33" s="128"/>
      <c r="P33" s="131">
        <f>SUM(P31:P32)</f>
        <v>157.07999999999998</v>
      </c>
    </row>
    <row r="34" spans="1:16" s="146" customFormat="1" ht="12" customHeight="1">
      <c r="A34" s="194">
        <v>13</v>
      </c>
      <c r="B34" s="1074" t="s">
        <v>21</v>
      </c>
      <c r="C34" s="1074" t="s">
        <v>5</v>
      </c>
      <c r="D34" s="1073">
        <v>542402005</v>
      </c>
      <c r="E34" s="1072" t="s">
        <v>81</v>
      </c>
      <c r="F34" s="205" t="s">
        <v>1220</v>
      </c>
      <c r="G34" s="195">
        <v>1</v>
      </c>
      <c r="H34" s="195">
        <v>17.45</v>
      </c>
      <c r="I34" s="1071">
        <v>19.274999999999999</v>
      </c>
      <c r="J34" s="239">
        <v>19.274999999999999</v>
      </c>
      <c r="K34" s="1066">
        <f t="shared" si="10"/>
        <v>0</v>
      </c>
      <c r="L34" s="1066">
        <f t="shared" si="11"/>
        <v>0</v>
      </c>
      <c r="M34" s="1086">
        <f t="shared" si="2"/>
        <v>1</v>
      </c>
      <c r="N34" s="125">
        <v>400</v>
      </c>
      <c r="O34" s="126">
        <v>1400</v>
      </c>
      <c r="P34" s="1071">
        <v>17.45</v>
      </c>
    </row>
    <row r="35" spans="1:16" s="146" customFormat="1" ht="12" customHeight="1">
      <c r="A35" s="194">
        <v>14</v>
      </c>
      <c r="B35" s="1074" t="s">
        <v>21</v>
      </c>
      <c r="C35" s="1074" t="s">
        <v>5</v>
      </c>
      <c r="D35" s="1073">
        <v>542402006</v>
      </c>
      <c r="E35" s="1072" t="s">
        <v>80</v>
      </c>
      <c r="F35" s="205" t="s">
        <v>1221</v>
      </c>
      <c r="G35" s="195">
        <v>1.5</v>
      </c>
      <c r="H35" s="195">
        <v>84.65</v>
      </c>
      <c r="I35" s="1071">
        <v>3.2</v>
      </c>
      <c r="J35" s="239">
        <v>3.2</v>
      </c>
      <c r="K35" s="1066">
        <f t="shared" si="10"/>
        <v>0</v>
      </c>
      <c r="L35" s="1066">
        <f t="shared" si="11"/>
        <v>0</v>
      </c>
      <c r="M35" s="1086">
        <f t="shared" si="2"/>
        <v>1.5</v>
      </c>
      <c r="N35" s="125">
        <v>0</v>
      </c>
      <c r="O35" s="126">
        <v>1500</v>
      </c>
      <c r="P35" s="1071">
        <v>84.65</v>
      </c>
    </row>
    <row r="36" spans="1:16" s="146" customFormat="1" ht="12" customHeight="1">
      <c r="A36" s="200"/>
      <c r="B36" s="129"/>
      <c r="C36" s="129"/>
      <c r="D36" s="182"/>
      <c r="E36" s="130"/>
      <c r="F36" s="201"/>
      <c r="G36" s="127">
        <f t="shared" ref="G36:L36" si="13">SUM(G34:G35)</f>
        <v>2.5</v>
      </c>
      <c r="H36" s="127">
        <f t="shared" si="13"/>
        <v>102.10000000000001</v>
      </c>
      <c r="I36" s="131">
        <f t="shared" si="13"/>
        <v>22.474999999999998</v>
      </c>
      <c r="J36" s="182">
        <f t="shared" si="13"/>
        <v>22.474999999999998</v>
      </c>
      <c r="K36" s="182">
        <f t="shared" si="13"/>
        <v>0</v>
      </c>
      <c r="L36" s="182">
        <f t="shared" si="13"/>
        <v>0</v>
      </c>
      <c r="M36" s="131">
        <f>SUM(M34:M35)</f>
        <v>2.5</v>
      </c>
      <c r="N36" s="182"/>
      <c r="O36" s="128"/>
      <c r="P36" s="131">
        <f>SUM(P34:P35)</f>
        <v>102.10000000000001</v>
      </c>
    </row>
    <row r="37" spans="1:16" s="146" customFormat="1" ht="12" customHeight="1">
      <c r="A37" s="1180"/>
      <c r="B37" s="1174"/>
      <c r="C37" s="1174"/>
      <c r="D37" s="1175"/>
      <c r="E37" s="1176"/>
      <c r="F37" s="1181"/>
      <c r="G37" s="1184">
        <f t="shared" ref="G37:L37" si="14">G33+G36</f>
        <v>5.1899999999999995</v>
      </c>
      <c r="H37" s="1184">
        <f t="shared" si="14"/>
        <v>259.25557000000003</v>
      </c>
      <c r="I37" s="1177">
        <f t="shared" si="14"/>
        <v>42.393000000000001</v>
      </c>
      <c r="J37" s="1175">
        <f t="shared" si="14"/>
        <v>39.975999999999999</v>
      </c>
      <c r="K37" s="1175">
        <f t="shared" si="14"/>
        <v>0</v>
      </c>
      <c r="L37" s="1175">
        <f t="shared" si="14"/>
        <v>2.4170000000000007</v>
      </c>
      <c r="M37" s="1177">
        <f>M33+M36</f>
        <v>5.1899999999999995</v>
      </c>
      <c r="N37" s="1175"/>
      <c r="O37" s="1185"/>
      <c r="P37" s="1177">
        <f>P33+P36</f>
        <v>259.18</v>
      </c>
    </row>
    <row r="38" spans="1:16" s="146" customFormat="1" ht="11.25" customHeight="1">
      <c r="A38" s="1820">
        <v>15</v>
      </c>
      <c r="B38" s="1815" t="s">
        <v>1</v>
      </c>
      <c r="C38" s="1815" t="s">
        <v>77</v>
      </c>
      <c r="D38" s="1827">
        <v>579142005</v>
      </c>
      <c r="E38" s="1825" t="s">
        <v>78</v>
      </c>
      <c r="F38" s="205" t="s">
        <v>1223</v>
      </c>
      <c r="G38" s="195">
        <v>2.6</v>
      </c>
      <c r="H38" s="195">
        <v>52.3</v>
      </c>
      <c r="I38" s="1071">
        <v>11.2</v>
      </c>
      <c r="J38" s="239">
        <v>11.2</v>
      </c>
      <c r="K38" s="1066">
        <f t="shared" si="10"/>
        <v>0</v>
      </c>
      <c r="L38" s="1066">
        <f t="shared" si="11"/>
        <v>0</v>
      </c>
      <c r="M38" s="1086">
        <f t="shared" si="2"/>
        <v>0.19800000000000001</v>
      </c>
      <c r="N38" s="125">
        <v>0</v>
      </c>
      <c r="O38" s="126">
        <v>198</v>
      </c>
      <c r="P38" s="1071">
        <v>7.87</v>
      </c>
    </row>
    <row r="39" spans="1:16" s="146" customFormat="1" ht="11.25" customHeight="1">
      <c r="A39" s="1821"/>
      <c r="B39" s="1817"/>
      <c r="C39" s="1817"/>
      <c r="D39" s="1828"/>
      <c r="E39" s="1826"/>
      <c r="F39" s="205" t="s">
        <v>1224</v>
      </c>
      <c r="G39" s="195"/>
      <c r="H39" s="195"/>
      <c r="I39" s="1071"/>
      <c r="J39" s="239"/>
      <c r="K39" s="1066">
        <f t="shared" si="10"/>
        <v>0</v>
      </c>
      <c r="L39" s="1066">
        <f t="shared" si="11"/>
        <v>0</v>
      </c>
      <c r="M39" s="1086">
        <f t="shared" si="2"/>
        <v>2.4</v>
      </c>
      <c r="N39" s="125">
        <v>12000</v>
      </c>
      <c r="O39" s="126">
        <v>14400</v>
      </c>
      <c r="P39" s="1071">
        <v>44.43</v>
      </c>
    </row>
    <row r="40" spans="1:16" s="146" customFormat="1" ht="11.25" customHeight="1">
      <c r="A40" s="1823">
        <v>16</v>
      </c>
      <c r="B40" s="1815" t="s">
        <v>1</v>
      </c>
      <c r="C40" s="1815" t="s">
        <v>77</v>
      </c>
      <c r="D40" s="1827">
        <v>579142017</v>
      </c>
      <c r="E40" s="1825" t="s">
        <v>395</v>
      </c>
      <c r="F40" s="205" t="s">
        <v>1225</v>
      </c>
      <c r="G40" s="195">
        <v>1.65</v>
      </c>
      <c r="H40" s="195">
        <v>81.33</v>
      </c>
      <c r="I40" s="1071">
        <v>1.65</v>
      </c>
      <c r="J40" s="239">
        <v>1.65</v>
      </c>
      <c r="K40" s="1066">
        <f t="shared" si="10"/>
        <v>0</v>
      </c>
      <c r="L40" s="1066">
        <f t="shared" si="11"/>
        <v>0</v>
      </c>
      <c r="M40" s="1086">
        <f t="shared" si="2"/>
        <v>1.1000000000000001</v>
      </c>
      <c r="N40" s="125">
        <v>0</v>
      </c>
      <c r="O40" s="126">
        <v>1100</v>
      </c>
      <c r="P40" s="1071">
        <v>305.47000000000003</v>
      </c>
    </row>
    <row r="41" spans="1:16" s="146" customFormat="1" ht="11.25" customHeight="1">
      <c r="A41" s="1824"/>
      <c r="B41" s="1817"/>
      <c r="C41" s="1817"/>
      <c r="D41" s="1828"/>
      <c r="E41" s="1826"/>
      <c r="F41" s="205" t="s">
        <v>1226</v>
      </c>
      <c r="G41" s="195"/>
      <c r="H41" s="195"/>
      <c r="I41" s="1071"/>
      <c r="J41" s="239"/>
      <c r="K41" s="1066">
        <f t="shared" si="10"/>
        <v>0</v>
      </c>
      <c r="L41" s="1066">
        <f t="shared" si="11"/>
        <v>0</v>
      </c>
      <c r="M41" s="1086">
        <f t="shared" si="2"/>
        <v>0.55000000000000004</v>
      </c>
      <c r="N41" s="125">
        <v>1100</v>
      </c>
      <c r="O41" s="126">
        <v>1650</v>
      </c>
      <c r="P41" s="1071">
        <v>151.91</v>
      </c>
    </row>
    <row r="42" spans="1:16" s="146" customFormat="1" ht="11.25" customHeight="1">
      <c r="A42" s="200"/>
      <c r="B42" s="129"/>
      <c r="C42" s="129"/>
      <c r="D42" s="182"/>
      <c r="E42" s="130"/>
      <c r="F42" s="201"/>
      <c r="G42" s="127">
        <f t="shared" ref="G42:L42" si="15">SUM(G38:G41)</f>
        <v>4.25</v>
      </c>
      <c r="H42" s="127">
        <f t="shared" si="15"/>
        <v>133.63</v>
      </c>
      <c r="I42" s="131">
        <f t="shared" si="15"/>
        <v>12.85</v>
      </c>
      <c r="J42" s="182">
        <f t="shared" si="15"/>
        <v>12.85</v>
      </c>
      <c r="K42" s="182">
        <f t="shared" si="15"/>
        <v>0</v>
      </c>
      <c r="L42" s="182">
        <f t="shared" si="15"/>
        <v>0</v>
      </c>
      <c r="M42" s="131">
        <f>SUM(M38:M41)</f>
        <v>4.2480000000000002</v>
      </c>
      <c r="N42" s="182"/>
      <c r="O42" s="128"/>
      <c r="P42" s="131">
        <f>SUM(P38:P41)</f>
        <v>509.68000000000006</v>
      </c>
    </row>
    <row r="43" spans="1:16" s="146" customFormat="1" ht="11.25" customHeight="1">
      <c r="A43" s="1823">
        <v>17</v>
      </c>
      <c r="B43" s="1815" t="s">
        <v>1</v>
      </c>
      <c r="C43" s="1815" t="s">
        <v>2</v>
      </c>
      <c r="D43" s="1827">
        <v>579582002</v>
      </c>
      <c r="E43" s="1818" t="s">
        <v>75</v>
      </c>
      <c r="F43" s="205" t="s">
        <v>1229</v>
      </c>
      <c r="G43" s="195">
        <v>4.05</v>
      </c>
      <c r="H43" s="195">
        <v>225</v>
      </c>
      <c r="I43" s="1071">
        <v>7.25</v>
      </c>
      <c r="J43" s="239">
        <v>7.25</v>
      </c>
      <c r="K43" s="1066">
        <f t="shared" si="10"/>
        <v>0</v>
      </c>
      <c r="L43" s="1066">
        <f t="shared" si="11"/>
        <v>0</v>
      </c>
      <c r="M43" s="1086">
        <f t="shared" si="2"/>
        <v>2</v>
      </c>
      <c r="N43" s="125">
        <v>5853</v>
      </c>
      <c r="O43" s="126">
        <v>7853</v>
      </c>
      <c r="P43" s="1071">
        <v>113.63</v>
      </c>
    </row>
    <row r="44" spans="1:16" s="146" customFormat="1" ht="11.25" customHeight="1">
      <c r="A44" s="1824"/>
      <c r="B44" s="1817"/>
      <c r="C44" s="1817"/>
      <c r="D44" s="1828"/>
      <c r="E44" s="1818"/>
      <c r="F44" s="205" t="s">
        <v>1230</v>
      </c>
      <c r="G44" s="195"/>
      <c r="H44" s="195"/>
      <c r="I44" s="1071"/>
      <c r="J44" s="239"/>
      <c r="K44" s="1066">
        <f t="shared" si="10"/>
        <v>0</v>
      </c>
      <c r="L44" s="1066">
        <f t="shared" si="11"/>
        <v>0</v>
      </c>
      <c r="M44" s="1086">
        <f t="shared" si="2"/>
        <v>2.0470000000000002</v>
      </c>
      <c r="N44" s="125">
        <v>7853</v>
      </c>
      <c r="O44" s="126">
        <v>9900</v>
      </c>
      <c r="P44" s="1071">
        <v>110.87</v>
      </c>
    </row>
    <row r="45" spans="1:16" s="146" customFormat="1" ht="11.25" customHeight="1">
      <c r="A45" s="1823">
        <v>18</v>
      </c>
      <c r="B45" s="1815" t="s">
        <v>1</v>
      </c>
      <c r="C45" s="1815" t="s">
        <v>2</v>
      </c>
      <c r="D45" s="1827">
        <v>579582005</v>
      </c>
      <c r="E45" s="1818" t="s">
        <v>73</v>
      </c>
      <c r="F45" s="205" t="s">
        <v>1232</v>
      </c>
      <c r="G45" s="195">
        <v>4.1399999999999997</v>
      </c>
      <c r="H45" s="195">
        <v>266</v>
      </c>
      <c r="I45" s="1071">
        <v>15.09</v>
      </c>
      <c r="J45" s="239">
        <v>11.475</v>
      </c>
      <c r="K45" s="1066">
        <f t="shared" si="10"/>
        <v>0</v>
      </c>
      <c r="L45" s="1066">
        <f t="shared" si="11"/>
        <v>3.6150000000000002</v>
      </c>
      <c r="M45" s="1086">
        <f t="shared" si="2"/>
        <v>2</v>
      </c>
      <c r="N45" s="125">
        <v>2490</v>
      </c>
      <c r="O45" s="126">
        <v>4490</v>
      </c>
      <c r="P45" s="1071">
        <v>128.27000000000001</v>
      </c>
    </row>
    <row r="46" spans="1:16" s="146" customFormat="1" ht="11.25" customHeight="1">
      <c r="A46" s="1824"/>
      <c r="B46" s="1817"/>
      <c r="C46" s="1817"/>
      <c r="D46" s="1828"/>
      <c r="E46" s="1818"/>
      <c r="F46" s="205" t="s">
        <v>1233</v>
      </c>
      <c r="G46" s="195"/>
      <c r="H46" s="195"/>
      <c r="I46" s="1071"/>
      <c r="J46" s="239"/>
      <c r="K46" s="1066">
        <f t="shared" si="10"/>
        <v>0</v>
      </c>
      <c r="L46" s="1066">
        <f t="shared" si="11"/>
        <v>0</v>
      </c>
      <c r="M46" s="1086">
        <f t="shared" si="2"/>
        <v>2.14</v>
      </c>
      <c r="N46" s="125">
        <v>4490</v>
      </c>
      <c r="O46" s="126">
        <v>6630</v>
      </c>
      <c r="P46" s="1071">
        <v>137.71</v>
      </c>
    </row>
    <row r="47" spans="1:16" s="146" customFormat="1" ht="12" customHeight="1">
      <c r="A47" s="194">
        <v>19</v>
      </c>
      <c r="B47" s="1074" t="s">
        <v>1</v>
      </c>
      <c r="C47" s="1074" t="s">
        <v>2</v>
      </c>
      <c r="D47" s="1073">
        <v>579582006</v>
      </c>
      <c r="E47" s="1075" t="s">
        <v>72</v>
      </c>
      <c r="F47" s="205" t="s">
        <v>1234</v>
      </c>
      <c r="G47" s="195">
        <v>3.85</v>
      </c>
      <c r="H47" s="195">
        <v>273.07</v>
      </c>
      <c r="I47" s="1071">
        <v>9.6999999999999993</v>
      </c>
      <c r="J47" s="239">
        <v>7.1</v>
      </c>
      <c r="K47" s="1066">
        <f t="shared" si="10"/>
        <v>0</v>
      </c>
      <c r="L47" s="1066">
        <f t="shared" si="11"/>
        <v>2.5999999999999996</v>
      </c>
      <c r="M47" s="1086">
        <f t="shared" si="2"/>
        <v>1.1000000000000001</v>
      </c>
      <c r="N47" s="125">
        <v>2400</v>
      </c>
      <c r="O47" s="126">
        <v>3500</v>
      </c>
      <c r="P47" s="1071">
        <v>69.2</v>
      </c>
    </row>
    <row r="48" spans="1:16" s="146" customFormat="1" ht="12" customHeight="1">
      <c r="A48" s="194">
        <v>20</v>
      </c>
      <c r="B48" s="1074" t="s">
        <v>1</v>
      </c>
      <c r="C48" s="1074" t="s">
        <v>2</v>
      </c>
      <c r="D48" s="1073">
        <v>579582007</v>
      </c>
      <c r="E48" s="1072" t="s">
        <v>70</v>
      </c>
      <c r="F48" s="205" t="s">
        <v>1236</v>
      </c>
      <c r="G48" s="195">
        <v>2.5499999999999998</v>
      </c>
      <c r="H48" s="195">
        <v>190</v>
      </c>
      <c r="I48" s="1071">
        <v>6.7</v>
      </c>
      <c r="J48" s="239">
        <v>3.65</v>
      </c>
      <c r="K48" s="1066">
        <f t="shared" si="10"/>
        <v>0</v>
      </c>
      <c r="L48" s="1066">
        <f t="shared" si="11"/>
        <v>3.0500000000000003</v>
      </c>
      <c r="M48" s="1086">
        <f t="shared" si="2"/>
        <v>2.5499999999999998</v>
      </c>
      <c r="N48" s="125">
        <v>1100</v>
      </c>
      <c r="O48" s="126">
        <v>3650</v>
      </c>
      <c r="P48" s="1071">
        <v>189.78</v>
      </c>
    </row>
    <row r="49" spans="1:16" s="146" customFormat="1" ht="12" customHeight="1">
      <c r="A49" s="200"/>
      <c r="B49" s="129"/>
      <c r="C49" s="129"/>
      <c r="D49" s="182"/>
      <c r="E49" s="130"/>
      <c r="F49" s="201"/>
      <c r="G49" s="127">
        <f t="shared" ref="G49:L49" si="16">SUM(G43:G48)</f>
        <v>14.59</v>
      </c>
      <c r="H49" s="127">
        <f t="shared" si="16"/>
        <v>954.06999999999994</v>
      </c>
      <c r="I49" s="131">
        <f t="shared" si="16"/>
        <v>38.74</v>
      </c>
      <c r="J49" s="182">
        <f t="shared" si="16"/>
        <v>29.475000000000001</v>
      </c>
      <c r="K49" s="182">
        <f t="shared" si="16"/>
        <v>0</v>
      </c>
      <c r="L49" s="182">
        <f t="shared" si="16"/>
        <v>9.2650000000000006</v>
      </c>
      <c r="M49" s="131">
        <f>SUM(M43:M48)</f>
        <v>11.837</v>
      </c>
      <c r="N49" s="182"/>
      <c r="O49" s="128"/>
      <c r="P49" s="131">
        <f>SUM(P43:P48)</f>
        <v>749.46</v>
      </c>
    </row>
    <row r="50" spans="1:16" s="146" customFormat="1" ht="12" customHeight="1">
      <c r="A50" s="1186"/>
      <c r="B50" s="1187"/>
      <c r="C50" s="1187"/>
      <c r="D50" s="1188"/>
      <c r="E50" s="1189"/>
      <c r="F50" s="1190"/>
      <c r="G50" s="1191">
        <f t="shared" ref="G50:L50" si="17">G42+G49</f>
        <v>18.84</v>
      </c>
      <c r="H50" s="1191">
        <f t="shared" si="17"/>
        <v>1087.6999999999998</v>
      </c>
      <c r="I50" s="1192">
        <f t="shared" si="17"/>
        <v>51.59</v>
      </c>
      <c r="J50" s="1188">
        <f t="shared" si="17"/>
        <v>42.325000000000003</v>
      </c>
      <c r="K50" s="1188">
        <f t="shared" si="17"/>
        <v>0</v>
      </c>
      <c r="L50" s="1188">
        <f t="shared" si="17"/>
        <v>9.2650000000000006</v>
      </c>
      <c r="M50" s="1192">
        <f>M42+M49</f>
        <v>16.085000000000001</v>
      </c>
      <c r="N50" s="1188"/>
      <c r="O50" s="1193"/>
      <c r="P50" s="1192">
        <f>P42+P49</f>
        <v>1259.1400000000001</v>
      </c>
    </row>
    <row r="51" spans="1:16" s="146" customFormat="1" ht="12" customHeight="1">
      <c r="A51" s="208"/>
      <c r="B51" s="221"/>
      <c r="C51" s="221"/>
      <c r="D51" s="224"/>
      <c r="E51" s="230" t="s">
        <v>1773</v>
      </c>
      <c r="F51" s="209"/>
      <c r="G51" s="210">
        <f t="shared" ref="G51:L51" si="18">G50+G37+G30+G13</f>
        <v>55.134</v>
      </c>
      <c r="H51" s="210">
        <f t="shared" si="18"/>
        <v>2288.41176</v>
      </c>
      <c r="I51" s="211">
        <f t="shared" si="18"/>
        <v>174.553</v>
      </c>
      <c r="J51" s="211">
        <f t="shared" si="18"/>
        <v>137.96100000000001</v>
      </c>
      <c r="K51" s="211">
        <f t="shared" si="18"/>
        <v>0</v>
      </c>
      <c r="L51" s="211">
        <f t="shared" si="18"/>
        <v>36.591999999999999</v>
      </c>
      <c r="M51" s="211">
        <f>M50+M37+M30+M13</f>
        <v>56.778999999999996</v>
      </c>
      <c r="N51" s="211"/>
      <c r="O51" s="244"/>
      <c r="P51" s="211">
        <f>P50+P37+P30+P13</f>
        <v>2564.2199999999998</v>
      </c>
    </row>
    <row r="52" spans="1:16" s="81" customFormat="1" ht="18" customHeight="1">
      <c r="A52" s="1829" t="s">
        <v>2470</v>
      </c>
      <c r="B52" s="1829"/>
      <c r="C52" s="1829"/>
      <c r="D52" s="1829"/>
      <c r="E52" s="1829"/>
      <c r="F52" s="82"/>
      <c r="I52" s="240"/>
      <c r="J52" s="226"/>
      <c r="K52" s="226"/>
      <c r="L52" s="226"/>
      <c r="M52" s="226"/>
      <c r="N52" s="226"/>
      <c r="O52" s="245"/>
      <c r="P52" s="226"/>
    </row>
    <row r="53" spans="1:16" s="146" customFormat="1" ht="12.75" customHeight="1">
      <c r="A53" s="212">
        <v>21</v>
      </c>
      <c r="B53" s="1064" t="s">
        <v>57</v>
      </c>
      <c r="C53" s="1064" t="s">
        <v>56</v>
      </c>
      <c r="D53" s="1066">
        <v>504852005</v>
      </c>
      <c r="E53" s="1069" t="s">
        <v>55</v>
      </c>
      <c r="F53" s="1076" t="s">
        <v>2208</v>
      </c>
      <c r="G53" s="124">
        <v>1.1599999999999999</v>
      </c>
      <c r="H53" s="124">
        <v>81.55</v>
      </c>
      <c r="I53" s="1086">
        <v>9.3699999999999992</v>
      </c>
      <c r="J53" s="1066">
        <v>6.88</v>
      </c>
      <c r="K53" s="1066">
        <f t="shared" ref="K53" si="19">I53-J53-L53</f>
        <v>0</v>
      </c>
      <c r="L53" s="1066">
        <f t="shared" ref="L53" si="20">I53-J53</f>
        <v>2.4899999999999993</v>
      </c>
      <c r="M53" s="1086">
        <f t="shared" ref="M53:M66" si="21">(O53-N53)/1000</f>
        <v>4.8099999999999996</v>
      </c>
      <c r="N53" s="125">
        <v>2134</v>
      </c>
      <c r="O53" s="126">
        <v>6944</v>
      </c>
      <c r="P53" s="1066">
        <v>357.78</v>
      </c>
    </row>
    <row r="54" spans="1:16" s="116" customFormat="1" ht="12.75" customHeight="1">
      <c r="A54" s="197"/>
      <c r="B54" s="132"/>
      <c r="C54" s="132"/>
      <c r="D54" s="160"/>
      <c r="E54" s="133"/>
      <c r="F54" s="198"/>
      <c r="G54" s="199">
        <f>G53</f>
        <v>1.1599999999999999</v>
      </c>
      <c r="H54" s="199">
        <f t="shared" ref="H54:P56" si="22">H53</f>
        <v>81.55</v>
      </c>
      <c r="I54" s="136">
        <f t="shared" si="22"/>
        <v>9.3699999999999992</v>
      </c>
      <c r="J54" s="136">
        <f t="shared" si="22"/>
        <v>6.88</v>
      </c>
      <c r="K54" s="136">
        <f t="shared" si="22"/>
        <v>0</v>
      </c>
      <c r="L54" s="136">
        <f t="shared" si="22"/>
        <v>2.4899999999999993</v>
      </c>
      <c r="M54" s="136">
        <f t="shared" si="22"/>
        <v>4.8099999999999996</v>
      </c>
      <c r="N54" s="136"/>
      <c r="O54" s="242"/>
      <c r="P54" s="136">
        <f t="shared" si="22"/>
        <v>357.78</v>
      </c>
    </row>
    <row r="55" spans="1:16" s="146" customFormat="1" ht="12.75" customHeight="1">
      <c r="A55" s="194">
        <v>22</v>
      </c>
      <c r="B55" s="1074" t="s">
        <v>21</v>
      </c>
      <c r="C55" s="1074" t="s">
        <v>18</v>
      </c>
      <c r="D55" s="1073">
        <v>542842003</v>
      </c>
      <c r="E55" s="1072" t="s">
        <v>82</v>
      </c>
      <c r="F55" s="205" t="s">
        <v>1219</v>
      </c>
      <c r="G55" s="195">
        <v>1.3</v>
      </c>
      <c r="H55" s="195">
        <v>80.52</v>
      </c>
      <c r="I55" s="1071">
        <v>20.466999999999999</v>
      </c>
      <c r="J55" s="239">
        <v>20.466999999999999</v>
      </c>
      <c r="K55" s="1066">
        <f t="shared" ref="K55:K66" si="23">I55-J55-L55</f>
        <v>0</v>
      </c>
      <c r="L55" s="1066">
        <f t="shared" ref="L55:L66" si="24">I55-J55</f>
        <v>0</v>
      </c>
      <c r="M55" s="1086">
        <f t="shared" si="21"/>
        <v>1.26</v>
      </c>
      <c r="N55" s="125">
        <v>18890</v>
      </c>
      <c r="O55" s="126">
        <v>20150</v>
      </c>
      <c r="P55" s="239">
        <v>80.52</v>
      </c>
    </row>
    <row r="56" spans="1:16" s="116" customFormat="1" ht="12.75" customHeight="1">
      <c r="A56" s="197"/>
      <c r="B56" s="132"/>
      <c r="C56" s="132"/>
      <c r="D56" s="160"/>
      <c r="E56" s="133"/>
      <c r="F56" s="198"/>
      <c r="G56" s="199">
        <f>G55</f>
        <v>1.3</v>
      </c>
      <c r="H56" s="199">
        <f t="shared" si="22"/>
        <v>80.52</v>
      </c>
      <c r="I56" s="136">
        <f t="shared" si="22"/>
        <v>20.466999999999999</v>
      </c>
      <c r="J56" s="136">
        <f t="shared" si="22"/>
        <v>20.466999999999999</v>
      </c>
      <c r="K56" s="136">
        <f t="shared" si="22"/>
        <v>0</v>
      </c>
      <c r="L56" s="136">
        <f t="shared" si="22"/>
        <v>0</v>
      </c>
      <c r="M56" s="136">
        <f t="shared" si="22"/>
        <v>1.26</v>
      </c>
      <c r="N56" s="136"/>
      <c r="O56" s="242"/>
      <c r="P56" s="136">
        <f t="shared" si="22"/>
        <v>80.52</v>
      </c>
    </row>
    <row r="57" spans="1:16" s="146" customFormat="1" ht="12.75" customHeight="1">
      <c r="A57" s="194">
        <v>23</v>
      </c>
      <c r="B57" s="1074" t="s">
        <v>21</v>
      </c>
      <c r="C57" s="1074" t="s">
        <v>25</v>
      </c>
      <c r="D57" s="1073">
        <v>542432004</v>
      </c>
      <c r="E57" s="1072" t="s">
        <v>85</v>
      </c>
      <c r="F57" s="205" t="s">
        <v>1216</v>
      </c>
      <c r="G57" s="195">
        <v>1</v>
      </c>
      <c r="H57" s="195">
        <v>59</v>
      </c>
      <c r="I57" s="1071">
        <v>3.8</v>
      </c>
      <c r="J57" s="239">
        <v>3.8</v>
      </c>
      <c r="K57" s="1066">
        <f t="shared" si="23"/>
        <v>0</v>
      </c>
      <c r="L57" s="1066">
        <f t="shared" si="24"/>
        <v>0</v>
      </c>
      <c r="M57" s="1086">
        <f t="shared" si="21"/>
        <v>1</v>
      </c>
      <c r="N57" s="125">
        <v>3000</v>
      </c>
      <c r="O57" s="126">
        <v>4000</v>
      </c>
      <c r="P57" s="239">
        <v>58.56</v>
      </c>
    </row>
    <row r="58" spans="1:16" s="146" customFormat="1" ht="12.75" customHeight="1">
      <c r="A58" s="194">
        <v>24</v>
      </c>
      <c r="B58" s="1074" t="s">
        <v>21</v>
      </c>
      <c r="C58" s="1074" t="s">
        <v>25</v>
      </c>
      <c r="D58" s="1073">
        <v>542432005</v>
      </c>
      <c r="E58" s="1072" t="s">
        <v>84</v>
      </c>
      <c r="F58" s="205" t="s">
        <v>1217</v>
      </c>
      <c r="G58" s="195">
        <v>4.3</v>
      </c>
      <c r="H58" s="195">
        <v>294.8</v>
      </c>
      <c r="I58" s="1071">
        <v>9.6</v>
      </c>
      <c r="J58" s="239">
        <v>9.6</v>
      </c>
      <c r="K58" s="1066">
        <f t="shared" si="23"/>
        <v>0</v>
      </c>
      <c r="L58" s="1066">
        <f t="shared" si="24"/>
        <v>0</v>
      </c>
      <c r="M58" s="1086">
        <f t="shared" si="21"/>
        <v>4.2839999999999998</v>
      </c>
      <c r="N58" s="125">
        <v>1600</v>
      </c>
      <c r="O58" s="126">
        <v>5884</v>
      </c>
      <c r="P58" s="239">
        <v>294.79000000000002</v>
      </c>
    </row>
    <row r="59" spans="1:16" s="146" customFormat="1" ht="12.75" customHeight="1">
      <c r="A59" s="200"/>
      <c r="B59" s="129"/>
      <c r="C59" s="129"/>
      <c r="D59" s="182"/>
      <c r="E59" s="130"/>
      <c r="F59" s="201"/>
      <c r="G59" s="127">
        <f t="shared" ref="G59:L59" si="25">SUM(G53:G58)</f>
        <v>10.219999999999999</v>
      </c>
      <c r="H59" s="127">
        <f t="shared" si="25"/>
        <v>677.94</v>
      </c>
      <c r="I59" s="131">
        <f t="shared" si="25"/>
        <v>73.073999999999984</v>
      </c>
      <c r="J59" s="182">
        <f t="shared" si="25"/>
        <v>68.093999999999994</v>
      </c>
      <c r="K59" s="182">
        <f t="shared" si="25"/>
        <v>0</v>
      </c>
      <c r="L59" s="182">
        <f t="shared" si="25"/>
        <v>4.9799999999999986</v>
      </c>
      <c r="M59" s="131">
        <f>SUM(M57:M58)</f>
        <v>5.2839999999999998</v>
      </c>
      <c r="N59" s="182"/>
      <c r="O59" s="128"/>
      <c r="P59" s="131">
        <f>SUM(P57:P58)</f>
        <v>353.35</v>
      </c>
    </row>
    <row r="60" spans="1:16" s="146" customFormat="1" ht="12.75" customHeight="1">
      <c r="A60" s="194">
        <v>25</v>
      </c>
      <c r="B60" s="1074" t="s">
        <v>8</v>
      </c>
      <c r="C60" s="1074" t="s">
        <v>11</v>
      </c>
      <c r="D60" s="1073">
        <v>578762007</v>
      </c>
      <c r="E60" s="1072" t="s">
        <v>10</v>
      </c>
      <c r="F60" s="205" t="s">
        <v>1222</v>
      </c>
      <c r="G60" s="195">
        <v>1.85</v>
      </c>
      <c r="H60" s="195">
        <v>154.19999999999999</v>
      </c>
      <c r="I60" s="1071">
        <v>5.4859999999999998</v>
      </c>
      <c r="J60" s="239">
        <v>2.85</v>
      </c>
      <c r="K60" s="1066">
        <f t="shared" si="23"/>
        <v>0</v>
      </c>
      <c r="L60" s="1066">
        <f t="shared" si="24"/>
        <v>2.6359999999999997</v>
      </c>
      <c r="M60" s="1086">
        <f t="shared" si="21"/>
        <v>1.85</v>
      </c>
      <c r="N60" s="125">
        <v>0</v>
      </c>
      <c r="O60" s="126">
        <v>1850</v>
      </c>
      <c r="P60" s="239">
        <v>154.19</v>
      </c>
    </row>
    <row r="61" spans="1:16" s="116" customFormat="1" ht="12.75" customHeight="1">
      <c r="A61" s="197"/>
      <c r="B61" s="132"/>
      <c r="C61" s="132"/>
      <c r="D61" s="160"/>
      <c r="E61" s="133"/>
      <c r="F61" s="198"/>
      <c r="G61" s="199">
        <f>G60</f>
        <v>1.85</v>
      </c>
      <c r="H61" s="199">
        <f t="shared" ref="H61:M61" si="26">H60</f>
        <v>154.19999999999999</v>
      </c>
      <c r="I61" s="136">
        <f t="shared" si="26"/>
        <v>5.4859999999999998</v>
      </c>
      <c r="J61" s="136">
        <f t="shared" si="26"/>
        <v>2.85</v>
      </c>
      <c r="K61" s="136">
        <f t="shared" si="26"/>
        <v>0</v>
      </c>
      <c r="L61" s="136">
        <f t="shared" si="26"/>
        <v>2.6359999999999997</v>
      </c>
      <c r="M61" s="136">
        <f t="shared" si="26"/>
        <v>1.85</v>
      </c>
      <c r="N61" s="136"/>
      <c r="O61" s="242"/>
      <c r="P61" s="136">
        <f>P60</f>
        <v>154.19</v>
      </c>
    </row>
    <row r="62" spans="1:16" s="146" customFormat="1" ht="12.75" customHeight="1">
      <c r="A62" s="1823">
        <v>26</v>
      </c>
      <c r="B62" s="1815" t="s">
        <v>1</v>
      </c>
      <c r="C62" s="1815" t="s">
        <v>5</v>
      </c>
      <c r="D62" s="1827">
        <v>579802001</v>
      </c>
      <c r="E62" s="1818" t="s">
        <v>76</v>
      </c>
      <c r="F62" s="205" t="s">
        <v>1227</v>
      </c>
      <c r="G62" s="195">
        <v>9</v>
      </c>
      <c r="H62" s="195">
        <v>550</v>
      </c>
      <c r="I62" s="1071">
        <v>12.55</v>
      </c>
      <c r="J62" s="239">
        <v>12.55</v>
      </c>
      <c r="K62" s="1066">
        <f t="shared" si="23"/>
        <v>0</v>
      </c>
      <c r="L62" s="1066">
        <f t="shared" si="24"/>
        <v>0</v>
      </c>
      <c r="M62" s="1086">
        <f t="shared" si="21"/>
        <v>3.05</v>
      </c>
      <c r="N62" s="125">
        <v>2090</v>
      </c>
      <c r="O62" s="126">
        <v>5140</v>
      </c>
      <c r="P62" s="239">
        <v>396.43</v>
      </c>
    </row>
    <row r="63" spans="1:16" s="146" customFormat="1" ht="12.75" customHeight="1">
      <c r="A63" s="1824"/>
      <c r="B63" s="1817"/>
      <c r="C63" s="1817"/>
      <c r="D63" s="1828"/>
      <c r="E63" s="1818"/>
      <c r="F63" s="205" t="s">
        <v>1228</v>
      </c>
      <c r="G63" s="195"/>
      <c r="H63" s="195"/>
      <c r="I63" s="1071"/>
      <c r="J63" s="239"/>
      <c r="K63" s="1066">
        <f t="shared" si="23"/>
        <v>0</v>
      </c>
      <c r="L63" s="1066">
        <f t="shared" si="24"/>
        <v>0</v>
      </c>
      <c r="M63" s="1086">
        <f t="shared" si="21"/>
        <v>3.5</v>
      </c>
      <c r="N63" s="125">
        <v>5140</v>
      </c>
      <c r="O63" s="126">
        <v>8640</v>
      </c>
      <c r="P63" s="239">
        <v>254.17</v>
      </c>
    </row>
    <row r="64" spans="1:16" s="146" customFormat="1" ht="16.2" customHeight="1">
      <c r="A64" s="200"/>
      <c r="B64" s="129"/>
      <c r="C64" s="129"/>
      <c r="D64" s="182"/>
      <c r="E64" s="130"/>
      <c r="F64" s="201"/>
      <c r="G64" s="127">
        <f t="shared" ref="G64:L64" si="27">SUM(G58:G63)</f>
        <v>27.220000000000002</v>
      </c>
      <c r="H64" s="127">
        <f t="shared" si="27"/>
        <v>1831.14</v>
      </c>
      <c r="I64" s="131">
        <f t="shared" si="27"/>
        <v>106.19599999999998</v>
      </c>
      <c r="J64" s="182">
        <f t="shared" si="27"/>
        <v>95.943999999999974</v>
      </c>
      <c r="K64" s="182">
        <f t="shared" si="27"/>
        <v>0</v>
      </c>
      <c r="L64" s="182">
        <f t="shared" si="27"/>
        <v>10.251999999999997</v>
      </c>
      <c r="M64" s="131">
        <f>SUM(M62:M63)</f>
        <v>6.55</v>
      </c>
      <c r="N64" s="182"/>
      <c r="O64" s="128"/>
      <c r="P64" s="131">
        <f>SUM(P62:P63)</f>
        <v>650.6</v>
      </c>
    </row>
    <row r="65" spans="1:19" s="146" customFormat="1" ht="15" customHeight="1">
      <c r="A65" s="194">
        <v>27</v>
      </c>
      <c r="B65" s="1074" t="s">
        <v>1</v>
      </c>
      <c r="C65" s="1074" t="s">
        <v>2</v>
      </c>
      <c r="D65" s="1073">
        <v>579582006</v>
      </c>
      <c r="E65" s="1075" t="s">
        <v>72</v>
      </c>
      <c r="F65" s="213" t="s">
        <v>1235</v>
      </c>
      <c r="G65" s="195"/>
      <c r="H65" s="195"/>
      <c r="I65" s="1071"/>
      <c r="J65" s="239"/>
      <c r="K65" s="1066">
        <f t="shared" si="23"/>
        <v>0</v>
      </c>
      <c r="L65" s="1066">
        <f t="shared" si="24"/>
        <v>0</v>
      </c>
      <c r="M65" s="1086">
        <f t="shared" si="21"/>
        <v>2.75</v>
      </c>
      <c r="N65" s="125">
        <v>3510</v>
      </c>
      <c r="O65" s="126">
        <v>6260</v>
      </c>
      <c r="P65" s="239">
        <v>203.88</v>
      </c>
    </row>
    <row r="66" spans="1:19" s="146" customFormat="1" ht="15" customHeight="1">
      <c r="A66" s="194">
        <v>28</v>
      </c>
      <c r="B66" s="1074" t="s">
        <v>1</v>
      </c>
      <c r="C66" s="1074" t="s">
        <v>2</v>
      </c>
      <c r="D66" s="1073">
        <v>579582004</v>
      </c>
      <c r="E66" s="1072" t="s">
        <v>74</v>
      </c>
      <c r="F66" s="205" t="s">
        <v>1231</v>
      </c>
      <c r="G66" s="195">
        <v>5</v>
      </c>
      <c r="H66" s="195">
        <v>250</v>
      </c>
      <c r="I66" s="1071">
        <v>20.062999999999999</v>
      </c>
      <c r="J66" s="239">
        <v>20.062999999999999</v>
      </c>
      <c r="K66" s="1066">
        <f t="shared" si="23"/>
        <v>0</v>
      </c>
      <c r="L66" s="1066">
        <f t="shared" si="24"/>
        <v>0</v>
      </c>
      <c r="M66" s="1086">
        <f t="shared" si="21"/>
        <v>3.8</v>
      </c>
      <c r="N66" s="125">
        <v>16260</v>
      </c>
      <c r="O66" s="126">
        <v>20060</v>
      </c>
      <c r="P66" s="239">
        <v>243.44</v>
      </c>
    </row>
    <row r="67" spans="1:19" s="146" customFormat="1" ht="16.2" customHeight="1">
      <c r="A67" s="200"/>
      <c r="B67" s="129"/>
      <c r="C67" s="129"/>
      <c r="D67" s="182"/>
      <c r="E67" s="130"/>
      <c r="F67" s="201"/>
      <c r="G67" s="127">
        <f t="shared" ref="G67:L67" si="28">SUM(G61:G66)</f>
        <v>43.07</v>
      </c>
      <c r="H67" s="127">
        <f t="shared" si="28"/>
        <v>2785.34</v>
      </c>
      <c r="I67" s="131">
        <f t="shared" si="28"/>
        <v>144.29499999999999</v>
      </c>
      <c r="J67" s="182">
        <f t="shared" si="28"/>
        <v>131.40699999999998</v>
      </c>
      <c r="K67" s="182">
        <f t="shared" si="28"/>
        <v>0</v>
      </c>
      <c r="L67" s="182">
        <f t="shared" si="28"/>
        <v>12.887999999999996</v>
      </c>
      <c r="M67" s="131">
        <f>SUM(M65:M66)</f>
        <v>6.55</v>
      </c>
      <c r="N67" s="182"/>
      <c r="O67" s="128"/>
      <c r="P67" s="131">
        <f>SUM(P65:P66)</f>
        <v>447.32</v>
      </c>
    </row>
    <row r="68" spans="1:19" s="149" customFormat="1" ht="16.2" customHeight="1">
      <c r="A68" s="214"/>
      <c r="B68" s="186"/>
      <c r="C68" s="186"/>
      <c r="D68" s="225"/>
      <c r="E68" s="143" t="s">
        <v>1774</v>
      </c>
      <c r="F68" s="215"/>
      <c r="G68" s="149">
        <f t="shared" ref="G68:L68" si="29">SUM(G53:G66)</f>
        <v>65.36</v>
      </c>
      <c r="H68" s="149">
        <f t="shared" si="29"/>
        <v>4295.42</v>
      </c>
      <c r="I68" s="241">
        <f t="shared" si="29"/>
        <v>295.92899999999992</v>
      </c>
      <c r="J68" s="225">
        <f t="shared" si="29"/>
        <v>270.44499999999994</v>
      </c>
      <c r="K68" s="225">
        <f t="shared" si="29"/>
        <v>0</v>
      </c>
      <c r="L68" s="225">
        <f t="shared" si="29"/>
        <v>25.483999999999995</v>
      </c>
      <c r="M68" s="241">
        <f>M67+M64+M61+M59+M56+M54</f>
        <v>26.303999999999998</v>
      </c>
      <c r="N68" s="225"/>
      <c r="O68" s="246"/>
      <c r="P68" s="241">
        <f>P67+P64+P61+P59+P56+P54</f>
        <v>2043.76</v>
      </c>
    </row>
    <row r="69" spans="1:19" s="81" customFormat="1" ht="18.75" customHeight="1">
      <c r="A69" s="1807" t="s">
        <v>2469</v>
      </c>
      <c r="B69" s="1807"/>
      <c r="C69" s="1807"/>
      <c r="D69" s="1807"/>
      <c r="E69" s="1807"/>
      <c r="F69" s="82"/>
      <c r="I69" s="240"/>
      <c r="J69" s="226"/>
      <c r="K69" s="226"/>
      <c r="L69" s="226"/>
      <c r="M69" s="226"/>
      <c r="N69" s="226"/>
      <c r="O69" s="245"/>
      <c r="P69" s="226"/>
    </row>
    <row r="70" spans="1:19" s="81" customFormat="1" ht="16.2" customHeight="1">
      <c r="A70" s="170"/>
      <c r="B70" s="222"/>
      <c r="C70" s="222"/>
      <c r="D70" s="226"/>
      <c r="E70" s="231"/>
      <c r="F70" s="82"/>
      <c r="I70" s="240"/>
      <c r="J70" s="226"/>
      <c r="K70" s="226"/>
      <c r="L70" s="226"/>
      <c r="M70" s="226"/>
      <c r="N70" s="226"/>
      <c r="O70" s="245"/>
      <c r="P70" s="226"/>
    </row>
    <row r="71" spans="1:19" s="157" customFormat="1" ht="11.25" customHeight="1">
      <c r="A71" s="212">
        <v>29</v>
      </c>
      <c r="B71" s="1077" t="s">
        <v>31</v>
      </c>
      <c r="C71" s="1077" t="s">
        <v>47</v>
      </c>
      <c r="D71" s="1066">
        <v>506022008</v>
      </c>
      <c r="E71" s="1069" t="s">
        <v>1889</v>
      </c>
      <c r="F71" s="1110"/>
      <c r="G71" s="1110"/>
      <c r="H71" s="1110"/>
      <c r="I71" s="1086">
        <v>13.12</v>
      </c>
      <c r="J71" s="1066"/>
      <c r="K71" s="1066"/>
      <c r="L71" s="1086">
        <f t="shared" ref="L71:L76" si="30">I71-J71-K71</f>
        <v>13.12</v>
      </c>
      <c r="M71" s="1152">
        <f t="shared" ref="M71:M76" si="31">(O71-N71)/1000</f>
        <v>2</v>
      </c>
      <c r="N71" s="125">
        <v>0</v>
      </c>
      <c r="O71" s="126">
        <v>2000</v>
      </c>
      <c r="P71" s="1086">
        <f>M71*35</f>
        <v>70</v>
      </c>
      <c r="R71" s="873" t="s">
        <v>2529</v>
      </c>
    </row>
    <row r="72" spans="1:19" s="157" customFormat="1" ht="11.25" customHeight="1">
      <c r="A72" s="212">
        <v>30</v>
      </c>
      <c r="B72" s="1077" t="s">
        <v>31</v>
      </c>
      <c r="C72" s="1077" t="s">
        <v>47</v>
      </c>
      <c r="D72" s="1066">
        <v>506022010</v>
      </c>
      <c r="E72" s="1069" t="s">
        <v>1890</v>
      </c>
      <c r="F72" s="1110"/>
      <c r="G72" s="1110"/>
      <c r="H72" s="1110"/>
      <c r="I72" s="1086">
        <v>7.72</v>
      </c>
      <c r="J72" s="1066"/>
      <c r="K72" s="1066"/>
      <c r="L72" s="1086">
        <f t="shared" si="30"/>
        <v>7.72</v>
      </c>
      <c r="M72" s="1152">
        <f t="shared" si="31"/>
        <v>2</v>
      </c>
      <c r="N72" s="125">
        <v>0</v>
      </c>
      <c r="O72" s="126">
        <v>2000</v>
      </c>
      <c r="P72" s="1086">
        <f>M72*35</f>
        <v>70</v>
      </c>
      <c r="R72" s="873" t="s">
        <v>2529</v>
      </c>
    </row>
    <row r="73" spans="1:19" s="146" customFormat="1" ht="11.25" customHeight="1">
      <c r="A73" s="200"/>
      <c r="B73" s="129"/>
      <c r="C73" s="129"/>
      <c r="D73" s="182"/>
      <c r="E73" s="130"/>
      <c r="F73" s="201"/>
      <c r="G73" s="127">
        <f t="shared" ref="G73:M73" si="32">SUM(G71:G72)</f>
        <v>0</v>
      </c>
      <c r="H73" s="127">
        <f t="shared" si="32"/>
        <v>0</v>
      </c>
      <c r="I73" s="131">
        <f t="shared" si="32"/>
        <v>20.84</v>
      </c>
      <c r="J73" s="182">
        <f t="shared" si="32"/>
        <v>0</v>
      </c>
      <c r="K73" s="182">
        <f t="shared" si="32"/>
        <v>0</v>
      </c>
      <c r="L73" s="182">
        <f t="shared" si="32"/>
        <v>20.84</v>
      </c>
      <c r="M73" s="131">
        <f t="shared" si="32"/>
        <v>4</v>
      </c>
      <c r="N73" s="182"/>
      <c r="O73" s="128"/>
      <c r="P73" s="131">
        <f>SUM(P71:P72)</f>
        <v>140</v>
      </c>
    </row>
    <row r="74" spans="1:19" s="157" customFormat="1" ht="11.25" customHeight="1">
      <c r="A74" s="212">
        <v>31</v>
      </c>
      <c r="B74" s="1077" t="s">
        <v>31</v>
      </c>
      <c r="C74" s="1077" t="s">
        <v>36</v>
      </c>
      <c r="D74" s="1066">
        <v>506322002</v>
      </c>
      <c r="E74" s="1069" t="s">
        <v>1779</v>
      </c>
      <c r="F74" s="1110"/>
      <c r="G74" s="1110"/>
      <c r="H74" s="1110"/>
      <c r="I74" s="1086">
        <v>17.18</v>
      </c>
      <c r="J74" s="1066"/>
      <c r="K74" s="1066"/>
      <c r="L74" s="1086">
        <f t="shared" si="30"/>
        <v>17.18</v>
      </c>
      <c r="M74" s="1152">
        <f t="shared" si="31"/>
        <v>17</v>
      </c>
      <c r="N74" s="125">
        <v>0</v>
      </c>
      <c r="O74" s="126">
        <v>17000</v>
      </c>
      <c r="P74" s="1086">
        <v>200</v>
      </c>
      <c r="R74" s="873" t="s">
        <v>2525</v>
      </c>
    </row>
    <row r="75" spans="1:19" s="157" customFormat="1" ht="11.25" customHeight="1">
      <c r="A75" s="212">
        <v>32</v>
      </c>
      <c r="B75" s="1077" t="s">
        <v>31</v>
      </c>
      <c r="C75" s="1077" t="s">
        <v>36</v>
      </c>
      <c r="D75" s="1066">
        <v>506322006</v>
      </c>
      <c r="E75" s="1069" t="s">
        <v>1780</v>
      </c>
      <c r="F75" s="1110"/>
      <c r="G75" s="1110"/>
      <c r="H75" s="1110"/>
      <c r="I75" s="1086">
        <v>8.5</v>
      </c>
      <c r="J75" s="1066"/>
      <c r="K75" s="1066"/>
      <c r="L75" s="1086">
        <f t="shared" si="30"/>
        <v>8.5</v>
      </c>
      <c r="M75" s="1152">
        <f t="shared" si="31"/>
        <v>5.5</v>
      </c>
      <c r="N75" s="125">
        <v>0</v>
      </c>
      <c r="O75" s="126">
        <v>5500</v>
      </c>
      <c r="P75" s="1086">
        <v>200</v>
      </c>
      <c r="R75" s="873" t="s">
        <v>2525</v>
      </c>
    </row>
    <row r="76" spans="1:19" s="157" customFormat="1" ht="11.25" customHeight="1">
      <c r="A76" s="212">
        <v>33</v>
      </c>
      <c r="B76" s="1077" t="s">
        <v>31</v>
      </c>
      <c r="C76" s="1077" t="s">
        <v>36</v>
      </c>
      <c r="D76" s="1066">
        <v>506322011</v>
      </c>
      <c r="E76" s="1069" t="s">
        <v>1781</v>
      </c>
      <c r="F76" s="1110"/>
      <c r="G76" s="1110"/>
      <c r="H76" s="1110"/>
      <c r="I76" s="1086">
        <v>2.15</v>
      </c>
      <c r="J76" s="1066"/>
      <c r="K76" s="1066"/>
      <c r="L76" s="1086">
        <f t="shared" si="30"/>
        <v>2.15</v>
      </c>
      <c r="M76" s="1152">
        <f t="shared" si="31"/>
        <v>2.15</v>
      </c>
      <c r="N76" s="125">
        <v>0</v>
      </c>
      <c r="O76" s="126">
        <v>2150</v>
      </c>
      <c r="P76" s="1086">
        <f t="shared" ref="P76" si="33">M76*50</f>
        <v>107.5</v>
      </c>
      <c r="R76" s="873" t="s">
        <v>2525</v>
      </c>
    </row>
    <row r="77" spans="1:19" s="146" customFormat="1" ht="11.25" customHeight="1">
      <c r="A77" s="200"/>
      <c r="B77" s="129"/>
      <c r="C77" s="129"/>
      <c r="D77" s="182"/>
      <c r="E77" s="130"/>
      <c r="F77" s="201"/>
      <c r="G77" s="127">
        <f t="shared" ref="G77:L77" si="34">SUM(G71:G76)</f>
        <v>0</v>
      </c>
      <c r="H77" s="127">
        <f t="shared" si="34"/>
        <v>0</v>
      </c>
      <c r="I77" s="131">
        <f t="shared" si="34"/>
        <v>69.510000000000005</v>
      </c>
      <c r="J77" s="182">
        <f t="shared" si="34"/>
        <v>0</v>
      </c>
      <c r="K77" s="182">
        <f t="shared" si="34"/>
        <v>0</v>
      </c>
      <c r="L77" s="182">
        <f t="shared" si="34"/>
        <v>69.510000000000005</v>
      </c>
      <c r="M77" s="131">
        <f>SUM(M74:M76)</f>
        <v>24.65</v>
      </c>
      <c r="N77" s="182"/>
      <c r="O77" s="128"/>
      <c r="P77" s="131">
        <f>SUM(P74:P76)</f>
        <v>507.5</v>
      </c>
    </row>
    <row r="78" spans="1:19" s="169" customFormat="1" ht="11.25" customHeight="1">
      <c r="A78" s="212">
        <v>34</v>
      </c>
      <c r="B78" s="1077" t="s">
        <v>29</v>
      </c>
      <c r="C78" s="1077" t="s">
        <v>246</v>
      </c>
      <c r="D78" s="1066">
        <v>509912003</v>
      </c>
      <c r="E78" s="1069" t="s">
        <v>2020</v>
      </c>
      <c r="F78" s="123"/>
      <c r="G78" s="123"/>
      <c r="H78" s="123"/>
      <c r="I78" s="1086">
        <v>11.2</v>
      </c>
      <c r="J78" s="1066"/>
      <c r="K78" s="1066"/>
      <c r="L78" s="1086">
        <f t="shared" ref="L78:L84" si="35">I78-J78-K78</f>
        <v>11.2</v>
      </c>
      <c r="M78" s="1152">
        <f t="shared" ref="M78:M84" si="36">(O78-N78)/1000</f>
        <v>2</v>
      </c>
      <c r="N78" s="125">
        <v>0</v>
      </c>
      <c r="O78" s="126">
        <v>2000</v>
      </c>
      <c r="P78" s="1086">
        <f>M78*35</f>
        <v>70</v>
      </c>
      <c r="R78" s="158" t="s">
        <v>2512</v>
      </c>
    </row>
    <row r="79" spans="1:19" s="116" customFormat="1" ht="11.25" customHeight="1">
      <c r="A79" s="197"/>
      <c r="B79" s="132"/>
      <c r="C79" s="132"/>
      <c r="D79" s="160"/>
      <c r="E79" s="133"/>
      <c r="F79" s="198"/>
      <c r="G79" s="199">
        <f>G78</f>
        <v>0</v>
      </c>
      <c r="H79" s="199">
        <f t="shared" ref="H79:P79" si="37">H78</f>
        <v>0</v>
      </c>
      <c r="I79" s="136">
        <f t="shared" si="37"/>
        <v>11.2</v>
      </c>
      <c r="J79" s="136">
        <f t="shared" si="37"/>
        <v>0</v>
      </c>
      <c r="K79" s="136">
        <f t="shared" si="37"/>
        <v>0</v>
      </c>
      <c r="L79" s="136">
        <f t="shared" si="37"/>
        <v>11.2</v>
      </c>
      <c r="M79" s="136">
        <f t="shared" si="37"/>
        <v>2</v>
      </c>
      <c r="N79" s="136"/>
      <c r="O79" s="242"/>
      <c r="P79" s="136">
        <f t="shared" si="37"/>
        <v>70</v>
      </c>
    </row>
    <row r="80" spans="1:19" s="169" customFormat="1" ht="11.25" customHeight="1">
      <c r="A80" s="212">
        <v>35</v>
      </c>
      <c r="B80" s="1077" t="s">
        <v>29</v>
      </c>
      <c r="C80" s="1077" t="s">
        <v>106</v>
      </c>
      <c r="D80" s="1066">
        <v>509542005</v>
      </c>
      <c r="E80" s="1069" t="s">
        <v>2021</v>
      </c>
      <c r="F80" s="123"/>
      <c r="G80" s="123"/>
      <c r="H80" s="123"/>
      <c r="I80" s="1086">
        <v>2.2999999999999998</v>
      </c>
      <c r="J80" s="1066"/>
      <c r="K80" s="1066"/>
      <c r="L80" s="1086">
        <f t="shared" si="35"/>
        <v>2.2999999999999998</v>
      </c>
      <c r="M80" s="1152">
        <f t="shared" si="36"/>
        <v>1</v>
      </c>
      <c r="N80" s="125">
        <v>0</v>
      </c>
      <c r="O80" s="126">
        <v>1000</v>
      </c>
      <c r="P80" s="1086">
        <f>M80*35</f>
        <v>35</v>
      </c>
      <c r="Q80" s="158"/>
      <c r="R80" s="158" t="s">
        <v>2518</v>
      </c>
      <c r="S80" s="158"/>
    </row>
    <row r="81" spans="1:19" s="169" customFormat="1" ht="11.25" customHeight="1">
      <c r="A81" s="212">
        <v>36</v>
      </c>
      <c r="B81" s="1077" t="s">
        <v>29</v>
      </c>
      <c r="C81" s="1077" t="s">
        <v>106</v>
      </c>
      <c r="D81" s="1066">
        <v>509542009</v>
      </c>
      <c r="E81" s="1069" t="s">
        <v>2022</v>
      </c>
      <c r="F81" s="123"/>
      <c r="G81" s="123"/>
      <c r="H81" s="123"/>
      <c r="I81" s="1086">
        <v>16.5</v>
      </c>
      <c r="J81" s="1066"/>
      <c r="K81" s="1066"/>
      <c r="L81" s="1086">
        <f t="shared" si="35"/>
        <v>16.5</v>
      </c>
      <c r="M81" s="1152">
        <f t="shared" si="36"/>
        <v>1.3</v>
      </c>
      <c r="N81" s="125">
        <v>13650</v>
      </c>
      <c r="O81" s="126">
        <v>14950</v>
      </c>
      <c r="P81" s="1086">
        <f>M81*35</f>
        <v>45.5</v>
      </c>
      <c r="Q81" s="158"/>
      <c r="R81" s="158" t="s">
        <v>2518</v>
      </c>
      <c r="S81" s="158"/>
    </row>
    <row r="82" spans="1:19" s="146" customFormat="1" ht="11.25" customHeight="1">
      <c r="A82" s="200"/>
      <c r="B82" s="129"/>
      <c r="C82" s="129"/>
      <c r="D82" s="182"/>
      <c r="E82" s="130"/>
      <c r="F82" s="201"/>
      <c r="G82" s="127">
        <f t="shared" ref="G82:L82" si="38">SUM(G76:G81)</f>
        <v>0</v>
      </c>
      <c r="H82" s="127">
        <f t="shared" si="38"/>
        <v>0</v>
      </c>
      <c r="I82" s="131">
        <f t="shared" si="38"/>
        <v>112.86000000000001</v>
      </c>
      <c r="J82" s="182">
        <f t="shared" si="38"/>
        <v>0</v>
      </c>
      <c r="K82" s="182">
        <f t="shared" si="38"/>
        <v>0</v>
      </c>
      <c r="L82" s="182">
        <f t="shared" si="38"/>
        <v>112.86000000000001</v>
      </c>
      <c r="M82" s="131">
        <f>SUM(M80:M81)</f>
        <v>2.2999999999999998</v>
      </c>
      <c r="N82" s="182"/>
      <c r="O82" s="128"/>
      <c r="P82" s="131">
        <f>SUM(P80:P81)</f>
        <v>80.5</v>
      </c>
    </row>
    <row r="83" spans="1:19" s="157" customFormat="1" ht="11.25" customHeight="1">
      <c r="A83" s="212">
        <v>37</v>
      </c>
      <c r="B83" s="1064" t="s">
        <v>21</v>
      </c>
      <c r="C83" s="1064" t="s">
        <v>5</v>
      </c>
      <c r="D83" s="1066">
        <v>542402001</v>
      </c>
      <c r="E83" s="1069" t="s">
        <v>1932</v>
      </c>
      <c r="F83" s="123"/>
      <c r="G83" s="123"/>
      <c r="H83" s="123"/>
      <c r="I83" s="1086">
        <v>20.77</v>
      </c>
      <c r="J83" s="1066"/>
      <c r="K83" s="1066"/>
      <c r="L83" s="1086">
        <f t="shared" si="35"/>
        <v>20.77</v>
      </c>
      <c r="M83" s="1152">
        <f t="shared" si="36"/>
        <v>1</v>
      </c>
      <c r="N83" s="125">
        <v>0</v>
      </c>
      <c r="O83" s="126">
        <v>1000</v>
      </c>
      <c r="P83" s="1086">
        <f>M83*35</f>
        <v>35</v>
      </c>
      <c r="R83" s="873" t="s">
        <v>2504</v>
      </c>
    </row>
    <row r="84" spans="1:19" s="157" customFormat="1" ht="11.25" customHeight="1">
      <c r="A84" s="212">
        <v>38</v>
      </c>
      <c r="B84" s="1064" t="s">
        <v>21</v>
      </c>
      <c r="C84" s="1064" t="s">
        <v>5</v>
      </c>
      <c r="D84" s="1066">
        <v>542402002</v>
      </c>
      <c r="E84" s="1069" t="s">
        <v>1931</v>
      </c>
      <c r="F84" s="123"/>
      <c r="G84" s="123"/>
      <c r="H84" s="123"/>
      <c r="I84" s="1086">
        <v>13.43</v>
      </c>
      <c r="J84" s="1066"/>
      <c r="K84" s="1066"/>
      <c r="L84" s="1086">
        <f t="shared" si="35"/>
        <v>13.43</v>
      </c>
      <c r="M84" s="1152">
        <f t="shared" si="36"/>
        <v>1</v>
      </c>
      <c r="N84" s="125">
        <v>0</v>
      </c>
      <c r="O84" s="126">
        <v>1000</v>
      </c>
      <c r="P84" s="1086">
        <f>M84*35</f>
        <v>35</v>
      </c>
      <c r="R84" s="873" t="s">
        <v>2504</v>
      </c>
    </row>
    <row r="85" spans="1:19" s="146" customFormat="1" ht="11.25" customHeight="1">
      <c r="A85" s="200"/>
      <c r="B85" s="129"/>
      <c r="C85" s="129"/>
      <c r="D85" s="182"/>
      <c r="E85" s="130"/>
      <c r="F85" s="201"/>
      <c r="G85" s="127">
        <f t="shared" ref="G85:M85" si="39">SUM(G83:G84)</f>
        <v>0</v>
      </c>
      <c r="H85" s="127">
        <f t="shared" si="39"/>
        <v>0</v>
      </c>
      <c r="I85" s="131">
        <f t="shared" si="39"/>
        <v>34.200000000000003</v>
      </c>
      <c r="J85" s="182">
        <f t="shared" si="39"/>
        <v>0</v>
      </c>
      <c r="K85" s="182">
        <f t="shared" si="39"/>
        <v>0</v>
      </c>
      <c r="L85" s="182">
        <f t="shared" si="39"/>
        <v>34.200000000000003</v>
      </c>
      <c r="M85" s="131">
        <f t="shared" si="39"/>
        <v>2</v>
      </c>
      <c r="N85" s="182"/>
      <c r="O85" s="128"/>
      <c r="P85" s="131">
        <f>SUM(P83:P84)</f>
        <v>70</v>
      </c>
    </row>
    <row r="86" spans="1:19" s="146" customFormat="1" ht="11.25" customHeight="1">
      <c r="A86" s="217"/>
      <c r="B86" s="185"/>
      <c r="C86" s="185"/>
      <c r="D86" s="227"/>
      <c r="E86" s="143" t="s">
        <v>2474</v>
      </c>
      <c r="F86" s="218"/>
      <c r="G86" s="146">
        <f>SUM(G71:G85)</f>
        <v>0</v>
      </c>
      <c r="H86" s="146">
        <f>SUM(H71:H85)</f>
        <v>0</v>
      </c>
      <c r="I86" s="220">
        <f t="shared" ref="I86:L86" si="40">I85+I82+I79+I77+I73</f>
        <v>248.60999999999999</v>
      </c>
      <c r="J86" s="220">
        <f t="shared" si="40"/>
        <v>0</v>
      </c>
      <c r="K86" s="220">
        <f t="shared" si="40"/>
        <v>0</v>
      </c>
      <c r="L86" s="220">
        <f t="shared" si="40"/>
        <v>248.60999999999999</v>
      </c>
      <c r="M86" s="220">
        <f>M85+M82+M79+M77+M73</f>
        <v>34.950000000000003</v>
      </c>
      <c r="N86" s="227"/>
      <c r="O86" s="247"/>
      <c r="P86" s="220">
        <f>P85+P82+P79+P77+P73</f>
        <v>868</v>
      </c>
    </row>
    <row r="87" spans="1:19" s="146" customFormat="1" ht="11.25" customHeight="1">
      <c r="A87" s="217"/>
      <c r="B87" s="185"/>
      <c r="C87" s="185"/>
      <c r="D87" s="227"/>
      <c r="E87" s="232"/>
      <c r="F87" s="218"/>
      <c r="I87" s="220"/>
      <c r="J87" s="227"/>
      <c r="K87" s="227"/>
      <c r="L87" s="227"/>
      <c r="M87" s="227"/>
      <c r="N87" s="227"/>
      <c r="O87" s="247"/>
      <c r="P87" s="220"/>
    </row>
    <row r="88" spans="1:19" s="146" customFormat="1" ht="11.25" customHeight="1">
      <c r="A88" s="217"/>
      <c r="B88" s="185"/>
      <c r="C88" s="185"/>
      <c r="D88" s="227"/>
      <c r="E88" s="232"/>
      <c r="F88" s="218"/>
      <c r="I88" s="220"/>
      <c r="J88" s="227"/>
      <c r="K88" s="227"/>
      <c r="L88" s="227" t="s">
        <v>2152</v>
      </c>
      <c r="M88" s="220">
        <f>M86+M68+M51</f>
        <v>118.033</v>
      </c>
      <c r="N88" s="227"/>
      <c r="O88" s="247"/>
      <c r="P88" s="220">
        <f>P86+P68+P51</f>
        <v>5475.98</v>
      </c>
    </row>
  </sheetData>
  <mergeCells count="72">
    <mergeCell ref="M1:P1"/>
    <mergeCell ref="A2:P2"/>
    <mergeCell ref="A3:P3"/>
    <mergeCell ref="B38:B39"/>
    <mergeCell ref="C38:C39"/>
    <mergeCell ref="D38:D39"/>
    <mergeCell ref="A38:A39"/>
    <mergeCell ref="C21:C22"/>
    <mergeCell ref="F21:F22"/>
    <mergeCell ref="D27:D28"/>
    <mergeCell ref="D24:D25"/>
    <mergeCell ref="C24:C25"/>
    <mergeCell ref="C27:C28"/>
    <mergeCell ref="A14:A17"/>
    <mergeCell ref="A18:A19"/>
    <mergeCell ref="C14:C17"/>
    <mergeCell ref="A40:A41"/>
    <mergeCell ref="B40:B41"/>
    <mergeCell ref="C40:C41"/>
    <mergeCell ref="D40:D41"/>
    <mergeCell ref="A62:A63"/>
    <mergeCell ref="B62:B63"/>
    <mergeCell ref="C62:C63"/>
    <mergeCell ref="D62:D63"/>
    <mergeCell ref="C45:C46"/>
    <mergeCell ref="D45:D46"/>
    <mergeCell ref="D43:D44"/>
    <mergeCell ref="C43:C44"/>
    <mergeCell ref="A52:E52"/>
    <mergeCell ref="A69:E69"/>
    <mergeCell ref="A21:A22"/>
    <mergeCell ref="B24:B25"/>
    <mergeCell ref="B21:B22"/>
    <mergeCell ref="A45:A46"/>
    <mergeCell ref="B45:B46"/>
    <mergeCell ref="A24:A25"/>
    <mergeCell ref="B27:B28"/>
    <mergeCell ref="A27:A28"/>
    <mergeCell ref="B43:B44"/>
    <mergeCell ref="A43:A44"/>
    <mergeCell ref="E62:E63"/>
    <mergeCell ref="E40:E41"/>
    <mergeCell ref="E38:E39"/>
    <mergeCell ref="E43:E44"/>
    <mergeCell ref="E24:E25"/>
    <mergeCell ref="B14:B17"/>
    <mergeCell ref="C18:C19"/>
    <mergeCell ref="B18:B19"/>
    <mergeCell ref="E45:E46"/>
    <mergeCell ref="E27:E28"/>
    <mergeCell ref="D21:D22"/>
    <mergeCell ref="E21:E22"/>
    <mergeCell ref="E14:E17"/>
    <mergeCell ref="D14:D17"/>
    <mergeCell ref="E18:E19"/>
    <mergeCell ref="D18:D19"/>
    <mergeCell ref="G4:H4"/>
    <mergeCell ref="F4:F5"/>
    <mergeCell ref="A6:E6"/>
    <mergeCell ref="A4:A5"/>
    <mergeCell ref="B4:B5"/>
    <mergeCell ref="C4:C5"/>
    <mergeCell ref="D4:D5"/>
    <mergeCell ref="E4:E5"/>
    <mergeCell ref="I4:I5"/>
    <mergeCell ref="J4:J5"/>
    <mergeCell ref="K4:K5"/>
    <mergeCell ref="P21:P22"/>
    <mergeCell ref="P4:P5"/>
    <mergeCell ref="L4:L5"/>
    <mergeCell ref="M4:O4"/>
    <mergeCell ref="N5:O5"/>
  </mergeCells>
  <printOptions horizontalCentered="1"/>
  <pageMargins left="0.25" right="0.25" top="0.75" bottom="0.5" header="0.3" footer="0.35"/>
  <pageSetup paperSize="9" scale="80" firstPageNumber="35" orientation="landscape" useFirstPageNumber="1" r:id="rId1"/>
  <headerFooter>
    <oddFooter>&amp;C&amp;"SutonnyMJ,Bold"&amp;18&amp;P</oddFooter>
  </headerFooter>
  <ignoredErrors>
    <ignoredError sqref="M55:M56 M54 M61 M7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D03DF"/>
  </sheetPr>
  <dimension ref="A1:U68"/>
  <sheetViews>
    <sheetView workbookViewId="0">
      <pane xSplit="8" ySplit="3" topLeftCell="R4" activePane="bottomRight" state="frozenSplit"/>
      <selection pane="topRight" activeCell="I1" sqref="I1"/>
      <selection pane="bottomLeft" activeCell="A10" sqref="A10"/>
      <selection pane="bottomRight" activeCell="D8" sqref="D8"/>
    </sheetView>
  </sheetViews>
  <sheetFormatPr defaultRowHeight="15.6"/>
  <cols>
    <col min="1" max="1" width="9.109375" style="923"/>
    <col min="2" max="2" width="12.109375" style="923" customWidth="1"/>
    <col min="3" max="3" width="9.109375" style="923"/>
    <col min="4" max="20" width="14.88671875" customWidth="1"/>
    <col min="21" max="21" width="17.5546875" style="987" customWidth="1"/>
  </cols>
  <sheetData>
    <row r="1" spans="1:21" ht="18">
      <c r="A1" s="1832" t="s">
        <v>2723</v>
      </c>
      <c r="B1" s="1832"/>
      <c r="C1" s="1832"/>
    </row>
    <row r="2" spans="1:21" ht="21.75" customHeight="1">
      <c r="A2" s="1833" t="s">
        <v>2056</v>
      </c>
      <c r="B2" s="1834"/>
      <c r="C2" s="977" t="s">
        <v>1675</v>
      </c>
      <c r="D2" s="1837" t="s">
        <v>2124</v>
      </c>
      <c r="E2" s="1838"/>
      <c r="F2" s="1838"/>
      <c r="G2" s="1838"/>
      <c r="H2" s="1838"/>
      <c r="I2" s="1838"/>
      <c r="J2" s="1838"/>
      <c r="K2" s="1839"/>
      <c r="L2" s="1837" t="s">
        <v>2125</v>
      </c>
      <c r="M2" s="1838"/>
      <c r="N2" s="1838"/>
      <c r="O2" s="1838"/>
      <c r="P2" s="1838"/>
      <c r="Q2" s="1838"/>
      <c r="R2" s="1838"/>
      <c r="S2" s="1839"/>
      <c r="T2" s="1840" t="s">
        <v>2727</v>
      </c>
      <c r="U2" s="1840" t="s">
        <v>2057</v>
      </c>
    </row>
    <row r="3" spans="1:21" ht="30.75" customHeight="1">
      <c r="A3" s="1835"/>
      <c r="B3" s="1836"/>
      <c r="C3" s="978"/>
      <c r="D3" s="979" t="s">
        <v>2717</v>
      </c>
      <c r="E3" s="979" t="s">
        <v>2718</v>
      </c>
      <c r="F3" s="979" t="s">
        <v>2719</v>
      </c>
      <c r="G3" s="979" t="s">
        <v>2718</v>
      </c>
      <c r="H3" s="979" t="s">
        <v>2724</v>
      </c>
      <c r="I3" s="979" t="s">
        <v>2718</v>
      </c>
      <c r="J3" s="991" t="s">
        <v>2726</v>
      </c>
      <c r="K3" s="991" t="s">
        <v>2057</v>
      </c>
      <c r="L3" s="979" t="s">
        <v>2720</v>
      </c>
      <c r="M3" s="979" t="s">
        <v>2721</v>
      </c>
      <c r="N3" s="979" t="s">
        <v>2722</v>
      </c>
      <c r="O3" s="979" t="s">
        <v>2721</v>
      </c>
      <c r="P3" s="979" t="s">
        <v>2725</v>
      </c>
      <c r="Q3" s="982" t="s">
        <v>2721</v>
      </c>
      <c r="R3" s="991" t="s">
        <v>2726</v>
      </c>
      <c r="S3" s="991" t="s">
        <v>2057</v>
      </c>
      <c r="T3" s="1840"/>
      <c r="U3" s="1840"/>
    </row>
    <row r="4" spans="1:21" ht="28.5" customHeight="1">
      <c r="A4" s="1843" t="s">
        <v>2058</v>
      </c>
      <c r="B4" s="1844"/>
      <c r="C4" s="980" t="s">
        <v>2059</v>
      </c>
      <c r="D4" s="69"/>
      <c r="E4" s="69"/>
      <c r="F4" s="70">
        <f>uzri!$M$51</f>
        <v>1.625</v>
      </c>
      <c r="G4" s="70">
        <f>uzri!$P$51</f>
        <v>114.89</v>
      </c>
      <c r="H4" s="70"/>
      <c r="I4" s="70"/>
      <c r="J4" s="992">
        <f>D4+F4+H4</f>
        <v>1.625</v>
      </c>
      <c r="K4" s="992">
        <f>E4+G4+I4</f>
        <v>114.89</v>
      </c>
      <c r="L4" s="69"/>
      <c r="M4" s="69"/>
      <c r="N4" s="69"/>
      <c r="O4" s="69"/>
      <c r="P4" s="70"/>
      <c r="Q4" s="983"/>
      <c r="R4" s="992">
        <f>L4+N4+P4</f>
        <v>0</v>
      </c>
      <c r="S4" s="992">
        <f>M4+O4+Q4</f>
        <v>0</v>
      </c>
      <c r="T4" s="1002">
        <f>J4+R4</f>
        <v>1.625</v>
      </c>
      <c r="U4" s="1002">
        <f>K4+S4</f>
        <v>114.89</v>
      </c>
    </row>
    <row r="5" spans="1:21" ht="28.5" customHeight="1">
      <c r="A5" s="1845"/>
      <c r="B5" s="1846"/>
      <c r="C5" s="980" t="s">
        <v>2060</v>
      </c>
      <c r="D5" s="70">
        <f>uzri!$M$8</f>
        <v>2</v>
      </c>
      <c r="E5" s="70">
        <f>uzri!$P$8</f>
        <v>116.84</v>
      </c>
      <c r="F5" s="70"/>
      <c r="G5" s="70"/>
      <c r="H5" s="70">
        <f>uzri!$M$84</f>
        <v>1</v>
      </c>
      <c r="I5" s="70">
        <f>uzri!$P$84</f>
        <v>70</v>
      </c>
      <c r="J5" s="992">
        <f t="shared" ref="J5:K68" si="0">D5+F5+H5</f>
        <v>3</v>
      </c>
      <c r="K5" s="992">
        <f t="shared" si="0"/>
        <v>186.84</v>
      </c>
      <c r="L5" s="69"/>
      <c r="M5" s="69"/>
      <c r="N5" s="69"/>
      <c r="O5" s="69"/>
      <c r="P5" s="69"/>
      <c r="Q5" s="984"/>
      <c r="R5" s="992">
        <f t="shared" ref="R5:S68" si="1">L5+N5+P5</f>
        <v>0</v>
      </c>
      <c r="S5" s="992">
        <f t="shared" si="1"/>
        <v>0</v>
      </c>
      <c r="T5" s="1002">
        <f t="shared" ref="T5:T67" si="2">J5+R5</f>
        <v>3</v>
      </c>
      <c r="U5" s="1002">
        <f>K5+S5</f>
        <v>186.84</v>
      </c>
    </row>
    <row r="6" spans="1:21" ht="28.5" customHeight="1">
      <c r="A6" s="1845"/>
      <c r="B6" s="1846"/>
      <c r="C6" s="980" t="s">
        <v>2061</v>
      </c>
      <c r="D6" s="69"/>
      <c r="E6" s="69"/>
      <c r="F6" s="70"/>
      <c r="G6" s="70"/>
      <c r="H6" s="68"/>
      <c r="I6" s="70"/>
      <c r="J6" s="992">
        <f t="shared" si="0"/>
        <v>0</v>
      </c>
      <c r="K6" s="992">
        <f t="shared" si="0"/>
        <v>0</v>
      </c>
      <c r="L6" s="69"/>
      <c r="M6" s="69"/>
      <c r="N6" s="69"/>
      <c r="O6" s="69"/>
      <c r="P6" s="70"/>
      <c r="Q6" s="984"/>
      <c r="R6" s="992">
        <f t="shared" si="1"/>
        <v>0</v>
      </c>
      <c r="S6" s="992">
        <f t="shared" si="1"/>
        <v>0</v>
      </c>
      <c r="T6" s="1002">
        <f t="shared" si="2"/>
        <v>0</v>
      </c>
      <c r="U6" s="1002">
        <f t="shared" ref="U6:U68" si="3">K6+S6</f>
        <v>0</v>
      </c>
    </row>
    <row r="7" spans="1:21" ht="28.5" customHeight="1">
      <c r="A7" s="1847"/>
      <c r="B7" s="1848"/>
      <c r="C7" s="993" t="s">
        <v>2062</v>
      </c>
      <c r="D7" s="76">
        <f>D4+D5+D6</f>
        <v>2</v>
      </c>
      <c r="E7" s="76">
        <f t="shared" ref="E7:Q7" si="4">E4+E5+E6</f>
        <v>116.84</v>
      </c>
      <c r="F7" s="76">
        <f t="shared" si="4"/>
        <v>1.625</v>
      </c>
      <c r="G7" s="76">
        <f t="shared" si="4"/>
        <v>114.89</v>
      </c>
      <c r="H7" s="76">
        <f t="shared" si="4"/>
        <v>1</v>
      </c>
      <c r="I7" s="76">
        <f t="shared" si="4"/>
        <v>70</v>
      </c>
      <c r="J7" s="76">
        <f t="shared" si="0"/>
        <v>4.625</v>
      </c>
      <c r="K7" s="76">
        <f t="shared" si="0"/>
        <v>301.73</v>
      </c>
      <c r="L7" s="76">
        <f t="shared" si="4"/>
        <v>0</v>
      </c>
      <c r="M7" s="76">
        <f t="shared" si="4"/>
        <v>0</v>
      </c>
      <c r="N7" s="76">
        <f t="shared" si="4"/>
        <v>0</v>
      </c>
      <c r="O7" s="76">
        <f t="shared" si="4"/>
        <v>0</v>
      </c>
      <c r="P7" s="76">
        <f t="shared" si="4"/>
        <v>0</v>
      </c>
      <c r="Q7" s="76">
        <f t="shared" si="4"/>
        <v>0</v>
      </c>
      <c r="R7" s="76">
        <f t="shared" si="1"/>
        <v>0</v>
      </c>
      <c r="S7" s="76">
        <f t="shared" si="1"/>
        <v>0</v>
      </c>
      <c r="T7" s="1003">
        <f t="shared" si="2"/>
        <v>4.625</v>
      </c>
      <c r="U7" s="1003">
        <f t="shared" si="3"/>
        <v>301.73</v>
      </c>
    </row>
    <row r="8" spans="1:21" ht="28.5" customHeight="1">
      <c r="A8" s="1843" t="s">
        <v>2063</v>
      </c>
      <c r="B8" s="1844"/>
      <c r="C8" s="980" t="s">
        <v>2064</v>
      </c>
      <c r="D8" s="70">
        <f>uzri!$M$12</f>
        <v>5.1630000000000003</v>
      </c>
      <c r="E8" s="70">
        <f>uzri!$P$12</f>
        <v>324.23</v>
      </c>
      <c r="F8" s="70"/>
      <c r="G8" s="70"/>
      <c r="H8" s="70"/>
      <c r="I8" s="70"/>
      <c r="J8" s="992">
        <f t="shared" si="0"/>
        <v>5.1630000000000003</v>
      </c>
      <c r="K8" s="992">
        <f t="shared" si="0"/>
        <v>324.23</v>
      </c>
      <c r="L8" s="69"/>
      <c r="M8" s="69"/>
      <c r="N8" s="69"/>
      <c r="O8" s="69"/>
      <c r="P8" s="70"/>
      <c r="Q8" s="983"/>
      <c r="R8" s="992">
        <f t="shared" si="1"/>
        <v>0</v>
      </c>
      <c r="S8" s="992">
        <f t="shared" si="1"/>
        <v>0</v>
      </c>
      <c r="T8" s="1002">
        <f t="shared" si="2"/>
        <v>5.1630000000000003</v>
      </c>
      <c r="U8" s="1002">
        <f t="shared" si="3"/>
        <v>324.23</v>
      </c>
    </row>
    <row r="9" spans="1:21" ht="28.5" customHeight="1">
      <c r="A9" s="1845"/>
      <c r="B9" s="1846"/>
      <c r="C9" s="980" t="s">
        <v>2065</v>
      </c>
      <c r="D9" s="69"/>
      <c r="E9" s="69"/>
      <c r="F9" s="69"/>
      <c r="G9" s="69"/>
      <c r="H9" s="69"/>
      <c r="I9" s="69"/>
      <c r="J9" s="992">
        <f t="shared" si="0"/>
        <v>0</v>
      </c>
      <c r="K9" s="992">
        <f t="shared" si="0"/>
        <v>0</v>
      </c>
      <c r="L9" s="69"/>
      <c r="M9" s="69"/>
      <c r="N9" s="69"/>
      <c r="O9" s="69"/>
      <c r="P9" s="70"/>
      <c r="Q9" s="983"/>
      <c r="R9" s="992">
        <f t="shared" si="1"/>
        <v>0</v>
      </c>
      <c r="S9" s="992">
        <f t="shared" si="1"/>
        <v>0</v>
      </c>
      <c r="T9" s="1002">
        <f t="shared" si="2"/>
        <v>0</v>
      </c>
      <c r="U9" s="1002">
        <f t="shared" si="3"/>
        <v>0</v>
      </c>
    </row>
    <row r="10" spans="1:21" ht="28.5" customHeight="1">
      <c r="A10" s="1845"/>
      <c r="B10" s="1846"/>
      <c r="C10" s="980" t="s">
        <v>2066</v>
      </c>
      <c r="D10" s="69"/>
      <c r="E10" s="69"/>
      <c r="F10" s="70">
        <f>uzri!$M$49</f>
        <v>1.1559999999999999</v>
      </c>
      <c r="G10" s="70">
        <f>uzri!$P$49</f>
        <v>81.55</v>
      </c>
      <c r="H10" s="70"/>
      <c r="I10" s="70"/>
      <c r="J10" s="992">
        <f t="shared" si="0"/>
        <v>1.1559999999999999</v>
      </c>
      <c r="K10" s="992">
        <f t="shared" si="0"/>
        <v>81.55</v>
      </c>
      <c r="L10" s="70"/>
      <c r="M10" s="70"/>
      <c r="N10" s="70">
        <f>uzrr!$M$54</f>
        <v>4.8099999999999996</v>
      </c>
      <c r="O10" s="70">
        <f>uzrr!$P$54</f>
        <v>357.78</v>
      </c>
      <c r="P10" s="70"/>
      <c r="Q10" s="983"/>
      <c r="R10" s="992">
        <f t="shared" si="1"/>
        <v>4.8099999999999996</v>
      </c>
      <c r="S10" s="992">
        <f t="shared" si="1"/>
        <v>357.78</v>
      </c>
      <c r="T10" s="1002">
        <f t="shared" si="2"/>
        <v>5.9659999999999993</v>
      </c>
      <c r="U10" s="1002">
        <f t="shared" si="3"/>
        <v>439.33</v>
      </c>
    </row>
    <row r="11" spans="1:21" ht="28.5" customHeight="1">
      <c r="A11" s="1847"/>
      <c r="B11" s="1848"/>
      <c r="C11" s="993" t="s">
        <v>2062</v>
      </c>
      <c r="D11" s="76">
        <f>D8+D9+D10</f>
        <v>5.1630000000000003</v>
      </c>
      <c r="E11" s="76">
        <f t="shared" ref="E11:I11" si="5">E8+E9+E10</f>
        <v>324.23</v>
      </c>
      <c r="F11" s="76">
        <f t="shared" si="5"/>
        <v>1.1559999999999999</v>
      </c>
      <c r="G11" s="76">
        <f t="shared" si="5"/>
        <v>81.55</v>
      </c>
      <c r="H11" s="76">
        <f t="shared" si="5"/>
        <v>0</v>
      </c>
      <c r="I11" s="76">
        <f t="shared" si="5"/>
        <v>0</v>
      </c>
      <c r="J11" s="76">
        <f t="shared" si="0"/>
        <v>6.319</v>
      </c>
      <c r="K11" s="76">
        <f t="shared" si="0"/>
        <v>405.78000000000003</v>
      </c>
      <c r="L11" s="76">
        <f t="shared" ref="L11:Q11" si="6">L8+L9+L10</f>
        <v>0</v>
      </c>
      <c r="M11" s="76">
        <f t="shared" si="6"/>
        <v>0</v>
      </c>
      <c r="N11" s="76">
        <f t="shared" si="6"/>
        <v>4.8099999999999996</v>
      </c>
      <c r="O11" s="76">
        <f t="shared" si="6"/>
        <v>357.78</v>
      </c>
      <c r="P11" s="76">
        <f t="shared" si="6"/>
        <v>0</v>
      </c>
      <c r="Q11" s="76">
        <f t="shared" si="6"/>
        <v>0</v>
      </c>
      <c r="R11" s="76">
        <f t="shared" si="1"/>
        <v>4.8099999999999996</v>
      </c>
      <c r="S11" s="76">
        <f t="shared" si="1"/>
        <v>357.78</v>
      </c>
      <c r="T11" s="1003">
        <f t="shared" si="2"/>
        <v>11.129</v>
      </c>
      <c r="U11" s="1003">
        <f t="shared" si="3"/>
        <v>763.56</v>
      </c>
    </row>
    <row r="12" spans="1:21" ht="28.5" customHeight="1">
      <c r="A12" s="1841" t="s">
        <v>2067</v>
      </c>
      <c r="B12" s="1842"/>
      <c r="C12" s="994"/>
      <c r="D12" s="995">
        <f>D7+D11</f>
        <v>7.1630000000000003</v>
      </c>
      <c r="E12" s="995">
        <f t="shared" ref="E12:Q12" si="7">E7+E11</f>
        <v>441.07000000000005</v>
      </c>
      <c r="F12" s="995">
        <f t="shared" si="7"/>
        <v>2.7809999999999997</v>
      </c>
      <c r="G12" s="995">
        <f t="shared" si="7"/>
        <v>196.44</v>
      </c>
      <c r="H12" s="995">
        <f t="shared" si="7"/>
        <v>1</v>
      </c>
      <c r="I12" s="995">
        <f t="shared" si="7"/>
        <v>70</v>
      </c>
      <c r="J12" s="996">
        <f t="shared" si="0"/>
        <v>10.943999999999999</v>
      </c>
      <c r="K12" s="996">
        <f t="shared" si="0"/>
        <v>707.51</v>
      </c>
      <c r="L12" s="995">
        <f t="shared" si="7"/>
        <v>0</v>
      </c>
      <c r="M12" s="995">
        <f t="shared" si="7"/>
        <v>0</v>
      </c>
      <c r="N12" s="995">
        <f t="shared" si="7"/>
        <v>4.8099999999999996</v>
      </c>
      <c r="O12" s="995">
        <f t="shared" si="7"/>
        <v>357.78</v>
      </c>
      <c r="P12" s="995">
        <f t="shared" si="7"/>
        <v>0</v>
      </c>
      <c r="Q12" s="995">
        <f t="shared" si="7"/>
        <v>0</v>
      </c>
      <c r="R12" s="996">
        <f t="shared" si="1"/>
        <v>4.8099999999999996</v>
      </c>
      <c r="S12" s="996">
        <f t="shared" si="1"/>
        <v>357.78</v>
      </c>
      <c r="T12" s="1004">
        <f t="shared" si="2"/>
        <v>15.753999999999998</v>
      </c>
      <c r="U12" s="1004">
        <f t="shared" si="3"/>
        <v>1065.29</v>
      </c>
    </row>
    <row r="13" spans="1:21" ht="28.5" customHeight="1">
      <c r="A13" s="1843" t="s">
        <v>2068</v>
      </c>
      <c r="B13" s="1844"/>
      <c r="C13" s="980" t="s">
        <v>2059</v>
      </c>
      <c r="D13" s="70">
        <f>uzri!$M$38</f>
        <v>2.7800000000000002</v>
      </c>
      <c r="E13" s="70">
        <f>uzri!$P$38</f>
        <v>193.2</v>
      </c>
      <c r="F13" s="70">
        <f>uzri!$M$70</f>
        <v>7.2850000000000001</v>
      </c>
      <c r="G13" s="70">
        <f>uzri!$P$70</f>
        <v>556.19999999999993</v>
      </c>
      <c r="H13" s="70"/>
      <c r="I13" s="70"/>
      <c r="J13" s="992">
        <f t="shared" si="0"/>
        <v>10.065000000000001</v>
      </c>
      <c r="K13" s="992">
        <f t="shared" si="0"/>
        <v>749.39999999999986</v>
      </c>
      <c r="L13" s="70"/>
      <c r="M13" s="70"/>
      <c r="N13" s="70"/>
      <c r="O13" s="70"/>
      <c r="P13" s="70"/>
      <c r="Q13" s="983"/>
      <c r="R13" s="992">
        <f t="shared" si="1"/>
        <v>0</v>
      </c>
      <c r="S13" s="992">
        <f t="shared" si="1"/>
        <v>0</v>
      </c>
      <c r="T13" s="1002">
        <f t="shared" si="2"/>
        <v>10.065000000000001</v>
      </c>
      <c r="U13" s="1002">
        <f t="shared" si="3"/>
        <v>749.39999999999986</v>
      </c>
    </row>
    <row r="14" spans="1:21" ht="28.5" customHeight="1">
      <c r="A14" s="1845"/>
      <c r="B14" s="1846"/>
      <c r="C14" s="980" t="s">
        <v>2069</v>
      </c>
      <c r="D14" s="69"/>
      <c r="E14" s="69"/>
      <c r="F14" s="70">
        <f>uzri!$M$74</f>
        <v>1</v>
      </c>
      <c r="G14" s="70">
        <f>uzri!$P$74</f>
        <v>69.42</v>
      </c>
      <c r="H14" s="70"/>
      <c r="I14" s="70"/>
      <c r="J14" s="992">
        <f t="shared" si="0"/>
        <v>1</v>
      </c>
      <c r="K14" s="992">
        <f t="shared" si="0"/>
        <v>69.42</v>
      </c>
      <c r="L14" s="70"/>
      <c r="M14" s="70"/>
      <c r="N14" s="70">
        <f>uzrr!$M$61</f>
        <v>1.85</v>
      </c>
      <c r="O14" s="70">
        <f>uzrr!$P$61</f>
        <v>154.19</v>
      </c>
      <c r="P14" s="70"/>
      <c r="Q14" s="983"/>
      <c r="R14" s="992">
        <f t="shared" si="1"/>
        <v>1.85</v>
      </c>
      <c r="S14" s="992">
        <f t="shared" si="1"/>
        <v>154.19</v>
      </c>
      <c r="T14" s="1002">
        <f t="shared" si="2"/>
        <v>2.85</v>
      </c>
      <c r="U14" s="1002">
        <f t="shared" si="3"/>
        <v>223.61</v>
      </c>
    </row>
    <row r="15" spans="1:21" ht="28.5" customHeight="1">
      <c r="A15" s="1845"/>
      <c r="B15" s="1846"/>
      <c r="C15" s="980" t="s">
        <v>2070</v>
      </c>
      <c r="D15" s="69"/>
      <c r="E15" s="69"/>
      <c r="F15" s="70">
        <f>uzri!$M$72</f>
        <v>2</v>
      </c>
      <c r="G15" s="70">
        <f>uzri!$P$72</f>
        <v>111.8</v>
      </c>
      <c r="H15" s="70"/>
      <c r="I15" s="70"/>
      <c r="J15" s="992">
        <f t="shared" si="0"/>
        <v>2</v>
      </c>
      <c r="K15" s="992">
        <f t="shared" si="0"/>
        <v>111.8</v>
      </c>
      <c r="L15" s="69"/>
      <c r="M15" s="69"/>
      <c r="N15" s="69"/>
      <c r="O15" s="69"/>
      <c r="P15" s="69"/>
      <c r="Q15" s="984"/>
      <c r="R15" s="992">
        <f t="shared" si="1"/>
        <v>0</v>
      </c>
      <c r="S15" s="992">
        <f t="shared" si="1"/>
        <v>0</v>
      </c>
      <c r="T15" s="1002">
        <f t="shared" si="2"/>
        <v>2</v>
      </c>
      <c r="U15" s="1002">
        <f t="shared" si="3"/>
        <v>111.8</v>
      </c>
    </row>
    <row r="16" spans="1:21" ht="28.5" customHeight="1">
      <c r="A16" s="1847"/>
      <c r="B16" s="1848"/>
      <c r="C16" s="993" t="s">
        <v>2062</v>
      </c>
      <c r="D16" s="76">
        <f>D13+D14+D15</f>
        <v>2.7800000000000002</v>
      </c>
      <c r="E16" s="76">
        <f t="shared" ref="E16:I16" si="8">E13+E14+E15</f>
        <v>193.2</v>
      </c>
      <c r="F16" s="76">
        <f t="shared" si="8"/>
        <v>10.285</v>
      </c>
      <c r="G16" s="76">
        <f t="shared" si="8"/>
        <v>737.41999999999985</v>
      </c>
      <c r="H16" s="76">
        <f t="shared" si="8"/>
        <v>0</v>
      </c>
      <c r="I16" s="76">
        <f t="shared" si="8"/>
        <v>0</v>
      </c>
      <c r="J16" s="76">
        <f t="shared" si="0"/>
        <v>13.065000000000001</v>
      </c>
      <c r="K16" s="76">
        <f t="shared" si="0"/>
        <v>930.61999999999989</v>
      </c>
      <c r="L16" s="76">
        <f t="shared" ref="L16:Q16" si="9">L13+L14+L15</f>
        <v>0</v>
      </c>
      <c r="M16" s="76">
        <f t="shared" si="9"/>
        <v>0</v>
      </c>
      <c r="N16" s="76">
        <f t="shared" si="9"/>
        <v>1.85</v>
      </c>
      <c r="O16" s="76">
        <f t="shared" si="9"/>
        <v>154.19</v>
      </c>
      <c r="P16" s="76">
        <f t="shared" si="9"/>
        <v>0</v>
      </c>
      <c r="Q16" s="76">
        <f t="shared" si="9"/>
        <v>0</v>
      </c>
      <c r="R16" s="76">
        <f t="shared" si="1"/>
        <v>1.85</v>
      </c>
      <c r="S16" s="76">
        <f t="shared" si="1"/>
        <v>154.19</v>
      </c>
      <c r="T16" s="1003">
        <f t="shared" si="2"/>
        <v>14.915000000000001</v>
      </c>
      <c r="U16" s="1003">
        <f t="shared" si="3"/>
        <v>1084.81</v>
      </c>
    </row>
    <row r="17" spans="1:21" ht="28.5" customHeight="1">
      <c r="A17" s="1849" t="s">
        <v>2071</v>
      </c>
      <c r="B17" s="1849"/>
      <c r="C17" s="997" t="s">
        <v>2072</v>
      </c>
      <c r="D17" s="976"/>
      <c r="E17" s="976"/>
      <c r="F17" s="976"/>
      <c r="G17" s="976"/>
      <c r="H17" s="976"/>
      <c r="I17" s="976"/>
      <c r="J17" s="76">
        <f t="shared" si="0"/>
        <v>0</v>
      </c>
      <c r="K17" s="76">
        <f t="shared" si="0"/>
        <v>0</v>
      </c>
      <c r="L17" s="976"/>
      <c r="M17" s="976"/>
      <c r="N17" s="976"/>
      <c r="O17" s="976"/>
      <c r="P17" s="976"/>
      <c r="Q17" s="78"/>
      <c r="R17" s="76">
        <f t="shared" si="1"/>
        <v>0</v>
      </c>
      <c r="S17" s="76">
        <f t="shared" si="1"/>
        <v>0</v>
      </c>
      <c r="T17" s="1003">
        <f t="shared" si="2"/>
        <v>0</v>
      </c>
      <c r="U17" s="1003">
        <f t="shared" si="3"/>
        <v>0</v>
      </c>
    </row>
    <row r="18" spans="1:21" ht="28.5" customHeight="1">
      <c r="A18" s="1843" t="s">
        <v>2073</v>
      </c>
      <c r="B18" s="1844"/>
      <c r="C18" s="981" t="s">
        <v>2074</v>
      </c>
      <c r="D18" s="71">
        <f>uzri!$M$40</f>
        <v>2</v>
      </c>
      <c r="E18" s="71">
        <f>uzri!$P$40</f>
        <v>114.1</v>
      </c>
      <c r="F18" s="71">
        <f>uzri!$M$78</f>
        <v>7.55</v>
      </c>
      <c r="G18" s="71">
        <f>uzri!$P$78</f>
        <v>549.56999999999994</v>
      </c>
      <c r="H18" s="71"/>
      <c r="I18" s="71"/>
      <c r="J18" s="992">
        <f t="shared" si="0"/>
        <v>9.5500000000000007</v>
      </c>
      <c r="K18" s="992">
        <f t="shared" si="0"/>
        <v>663.67</v>
      </c>
      <c r="L18" s="975"/>
      <c r="M18" s="975"/>
      <c r="N18" s="975"/>
      <c r="O18" s="975"/>
      <c r="P18" s="975"/>
      <c r="Q18" s="985"/>
      <c r="R18" s="992">
        <f t="shared" si="1"/>
        <v>0</v>
      </c>
      <c r="S18" s="992">
        <f t="shared" si="1"/>
        <v>0</v>
      </c>
      <c r="T18" s="1002">
        <f t="shared" si="2"/>
        <v>9.5500000000000007</v>
      </c>
      <c r="U18" s="1002">
        <f t="shared" si="3"/>
        <v>663.67</v>
      </c>
    </row>
    <row r="19" spans="1:21" ht="28.5" customHeight="1">
      <c r="A19" s="1845"/>
      <c r="B19" s="1846"/>
      <c r="C19" s="981" t="s">
        <v>2075</v>
      </c>
      <c r="D19" s="975"/>
      <c r="E19" s="975"/>
      <c r="F19" s="975"/>
      <c r="G19" s="975"/>
      <c r="H19" s="975"/>
      <c r="I19" s="975"/>
      <c r="J19" s="992">
        <f t="shared" si="0"/>
        <v>0</v>
      </c>
      <c r="K19" s="992">
        <f t="shared" si="0"/>
        <v>0</v>
      </c>
      <c r="L19" s="975"/>
      <c r="M19" s="975"/>
      <c r="N19" s="975"/>
      <c r="O19" s="975"/>
      <c r="P19" s="975"/>
      <c r="Q19" s="985"/>
      <c r="R19" s="992">
        <f t="shared" si="1"/>
        <v>0</v>
      </c>
      <c r="S19" s="992">
        <f t="shared" si="1"/>
        <v>0</v>
      </c>
      <c r="T19" s="1002">
        <f t="shared" si="2"/>
        <v>0</v>
      </c>
      <c r="U19" s="1002">
        <f t="shared" si="3"/>
        <v>0</v>
      </c>
    </row>
    <row r="20" spans="1:21" ht="28.5" customHeight="1">
      <c r="A20" s="1847"/>
      <c r="B20" s="1848"/>
      <c r="C20" s="993" t="s">
        <v>2062</v>
      </c>
      <c r="D20" s="76">
        <f>D18+D19</f>
        <v>2</v>
      </c>
      <c r="E20" s="76">
        <f t="shared" ref="E20:Q20" si="10">E18+E19</f>
        <v>114.1</v>
      </c>
      <c r="F20" s="76">
        <f t="shared" si="10"/>
        <v>7.55</v>
      </c>
      <c r="G20" s="76">
        <f t="shared" si="10"/>
        <v>549.56999999999994</v>
      </c>
      <c r="H20" s="76">
        <f t="shared" si="10"/>
        <v>0</v>
      </c>
      <c r="I20" s="76">
        <f t="shared" si="10"/>
        <v>0</v>
      </c>
      <c r="J20" s="76">
        <f t="shared" si="0"/>
        <v>9.5500000000000007</v>
      </c>
      <c r="K20" s="76">
        <f t="shared" si="0"/>
        <v>663.67</v>
      </c>
      <c r="L20" s="76">
        <f t="shared" si="10"/>
        <v>0</v>
      </c>
      <c r="M20" s="76">
        <f t="shared" si="10"/>
        <v>0</v>
      </c>
      <c r="N20" s="76">
        <f t="shared" si="10"/>
        <v>0</v>
      </c>
      <c r="O20" s="76">
        <f t="shared" si="10"/>
        <v>0</v>
      </c>
      <c r="P20" s="76">
        <f t="shared" si="10"/>
        <v>0</v>
      </c>
      <c r="Q20" s="76">
        <f t="shared" si="10"/>
        <v>0</v>
      </c>
      <c r="R20" s="76">
        <f t="shared" si="1"/>
        <v>0</v>
      </c>
      <c r="S20" s="76">
        <f t="shared" si="1"/>
        <v>0</v>
      </c>
      <c r="T20" s="1003">
        <f t="shared" si="2"/>
        <v>9.5500000000000007</v>
      </c>
      <c r="U20" s="1003">
        <f t="shared" si="3"/>
        <v>663.67</v>
      </c>
    </row>
    <row r="21" spans="1:21" ht="28.5" customHeight="1">
      <c r="A21" s="1843" t="s">
        <v>2076</v>
      </c>
      <c r="B21" s="1844"/>
      <c r="C21" s="981" t="s">
        <v>2077</v>
      </c>
      <c r="D21" s="975"/>
      <c r="E21" s="975"/>
      <c r="F21" s="975"/>
      <c r="G21" s="975"/>
      <c r="H21" s="71">
        <f>uzri!$M$99</f>
        <v>0.7</v>
      </c>
      <c r="I21" s="71">
        <f>uzri!$P$99</f>
        <v>52.5</v>
      </c>
      <c r="J21" s="992">
        <f t="shared" si="0"/>
        <v>0.7</v>
      </c>
      <c r="K21" s="992">
        <f t="shared" si="0"/>
        <v>52.5</v>
      </c>
      <c r="L21" s="975"/>
      <c r="M21" s="975"/>
      <c r="N21" s="975"/>
      <c r="O21" s="975"/>
      <c r="P21" s="975"/>
      <c r="Q21" s="985"/>
      <c r="R21" s="992">
        <f t="shared" si="1"/>
        <v>0</v>
      </c>
      <c r="S21" s="992">
        <f t="shared" si="1"/>
        <v>0</v>
      </c>
      <c r="T21" s="1002">
        <f t="shared" si="2"/>
        <v>0.7</v>
      </c>
      <c r="U21" s="1002">
        <f t="shared" si="3"/>
        <v>52.5</v>
      </c>
    </row>
    <row r="22" spans="1:21" ht="28.5" customHeight="1">
      <c r="A22" s="1845"/>
      <c r="B22" s="1846"/>
      <c r="C22" s="981" t="s">
        <v>2078</v>
      </c>
      <c r="D22" s="975"/>
      <c r="E22" s="975"/>
      <c r="F22" s="975"/>
      <c r="G22" s="975"/>
      <c r="H22" s="975"/>
      <c r="I22" s="975"/>
      <c r="J22" s="992">
        <f t="shared" si="0"/>
        <v>0</v>
      </c>
      <c r="K22" s="992">
        <f t="shared" si="0"/>
        <v>0</v>
      </c>
      <c r="L22" s="975"/>
      <c r="M22" s="975"/>
      <c r="N22" s="975"/>
      <c r="O22" s="975"/>
      <c r="P22" s="975"/>
      <c r="Q22" s="985"/>
      <c r="R22" s="992">
        <f t="shared" si="1"/>
        <v>0</v>
      </c>
      <c r="S22" s="992">
        <f t="shared" si="1"/>
        <v>0</v>
      </c>
      <c r="T22" s="1002">
        <f t="shared" si="2"/>
        <v>0</v>
      </c>
      <c r="U22" s="1002">
        <f t="shared" si="3"/>
        <v>0</v>
      </c>
    </row>
    <row r="23" spans="1:21" ht="28.5" customHeight="1">
      <c r="A23" s="1847"/>
      <c r="B23" s="1848"/>
      <c r="C23" s="993" t="s">
        <v>2062</v>
      </c>
      <c r="D23" s="76">
        <f t="shared" ref="D23:Q23" si="11">D21+D22</f>
        <v>0</v>
      </c>
      <c r="E23" s="76">
        <f t="shared" si="11"/>
        <v>0</v>
      </c>
      <c r="F23" s="76">
        <f t="shared" si="11"/>
        <v>0</v>
      </c>
      <c r="G23" s="76">
        <f t="shared" si="11"/>
        <v>0</v>
      </c>
      <c r="H23" s="76">
        <f t="shared" si="11"/>
        <v>0.7</v>
      </c>
      <c r="I23" s="76">
        <f t="shared" si="11"/>
        <v>52.5</v>
      </c>
      <c r="J23" s="76">
        <f t="shared" si="0"/>
        <v>0.7</v>
      </c>
      <c r="K23" s="76">
        <f t="shared" si="0"/>
        <v>52.5</v>
      </c>
      <c r="L23" s="76">
        <f t="shared" si="11"/>
        <v>0</v>
      </c>
      <c r="M23" s="76">
        <f t="shared" si="11"/>
        <v>0</v>
      </c>
      <c r="N23" s="76">
        <f t="shared" si="11"/>
        <v>0</v>
      </c>
      <c r="O23" s="76">
        <f t="shared" si="11"/>
        <v>0</v>
      </c>
      <c r="P23" s="76">
        <f t="shared" si="11"/>
        <v>0</v>
      </c>
      <c r="Q23" s="76">
        <f t="shared" si="11"/>
        <v>0</v>
      </c>
      <c r="R23" s="76">
        <f t="shared" si="1"/>
        <v>0</v>
      </c>
      <c r="S23" s="76">
        <f t="shared" si="1"/>
        <v>0</v>
      </c>
      <c r="T23" s="1003">
        <f t="shared" si="2"/>
        <v>0.7</v>
      </c>
      <c r="U23" s="1003">
        <f t="shared" si="3"/>
        <v>52.5</v>
      </c>
    </row>
    <row r="24" spans="1:21" ht="28.5" customHeight="1">
      <c r="A24" s="1841" t="s">
        <v>2079</v>
      </c>
      <c r="B24" s="1842"/>
      <c r="C24" s="994"/>
      <c r="D24" s="995">
        <f>D16+D17+D20+D23</f>
        <v>4.78</v>
      </c>
      <c r="E24" s="995">
        <f t="shared" ref="E24:Q24" si="12">E16+E17+E20+E23</f>
        <v>307.29999999999995</v>
      </c>
      <c r="F24" s="995">
        <f t="shared" si="12"/>
        <v>17.835000000000001</v>
      </c>
      <c r="G24" s="995">
        <f t="shared" si="12"/>
        <v>1286.9899999999998</v>
      </c>
      <c r="H24" s="995">
        <f t="shared" si="12"/>
        <v>0.7</v>
      </c>
      <c r="I24" s="995">
        <f t="shared" si="12"/>
        <v>52.5</v>
      </c>
      <c r="J24" s="996">
        <f t="shared" si="0"/>
        <v>23.315000000000001</v>
      </c>
      <c r="K24" s="996">
        <f t="shared" si="0"/>
        <v>1646.7899999999997</v>
      </c>
      <c r="L24" s="995">
        <f t="shared" si="12"/>
        <v>0</v>
      </c>
      <c r="M24" s="995">
        <f t="shared" si="12"/>
        <v>0</v>
      </c>
      <c r="N24" s="995">
        <f t="shared" si="12"/>
        <v>1.85</v>
      </c>
      <c r="O24" s="995">
        <f t="shared" si="12"/>
        <v>154.19</v>
      </c>
      <c r="P24" s="995">
        <f t="shared" si="12"/>
        <v>0</v>
      </c>
      <c r="Q24" s="995">
        <f t="shared" si="12"/>
        <v>0</v>
      </c>
      <c r="R24" s="996">
        <f t="shared" si="1"/>
        <v>1.85</v>
      </c>
      <c r="S24" s="996">
        <f t="shared" si="1"/>
        <v>154.19</v>
      </c>
      <c r="T24" s="1004">
        <f t="shared" si="2"/>
        <v>25.165000000000003</v>
      </c>
      <c r="U24" s="1004">
        <f t="shared" si="3"/>
        <v>1800.9799999999998</v>
      </c>
    </row>
    <row r="25" spans="1:21" ht="28.5" customHeight="1">
      <c r="A25" s="1849" t="s">
        <v>2080</v>
      </c>
      <c r="B25" s="1849"/>
      <c r="C25" s="997" t="s">
        <v>2059</v>
      </c>
      <c r="D25" s="976"/>
      <c r="E25" s="976"/>
      <c r="F25" s="976"/>
      <c r="G25" s="976"/>
      <c r="H25" s="976"/>
      <c r="I25" s="976"/>
      <c r="J25" s="76">
        <f t="shared" si="0"/>
        <v>0</v>
      </c>
      <c r="K25" s="76">
        <f t="shared" si="0"/>
        <v>0</v>
      </c>
      <c r="L25" s="74">
        <f>uzrr!$M$26</f>
        <v>22.803999999999998</v>
      </c>
      <c r="M25" s="74">
        <f>uzrr!$P$26</f>
        <v>635.66999999999996</v>
      </c>
      <c r="N25" s="74"/>
      <c r="O25" s="74"/>
      <c r="P25" s="74"/>
      <c r="Q25" s="75"/>
      <c r="R25" s="76">
        <f t="shared" si="1"/>
        <v>22.803999999999998</v>
      </c>
      <c r="S25" s="76">
        <f t="shared" si="1"/>
        <v>635.66999999999996</v>
      </c>
      <c r="T25" s="1003">
        <f t="shared" si="2"/>
        <v>22.803999999999998</v>
      </c>
      <c r="U25" s="1003">
        <f t="shared" si="3"/>
        <v>635.66999999999996</v>
      </c>
    </row>
    <row r="26" spans="1:21" ht="28.5" customHeight="1">
      <c r="A26" s="1843" t="s">
        <v>2081</v>
      </c>
      <c r="B26" s="1844"/>
      <c r="C26" s="981" t="s">
        <v>2082</v>
      </c>
      <c r="D26" s="71">
        <f>uzri!$M$26</f>
        <v>1.8</v>
      </c>
      <c r="E26" s="71">
        <f>uzri!$P$26</f>
        <v>164.22</v>
      </c>
      <c r="F26" s="71"/>
      <c r="G26" s="71"/>
      <c r="H26" s="71"/>
      <c r="I26" s="71"/>
      <c r="J26" s="992">
        <f t="shared" si="0"/>
        <v>1.8</v>
      </c>
      <c r="K26" s="992">
        <f t="shared" si="0"/>
        <v>164.22</v>
      </c>
      <c r="L26" s="71">
        <f>uzrr!$M$29</f>
        <v>8.49</v>
      </c>
      <c r="M26" s="71">
        <f>uzrr!$P$29</f>
        <v>178.59</v>
      </c>
      <c r="N26" s="71"/>
      <c r="O26" s="71"/>
      <c r="P26" s="71"/>
      <c r="Q26" s="986"/>
      <c r="R26" s="992">
        <f t="shared" si="1"/>
        <v>8.49</v>
      </c>
      <c r="S26" s="992">
        <f t="shared" si="1"/>
        <v>178.59</v>
      </c>
      <c r="T26" s="1002">
        <f t="shared" si="2"/>
        <v>10.290000000000001</v>
      </c>
      <c r="U26" s="1002">
        <f t="shared" si="3"/>
        <v>342.81</v>
      </c>
    </row>
    <row r="27" spans="1:21" ht="28.5" customHeight="1">
      <c r="A27" s="1845"/>
      <c r="B27" s="1846"/>
      <c r="C27" s="981" t="s">
        <v>2083</v>
      </c>
      <c r="D27" s="975"/>
      <c r="E27" s="975"/>
      <c r="F27" s="71"/>
      <c r="G27" s="71"/>
      <c r="H27" s="71"/>
      <c r="I27" s="975"/>
      <c r="J27" s="992">
        <f t="shared" si="0"/>
        <v>0</v>
      </c>
      <c r="K27" s="992">
        <f t="shared" si="0"/>
        <v>0</v>
      </c>
      <c r="L27" s="975"/>
      <c r="M27" s="975"/>
      <c r="N27" s="975"/>
      <c r="O27" s="975"/>
      <c r="P27" s="975"/>
      <c r="Q27" s="985"/>
      <c r="R27" s="992">
        <f t="shared" si="1"/>
        <v>0</v>
      </c>
      <c r="S27" s="992">
        <f t="shared" si="1"/>
        <v>0</v>
      </c>
      <c r="T27" s="1002">
        <f t="shared" si="2"/>
        <v>0</v>
      </c>
      <c r="U27" s="1002">
        <f t="shared" si="3"/>
        <v>0</v>
      </c>
    </row>
    <row r="28" spans="1:21" ht="28.5" customHeight="1">
      <c r="A28" s="1847"/>
      <c r="B28" s="1848"/>
      <c r="C28" s="993" t="s">
        <v>2062</v>
      </c>
      <c r="D28" s="76">
        <f t="shared" ref="D28:I28" si="13">D26+D27</f>
        <v>1.8</v>
      </c>
      <c r="E28" s="76">
        <f t="shared" si="13"/>
        <v>164.22</v>
      </c>
      <c r="F28" s="76">
        <f t="shared" si="13"/>
        <v>0</v>
      </c>
      <c r="G28" s="76">
        <f t="shared" si="13"/>
        <v>0</v>
      </c>
      <c r="H28" s="76">
        <f t="shared" si="13"/>
        <v>0</v>
      </c>
      <c r="I28" s="76">
        <f t="shared" si="13"/>
        <v>0</v>
      </c>
      <c r="J28" s="76">
        <f t="shared" si="0"/>
        <v>1.8</v>
      </c>
      <c r="K28" s="76">
        <f t="shared" si="0"/>
        <v>164.22</v>
      </c>
      <c r="L28" s="76">
        <f t="shared" ref="L28:Q28" si="14">L26+L27</f>
        <v>8.49</v>
      </c>
      <c r="M28" s="76">
        <f t="shared" si="14"/>
        <v>178.59</v>
      </c>
      <c r="N28" s="76">
        <f t="shared" si="14"/>
        <v>0</v>
      </c>
      <c r="O28" s="76">
        <f t="shared" si="14"/>
        <v>0</v>
      </c>
      <c r="P28" s="76">
        <f t="shared" si="14"/>
        <v>0</v>
      </c>
      <c r="Q28" s="76">
        <f t="shared" si="14"/>
        <v>0</v>
      </c>
      <c r="R28" s="76">
        <f t="shared" si="1"/>
        <v>8.49</v>
      </c>
      <c r="S28" s="76">
        <f t="shared" si="1"/>
        <v>178.59</v>
      </c>
      <c r="T28" s="1003">
        <f t="shared" si="2"/>
        <v>10.290000000000001</v>
      </c>
      <c r="U28" s="1003">
        <f t="shared" si="3"/>
        <v>342.81</v>
      </c>
    </row>
    <row r="29" spans="1:21" ht="28.5" customHeight="1">
      <c r="A29" s="1843" t="s">
        <v>2084</v>
      </c>
      <c r="B29" s="1844"/>
      <c r="C29" s="981" t="s">
        <v>2085</v>
      </c>
      <c r="D29" s="975"/>
      <c r="E29" s="975"/>
      <c r="F29" s="975"/>
      <c r="G29" s="975"/>
      <c r="H29" s="975"/>
      <c r="I29" s="975"/>
      <c r="J29" s="992">
        <f t="shared" si="0"/>
        <v>0</v>
      </c>
      <c r="K29" s="992">
        <f t="shared" si="0"/>
        <v>0</v>
      </c>
      <c r="L29" s="975"/>
      <c r="M29" s="975"/>
      <c r="N29" s="975"/>
      <c r="O29" s="975"/>
      <c r="P29" s="71">
        <f>uzrr!$M$82</f>
        <v>2.2999999999999998</v>
      </c>
      <c r="Q29" s="986">
        <f>uzrr!$P$82</f>
        <v>80.5</v>
      </c>
      <c r="R29" s="992">
        <f t="shared" si="1"/>
        <v>2.2999999999999998</v>
      </c>
      <c r="S29" s="992">
        <f t="shared" si="1"/>
        <v>80.5</v>
      </c>
      <c r="T29" s="1002">
        <f t="shared" si="2"/>
        <v>2.2999999999999998</v>
      </c>
      <c r="U29" s="1002">
        <f t="shared" si="3"/>
        <v>80.5</v>
      </c>
    </row>
    <row r="30" spans="1:21" ht="28.5" customHeight="1">
      <c r="A30" s="1845"/>
      <c r="B30" s="1846"/>
      <c r="C30" s="981" t="s">
        <v>2086</v>
      </c>
      <c r="D30" s="975"/>
      <c r="E30" s="975"/>
      <c r="F30" s="975"/>
      <c r="G30" s="975"/>
      <c r="H30" s="975"/>
      <c r="I30" s="975"/>
      <c r="J30" s="992">
        <f t="shared" si="0"/>
        <v>0</v>
      </c>
      <c r="K30" s="992">
        <f t="shared" si="0"/>
        <v>0</v>
      </c>
      <c r="L30" s="975"/>
      <c r="M30" s="975"/>
      <c r="N30" s="975"/>
      <c r="O30" s="975"/>
      <c r="P30" s="71">
        <f>uzrr!$M$79</f>
        <v>2</v>
      </c>
      <c r="Q30" s="986">
        <f>uzrr!$P$79</f>
        <v>70</v>
      </c>
      <c r="R30" s="992">
        <f t="shared" si="1"/>
        <v>2</v>
      </c>
      <c r="S30" s="992">
        <f t="shared" si="1"/>
        <v>70</v>
      </c>
      <c r="T30" s="1002">
        <f t="shared" si="2"/>
        <v>2</v>
      </c>
      <c r="U30" s="1002">
        <f t="shared" si="3"/>
        <v>70</v>
      </c>
    </row>
    <row r="31" spans="1:21" ht="28.5" customHeight="1">
      <c r="A31" s="1847"/>
      <c r="B31" s="1848"/>
      <c r="C31" s="993" t="s">
        <v>2062</v>
      </c>
      <c r="D31" s="76">
        <f t="shared" ref="D31:I31" si="15">D29+D30</f>
        <v>0</v>
      </c>
      <c r="E31" s="76">
        <f t="shared" si="15"/>
        <v>0</v>
      </c>
      <c r="F31" s="76">
        <f t="shared" si="15"/>
        <v>0</v>
      </c>
      <c r="G31" s="76">
        <f t="shared" si="15"/>
        <v>0</v>
      </c>
      <c r="H31" s="76">
        <f t="shared" si="15"/>
        <v>0</v>
      </c>
      <c r="I31" s="76">
        <f t="shared" si="15"/>
        <v>0</v>
      </c>
      <c r="J31" s="76">
        <f t="shared" si="0"/>
        <v>0</v>
      </c>
      <c r="K31" s="76">
        <f t="shared" si="0"/>
        <v>0</v>
      </c>
      <c r="L31" s="76">
        <f t="shared" ref="L31:Q31" si="16">L29+L30</f>
        <v>0</v>
      </c>
      <c r="M31" s="76">
        <f t="shared" si="16"/>
        <v>0</v>
      </c>
      <c r="N31" s="76">
        <f t="shared" si="16"/>
        <v>0</v>
      </c>
      <c r="O31" s="76">
        <f t="shared" si="16"/>
        <v>0</v>
      </c>
      <c r="P31" s="76">
        <f t="shared" si="16"/>
        <v>4.3</v>
      </c>
      <c r="Q31" s="76">
        <f t="shared" si="16"/>
        <v>150.5</v>
      </c>
      <c r="R31" s="76">
        <f t="shared" si="1"/>
        <v>4.3</v>
      </c>
      <c r="S31" s="76">
        <f t="shared" si="1"/>
        <v>150.5</v>
      </c>
      <c r="T31" s="1003">
        <f t="shared" si="2"/>
        <v>4.3</v>
      </c>
      <c r="U31" s="1003">
        <f t="shared" si="3"/>
        <v>150.5</v>
      </c>
    </row>
    <row r="32" spans="1:21" ht="28.5" customHeight="1">
      <c r="A32" s="1843" t="s">
        <v>2087</v>
      </c>
      <c r="B32" s="1844"/>
      <c r="C32" s="981" t="s">
        <v>2088</v>
      </c>
      <c r="D32" s="975"/>
      <c r="E32" s="975"/>
      <c r="F32" s="975"/>
      <c r="G32" s="975"/>
      <c r="H32" s="975"/>
      <c r="I32" s="975"/>
      <c r="J32" s="992">
        <f t="shared" si="0"/>
        <v>0</v>
      </c>
      <c r="K32" s="992">
        <f t="shared" si="0"/>
        <v>0</v>
      </c>
      <c r="L32" s="975"/>
      <c r="M32" s="975"/>
      <c r="N32" s="975"/>
      <c r="O32" s="975"/>
      <c r="P32" s="975"/>
      <c r="Q32" s="985"/>
      <c r="R32" s="992">
        <f t="shared" si="1"/>
        <v>0</v>
      </c>
      <c r="S32" s="992">
        <f t="shared" si="1"/>
        <v>0</v>
      </c>
      <c r="T32" s="1002">
        <f t="shared" si="2"/>
        <v>0</v>
      </c>
      <c r="U32" s="1002">
        <f t="shared" si="3"/>
        <v>0</v>
      </c>
    </row>
    <row r="33" spans="1:21" ht="28.5" customHeight="1">
      <c r="A33" s="1845"/>
      <c r="B33" s="1846"/>
      <c r="C33" s="981" t="s">
        <v>2089</v>
      </c>
      <c r="D33" s="975"/>
      <c r="E33" s="975"/>
      <c r="F33" s="975"/>
      <c r="G33" s="975"/>
      <c r="H33" s="975"/>
      <c r="I33" s="975"/>
      <c r="J33" s="992">
        <f t="shared" si="0"/>
        <v>0</v>
      </c>
      <c r="K33" s="992">
        <f t="shared" si="0"/>
        <v>0</v>
      </c>
      <c r="L33" s="975"/>
      <c r="M33" s="975"/>
      <c r="N33" s="975"/>
      <c r="O33" s="975"/>
      <c r="P33" s="975"/>
      <c r="Q33" s="985"/>
      <c r="R33" s="992">
        <f t="shared" si="1"/>
        <v>0</v>
      </c>
      <c r="S33" s="992">
        <f t="shared" si="1"/>
        <v>0</v>
      </c>
      <c r="T33" s="1002">
        <f t="shared" si="2"/>
        <v>0</v>
      </c>
      <c r="U33" s="1002">
        <f t="shared" si="3"/>
        <v>0</v>
      </c>
    </row>
    <row r="34" spans="1:21" ht="28.5" customHeight="1">
      <c r="A34" s="1847"/>
      <c r="B34" s="1848"/>
      <c r="C34" s="993" t="s">
        <v>2062</v>
      </c>
      <c r="D34" s="76">
        <f t="shared" ref="D34:I34" si="17">D32+D33</f>
        <v>0</v>
      </c>
      <c r="E34" s="76">
        <f t="shared" si="17"/>
        <v>0</v>
      </c>
      <c r="F34" s="76">
        <f t="shared" si="17"/>
        <v>0</v>
      </c>
      <c r="G34" s="76">
        <f t="shared" si="17"/>
        <v>0</v>
      </c>
      <c r="H34" s="76">
        <f t="shared" si="17"/>
        <v>0</v>
      </c>
      <c r="I34" s="76">
        <f t="shared" si="17"/>
        <v>0</v>
      </c>
      <c r="J34" s="76">
        <f t="shared" si="0"/>
        <v>0</v>
      </c>
      <c r="K34" s="76">
        <f t="shared" si="0"/>
        <v>0</v>
      </c>
      <c r="L34" s="76">
        <f t="shared" ref="L34:Q34" si="18">L32+L33</f>
        <v>0</v>
      </c>
      <c r="M34" s="76">
        <f t="shared" si="18"/>
        <v>0</v>
      </c>
      <c r="N34" s="76">
        <f t="shared" si="18"/>
        <v>0</v>
      </c>
      <c r="O34" s="76">
        <f t="shared" si="18"/>
        <v>0</v>
      </c>
      <c r="P34" s="76">
        <f t="shared" si="18"/>
        <v>0</v>
      </c>
      <c r="Q34" s="76">
        <f t="shared" si="18"/>
        <v>0</v>
      </c>
      <c r="R34" s="76">
        <f t="shared" si="1"/>
        <v>0</v>
      </c>
      <c r="S34" s="76">
        <f t="shared" si="1"/>
        <v>0</v>
      </c>
      <c r="T34" s="1003">
        <f t="shared" si="2"/>
        <v>0</v>
      </c>
      <c r="U34" s="1003">
        <f t="shared" si="3"/>
        <v>0</v>
      </c>
    </row>
    <row r="35" spans="1:21" ht="28.5" customHeight="1">
      <c r="A35" s="1841" t="s">
        <v>2090</v>
      </c>
      <c r="B35" s="1842"/>
      <c r="C35" s="994"/>
      <c r="D35" s="995">
        <f>D25+D28+D31+D34</f>
        <v>1.8</v>
      </c>
      <c r="E35" s="995">
        <f t="shared" ref="E35:Q35" si="19">E25+E28+E31+E34</f>
        <v>164.22</v>
      </c>
      <c r="F35" s="995">
        <f t="shared" si="19"/>
        <v>0</v>
      </c>
      <c r="G35" s="995">
        <f t="shared" si="19"/>
        <v>0</v>
      </c>
      <c r="H35" s="995">
        <f t="shared" si="19"/>
        <v>0</v>
      </c>
      <c r="I35" s="995">
        <f t="shared" si="19"/>
        <v>0</v>
      </c>
      <c r="J35" s="996">
        <f t="shared" si="0"/>
        <v>1.8</v>
      </c>
      <c r="K35" s="996">
        <f t="shared" si="0"/>
        <v>164.22</v>
      </c>
      <c r="L35" s="995">
        <f t="shared" si="19"/>
        <v>31.293999999999997</v>
      </c>
      <c r="M35" s="995">
        <f t="shared" si="19"/>
        <v>814.26</v>
      </c>
      <c r="N35" s="995">
        <f t="shared" si="19"/>
        <v>0</v>
      </c>
      <c r="O35" s="995">
        <f t="shared" si="19"/>
        <v>0</v>
      </c>
      <c r="P35" s="995">
        <f t="shared" si="19"/>
        <v>4.3</v>
      </c>
      <c r="Q35" s="995">
        <f t="shared" si="19"/>
        <v>150.5</v>
      </c>
      <c r="R35" s="996">
        <f t="shared" si="1"/>
        <v>35.593999999999994</v>
      </c>
      <c r="S35" s="996">
        <f t="shared" si="1"/>
        <v>964.76</v>
      </c>
      <c r="T35" s="1004">
        <f t="shared" si="2"/>
        <v>37.393999999999991</v>
      </c>
      <c r="U35" s="1004">
        <f t="shared" si="3"/>
        <v>1128.98</v>
      </c>
    </row>
    <row r="36" spans="1:21" ht="28.5" customHeight="1">
      <c r="A36" s="1843" t="s">
        <v>2091</v>
      </c>
      <c r="B36" s="1844"/>
      <c r="C36" s="981" t="s">
        <v>2092</v>
      </c>
      <c r="D36" s="71">
        <f>uzri!$M$16</f>
        <v>4.01</v>
      </c>
      <c r="E36" s="71">
        <f>uzri!$P$16</f>
        <v>235.18</v>
      </c>
      <c r="F36" s="71"/>
      <c r="G36" s="71"/>
      <c r="H36" s="71">
        <f>uzri!$M$91</f>
        <v>0.84699999999999998</v>
      </c>
      <c r="I36" s="71">
        <f>uzri!$P$91</f>
        <v>63.524999999999999</v>
      </c>
      <c r="J36" s="992">
        <f t="shared" si="0"/>
        <v>4.8569999999999993</v>
      </c>
      <c r="K36" s="992">
        <f t="shared" si="0"/>
        <v>298.70499999999998</v>
      </c>
      <c r="L36" s="975"/>
      <c r="M36" s="975"/>
      <c r="N36" s="975"/>
      <c r="O36" s="975"/>
      <c r="P36" s="71">
        <f>uzrr!$M$73</f>
        <v>4</v>
      </c>
      <c r="Q36" s="986">
        <f>uzrr!$P$73</f>
        <v>140</v>
      </c>
      <c r="R36" s="992">
        <f t="shared" si="1"/>
        <v>4</v>
      </c>
      <c r="S36" s="992">
        <f t="shared" si="1"/>
        <v>140</v>
      </c>
      <c r="T36" s="1002">
        <f t="shared" si="2"/>
        <v>8.8569999999999993</v>
      </c>
      <c r="U36" s="1002">
        <f t="shared" si="3"/>
        <v>438.70499999999998</v>
      </c>
    </row>
    <row r="37" spans="1:21" ht="28.5" customHeight="1">
      <c r="A37" s="1845"/>
      <c r="B37" s="1846"/>
      <c r="C37" s="981" t="s">
        <v>2093</v>
      </c>
      <c r="D37" s="71">
        <f>uzri!$M$21</f>
        <v>5.4290000000000003</v>
      </c>
      <c r="E37" s="71">
        <f>uzri!$P$21</f>
        <v>357.87</v>
      </c>
      <c r="F37" s="71"/>
      <c r="G37" s="71"/>
      <c r="H37" s="71">
        <f>uzri!$M$87</f>
        <v>2.4500000000000002</v>
      </c>
      <c r="I37" s="71">
        <f>uzri!$P$87</f>
        <v>183.75</v>
      </c>
      <c r="J37" s="992">
        <f t="shared" si="0"/>
        <v>7.8790000000000004</v>
      </c>
      <c r="K37" s="992">
        <f t="shared" si="0"/>
        <v>541.62</v>
      </c>
      <c r="L37" s="975"/>
      <c r="M37" s="975"/>
      <c r="N37" s="975"/>
      <c r="O37" s="975"/>
      <c r="P37" s="71">
        <f>uzrr!$M$77</f>
        <v>24.65</v>
      </c>
      <c r="Q37" s="986">
        <f>uzrr!$P$77</f>
        <v>507.5</v>
      </c>
      <c r="R37" s="992">
        <f t="shared" si="1"/>
        <v>24.65</v>
      </c>
      <c r="S37" s="992">
        <f t="shared" si="1"/>
        <v>507.5</v>
      </c>
      <c r="T37" s="1002">
        <f t="shared" si="2"/>
        <v>32.528999999999996</v>
      </c>
      <c r="U37" s="1002">
        <f t="shared" si="3"/>
        <v>1049.1199999999999</v>
      </c>
    </row>
    <row r="38" spans="1:21" ht="28.5" customHeight="1">
      <c r="A38" s="1847"/>
      <c r="B38" s="1848"/>
      <c r="C38" s="993" t="s">
        <v>2062</v>
      </c>
      <c r="D38" s="76">
        <f t="shared" ref="D38:I38" si="20">D36+D37</f>
        <v>9.4390000000000001</v>
      </c>
      <c r="E38" s="76">
        <f t="shared" si="20"/>
        <v>593.04999999999995</v>
      </c>
      <c r="F38" s="76">
        <f t="shared" si="20"/>
        <v>0</v>
      </c>
      <c r="G38" s="76">
        <f t="shared" si="20"/>
        <v>0</v>
      </c>
      <c r="H38" s="76">
        <f t="shared" si="20"/>
        <v>3.2970000000000002</v>
      </c>
      <c r="I38" s="76">
        <f t="shared" si="20"/>
        <v>247.27500000000001</v>
      </c>
      <c r="J38" s="76">
        <f t="shared" si="0"/>
        <v>12.736000000000001</v>
      </c>
      <c r="K38" s="76">
        <f t="shared" si="0"/>
        <v>840.32499999999993</v>
      </c>
      <c r="L38" s="76">
        <f t="shared" ref="L38:Q38" si="21">L36+L37</f>
        <v>0</v>
      </c>
      <c r="M38" s="76">
        <f t="shared" si="21"/>
        <v>0</v>
      </c>
      <c r="N38" s="76">
        <f t="shared" si="21"/>
        <v>0</v>
      </c>
      <c r="O38" s="76">
        <f t="shared" si="21"/>
        <v>0</v>
      </c>
      <c r="P38" s="76">
        <f t="shared" si="21"/>
        <v>28.65</v>
      </c>
      <c r="Q38" s="76">
        <f t="shared" si="21"/>
        <v>647.5</v>
      </c>
      <c r="R38" s="76">
        <f t="shared" si="1"/>
        <v>28.65</v>
      </c>
      <c r="S38" s="76">
        <f t="shared" si="1"/>
        <v>647.5</v>
      </c>
      <c r="T38" s="1003">
        <f t="shared" si="2"/>
        <v>41.385999999999996</v>
      </c>
      <c r="U38" s="1003">
        <f t="shared" si="3"/>
        <v>1487.8249999999998</v>
      </c>
    </row>
    <row r="39" spans="1:21" ht="28.5" customHeight="1">
      <c r="A39" s="1843" t="s">
        <v>2094</v>
      </c>
      <c r="B39" s="1844"/>
      <c r="C39" s="981" t="s">
        <v>2095</v>
      </c>
      <c r="D39" s="975"/>
      <c r="E39" s="975"/>
      <c r="F39" s="71">
        <f>uzri!$M$63</f>
        <v>1</v>
      </c>
      <c r="G39" s="71">
        <f>uzri!$P$63</f>
        <v>70.14</v>
      </c>
      <c r="H39" s="71"/>
      <c r="I39" s="71"/>
      <c r="J39" s="992">
        <f t="shared" si="0"/>
        <v>1</v>
      </c>
      <c r="K39" s="992">
        <f t="shared" si="0"/>
        <v>70.14</v>
      </c>
      <c r="L39" s="975"/>
      <c r="M39" s="975"/>
      <c r="N39" s="975"/>
      <c r="O39" s="975"/>
      <c r="P39" s="975"/>
      <c r="Q39" s="985"/>
      <c r="R39" s="992">
        <f t="shared" si="1"/>
        <v>0</v>
      </c>
      <c r="S39" s="992">
        <f t="shared" si="1"/>
        <v>0</v>
      </c>
      <c r="T39" s="1002">
        <f t="shared" si="2"/>
        <v>1</v>
      </c>
      <c r="U39" s="1002">
        <f t="shared" si="3"/>
        <v>70.14</v>
      </c>
    </row>
    <row r="40" spans="1:21" ht="28.5" customHeight="1">
      <c r="A40" s="1845"/>
      <c r="B40" s="1846"/>
      <c r="C40" s="981" t="s">
        <v>2096</v>
      </c>
      <c r="D40" s="975"/>
      <c r="E40" s="975"/>
      <c r="F40" s="71">
        <f>uzri!$M$57</f>
        <v>7.5009999999999994</v>
      </c>
      <c r="G40" s="71">
        <f>uzri!$P$57</f>
        <v>508.96000000000004</v>
      </c>
      <c r="H40" s="71"/>
      <c r="I40" s="71"/>
      <c r="J40" s="992">
        <f t="shared" si="0"/>
        <v>7.5009999999999994</v>
      </c>
      <c r="K40" s="992">
        <f t="shared" si="0"/>
        <v>508.96000000000004</v>
      </c>
      <c r="L40" s="71">
        <f>uzrr!$M$10</f>
        <v>2.1</v>
      </c>
      <c r="M40" s="71">
        <f>uzrr!$P$10</f>
        <v>102.15</v>
      </c>
      <c r="N40" s="71"/>
      <c r="O40" s="71"/>
      <c r="P40" s="71"/>
      <c r="Q40" s="986"/>
      <c r="R40" s="992">
        <f t="shared" si="1"/>
        <v>2.1</v>
      </c>
      <c r="S40" s="992">
        <f t="shared" si="1"/>
        <v>102.15</v>
      </c>
      <c r="T40" s="1002">
        <f t="shared" si="2"/>
        <v>9.6009999999999991</v>
      </c>
      <c r="U40" s="1002">
        <f t="shared" si="3"/>
        <v>611.11</v>
      </c>
    </row>
    <row r="41" spans="1:21" ht="28.5" customHeight="1">
      <c r="A41" s="1847"/>
      <c r="B41" s="1848"/>
      <c r="C41" s="993" t="s">
        <v>2062</v>
      </c>
      <c r="D41" s="76">
        <f t="shared" ref="D41:I41" si="22">D39+D40</f>
        <v>0</v>
      </c>
      <c r="E41" s="76">
        <f t="shared" si="22"/>
        <v>0</v>
      </c>
      <c r="F41" s="76">
        <f t="shared" si="22"/>
        <v>8.5009999999999994</v>
      </c>
      <c r="G41" s="76">
        <f t="shared" si="22"/>
        <v>579.1</v>
      </c>
      <c r="H41" s="76">
        <f t="shared" si="22"/>
        <v>0</v>
      </c>
      <c r="I41" s="76">
        <f t="shared" si="22"/>
        <v>0</v>
      </c>
      <c r="J41" s="76">
        <f t="shared" si="0"/>
        <v>8.5009999999999994</v>
      </c>
      <c r="K41" s="76">
        <f t="shared" si="0"/>
        <v>579.1</v>
      </c>
      <c r="L41" s="76">
        <f t="shared" ref="L41:Q41" si="23">L39+L40</f>
        <v>2.1</v>
      </c>
      <c r="M41" s="76">
        <f t="shared" si="23"/>
        <v>102.15</v>
      </c>
      <c r="N41" s="76">
        <f t="shared" si="23"/>
        <v>0</v>
      </c>
      <c r="O41" s="76">
        <f t="shared" si="23"/>
        <v>0</v>
      </c>
      <c r="P41" s="76">
        <f t="shared" si="23"/>
        <v>0</v>
      </c>
      <c r="Q41" s="76">
        <f t="shared" si="23"/>
        <v>0</v>
      </c>
      <c r="R41" s="76">
        <f t="shared" si="1"/>
        <v>2.1</v>
      </c>
      <c r="S41" s="76">
        <f t="shared" si="1"/>
        <v>102.15</v>
      </c>
      <c r="T41" s="1003">
        <f t="shared" si="2"/>
        <v>10.600999999999999</v>
      </c>
      <c r="U41" s="1003">
        <f t="shared" si="3"/>
        <v>681.25</v>
      </c>
    </row>
    <row r="42" spans="1:21" ht="28.5" customHeight="1">
      <c r="A42" s="1843" t="s">
        <v>2097</v>
      </c>
      <c r="B42" s="1844"/>
      <c r="C42" s="981" t="s">
        <v>2098</v>
      </c>
      <c r="D42" s="975"/>
      <c r="E42" s="975"/>
      <c r="F42" s="975"/>
      <c r="G42" s="975"/>
      <c r="H42" s="975"/>
      <c r="I42" s="975"/>
      <c r="J42" s="992">
        <f t="shared" si="0"/>
        <v>0</v>
      </c>
      <c r="K42" s="992">
        <f t="shared" si="0"/>
        <v>0</v>
      </c>
      <c r="L42" s="975"/>
      <c r="M42" s="975"/>
      <c r="N42" s="975"/>
      <c r="O42" s="975"/>
      <c r="P42" s="975"/>
      <c r="Q42" s="985"/>
      <c r="R42" s="992">
        <f t="shared" si="1"/>
        <v>0</v>
      </c>
      <c r="S42" s="992">
        <f t="shared" si="1"/>
        <v>0</v>
      </c>
      <c r="T42" s="1002">
        <f t="shared" si="2"/>
        <v>0</v>
      </c>
      <c r="U42" s="1002">
        <f t="shared" si="3"/>
        <v>0</v>
      </c>
    </row>
    <row r="43" spans="1:21" ht="28.5" customHeight="1">
      <c r="A43" s="1845"/>
      <c r="B43" s="1846"/>
      <c r="C43" s="981" t="s">
        <v>2099</v>
      </c>
      <c r="D43" s="71">
        <f>uzri!$M$23</f>
        <v>3.45</v>
      </c>
      <c r="E43" s="71">
        <f>uzri!$P$23</f>
        <v>244.06</v>
      </c>
      <c r="F43" s="71">
        <f>uzri!$M$59</f>
        <v>2.2650000000000001</v>
      </c>
      <c r="G43" s="71">
        <f>uzri!$P$59</f>
        <v>171.7</v>
      </c>
      <c r="H43" s="71"/>
      <c r="I43" s="71"/>
      <c r="J43" s="992">
        <f t="shared" si="0"/>
        <v>5.7149999999999999</v>
      </c>
      <c r="K43" s="992">
        <f t="shared" si="0"/>
        <v>415.76</v>
      </c>
      <c r="L43" s="975"/>
      <c r="M43" s="975"/>
      <c r="N43" s="975"/>
      <c r="O43" s="975"/>
      <c r="P43" s="975"/>
      <c r="Q43" s="985"/>
      <c r="R43" s="992">
        <f t="shared" si="1"/>
        <v>0</v>
      </c>
      <c r="S43" s="992">
        <f t="shared" si="1"/>
        <v>0</v>
      </c>
      <c r="T43" s="1002">
        <f t="shared" si="2"/>
        <v>5.7149999999999999</v>
      </c>
      <c r="U43" s="1002">
        <f t="shared" si="3"/>
        <v>415.76</v>
      </c>
    </row>
    <row r="44" spans="1:21" ht="28.5" customHeight="1">
      <c r="A44" s="1847"/>
      <c r="B44" s="1848"/>
      <c r="C44" s="993" t="s">
        <v>2062</v>
      </c>
      <c r="D44" s="76">
        <f t="shared" ref="D44:I44" si="24">D42+D43</f>
        <v>3.45</v>
      </c>
      <c r="E44" s="76">
        <f t="shared" si="24"/>
        <v>244.06</v>
      </c>
      <c r="F44" s="76">
        <f t="shared" si="24"/>
        <v>2.2650000000000001</v>
      </c>
      <c r="G44" s="76">
        <f t="shared" si="24"/>
        <v>171.7</v>
      </c>
      <c r="H44" s="76">
        <f t="shared" si="24"/>
        <v>0</v>
      </c>
      <c r="I44" s="76">
        <f t="shared" si="24"/>
        <v>0</v>
      </c>
      <c r="J44" s="76">
        <f t="shared" si="0"/>
        <v>5.7149999999999999</v>
      </c>
      <c r="K44" s="76">
        <f t="shared" si="0"/>
        <v>415.76</v>
      </c>
      <c r="L44" s="76">
        <f t="shared" ref="L44:Q44" si="25">L42+L43</f>
        <v>0</v>
      </c>
      <c r="M44" s="76">
        <f t="shared" si="25"/>
        <v>0</v>
      </c>
      <c r="N44" s="76">
        <f t="shared" si="25"/>
        <v>0</v>
      </c>
      <c r="O44" s="76">
        <f t="shared" si="25"/>
        <v>0</v>
      </c>
      <c r="P44" s="76">
        <f t="shared" si="25"/>
        <v>0</v>
      </c>
      <c r="Q44" s="76">
        <f t="shared" si="25"/>
        <v>0</v>
      </c>
      <c r="R44" s="76">
        <f t="shared" si="1"/>
        <v>0</v>
      </c>
      <c r="S44" s="76">
        <f t="shared" si="1"/>
        <v>0</v>
      </c>
      <c r="T44" s="1003">
        <f t="shared" si="2"/>
        <v>5.7149999999999999</v>
      </c>
      <c r="U44" s="1003">
        <f t="shared" si="3"/>
        <v>415.76</v>
      </c>
    </row>
    <row r="45" spans="1:21" ht="28.5" customHeight="1">
      <c r="A45" s="1843" t="s">
        <v>2100</v>
      </c>
      <c r="B45" s="1844"/>
      <c r="C45" s="981" t="s">
        <v>2101</v>
      </c>
      <c r="D45" s="975"/>
      <c r="E45" s="975"/>
      <c r="F45" s="975"/>
      <c r="G45" s="975"/>
      <c r="H45" s="71">
        <f>uzri!$M$89</f>
        <v>1</v>
      </c>
      <c r="I45" s="71">
        <f>uzri!$P$89</f>
        <v>75</v>
      </c>
      <c r="J45" s="992">
        <f t="shared" si="0"/>
        <v>1</v>
      </c>
      <c r="K45" s="992">
        <f t="shared" si="0"/>
        <v>75</v>
      </c>
      <c r="L45" s="71">
        <f>uzrr!$M$8</f>
        <v>1</v>
      </c>
      <c r="M45" s="71">
        <f>uzrr!$P$8</f>
        <v>70.95</v>
      </c>
      <c r="N45" s="71"/>
      <c r="O45" s="71"/>
      <c r="P45" s="71"/>
      <c r="Q45" s="986"/>
      <c r="R45" s="992">
        <f t="shared" si="1"/>
        <v>1</v>
      </c>
      <c r="S45" s="992">
        <f t="shared" si="1"/>
        <v>70.95</v>
      </c>
      <c r="T45" s="1002">
        <f t="shared" si="2"/>
        <v>2</v>
      </c>
      <c r="U45" s="1002">
        <f t="shared" si="3"/>
        <v>145.94999999999999</v>
      </c>
    </row>
    <row r="46" spans="1:21" ht="28.5" customHeight="1">
      <c r="A46" s="1845"/>
      <c r="B46" s="1846"/>
      <c r="C46" s="981" t="s">
        <v>2102</v>
      </c>
      <c r="D46" s="975"/>
      <c r="E46" s="975"/>
      <c r="F46" s="71">
        <f>uzri!$M$61</f>
        <v>3</v>
      </c>
      <c r="G46" s="71">
        <f>uzri!$P$61</f>
        <v>105.45</v>
      </c>
      <c r="H46" s="71"/>
      <c r="I46" s="71"/>
      <c r="J46" s="992">
        <f t="shared" si="0"/>
        <v>3</v>
      </c>
      <c r="K46" s="992">
        <f t="shared" si="0"/>
        <v>105.45</v>
      </c>
      <c r="L46" s="71">
        <f>uzrr!$M$12</f>
        <v>1.1100000000000001</v>
      </c>
      <c r="M46" s="71">
        <f>uzrr!$P$12</f>
        <v>58.54</v>
      </c>
      <c r="N46" s="71"/>
      <c r="O46" s="71"/>
      <c r="P46" s="71"/>
      <c r="Q46" s="986"/>
      <c r="R46" s="992">
        <f t="shared" si="1"/>
        <v>1.1100000000000001</v>
      </c>
      <c r="S46" s="992">
        <f t="shared" si="1"/>
        <v>58.54</v>
      </c>
      <c r="T46" s="1002">
        <f t="shared" si="2"/>
        <v>4.1100000000000003</v>
      </c>
      <c r="U46" s="1002">
        <f t="shared" si="3"/>
        <v>163.99</v>
      </c>
    </row>
    <row r="47" spans="1:21" ht="28.5" customHeight="1">
      <c r="A47" s="1847"/>
      <c r="B47" s="1848"/>
      <c r="C47" s="993" t="s">
        <v>2062</v>
      </c>
      <c r="D47" s="76">
        <f t="shared" ref="D47:I47" si="26">D45+D46</f>
        <v>0</v>
      </c>
      <c r="E47" s="76">
        <f t="shared" si="26"/>
        <v>0</v>
      </c>
      <c r="F47" s="76">
        <f t="shared" si="26"/>
        <v>3</v>
      </c>
      <c r="G47" s="76">
        <f t="shared" si="26"/>
        <v>105.45</v>
      </c>
      <c r="H47" s="76">
        <f t="shared" si="26"/>
        <v>1</v>
      </c>
      <c r="I47" s="76">
        <f t="shared" si="26"/>
        <v>75</v>
      </c>
      <c r="J47" s="76">
        <f t="shared" si="0"/>
        <v>4</v>
      </c>
      <c r="K47" s="76">
        <f t="shared" si="0"/>
        <v>180.45</v>
      </c>
      <c r="L47" s="76">
        <f t="shared" ref="L47:Q47" si="27">L45+L46</f>
        <v>2.1100000000000003</v>
      </c>
      <c r="M47" s="76">
        <f t="shared" si="27"/>
        <v>129.49</v>
      </c>
      <c r="N47" s="76">
        <f t="shared" si="27"/>
        <v>0</v>
      </c>
      <c r="O47" s="76">
        <f t="shared" si="27"/>
        <v>0</v>
      </c>
      <c r="P47" s="76">
        <f t="shared" si="27"/>
        <v>0</v>
      </c>
      <c r="Q47" s="76">
        <f t="shared" si="27"/>
        <v>0</v>
      </c>
      <c r="R47" s="76">
        <f t="shared" si="1"/>
        <v>2.1100000000000003</v>
      </c>
      <c r="S47" s="76">
        <f t="shared" si="1"/>
        <v>129.49</v>
      </c>
      <c r="T47" s="1003">
        <f t="shared" si="2"/>
        <v>6.11</v>
      </c>
      <c r="U47" s="1003">
        <f t="shared" si="3"/>
        <v>309.94</v>
      </c>
    </row>
    <row r="48" spans="1:21" ht="28.5" customHeight="1">
      <c r="A48" s="1849" t="s">
        <v>2103</v>
      </c>
      <c r="B48" s="1849"/>
      <c r="C48" s="997" t="s">
        <v>2059</v>
      </c>
      <c r="D48" s="976"/>
      <c r="E48" s="976"/>
      <c r="F48" s="74">
        <f>uzri!$M$53</f>
        <v>0.57899999999999996</v>
      </c>
      <c r="G48" s="74">
        <f>uzri!$P$53</f>
        <v>42.1</v>
      </c>
      <c r="H48" s="74"/>
      <c r="I48" s="74"/>
      <c r="J48" s="76">
        <f t="shared" si="0"/>
        <v>0.57899999999999996</v>
      </c>
      <c r="K48" s="76">
        <f t="shared" si="0"/>
        <v>42.1</v>
      </c>
      <c r="L48" s="976"/>
      <c r="M48" s="976"/>
      <c r="N48" s="976"/>
      <c r="O48" s="976"/>
      <c r="P48" s="976"/>
      <c r="Q48" s="78"/>
      <c r="R48" s="76">
        <f t="shared" si="1"/>
        <v>0</v>
      </c>
      <c r="S48" s="76">
        <f t="shared" si="1"/>
        <v>0</v>
      </c>
      <c r="T48" s="1003">
        <f t="shared" si="2"/>
        <v>0.57899999999999996</v>
      </c>
      <c r="U48" s="1003">
        <f t="shared" si="3"/>
        <v>42.1</v>
      </c>
    </row>
    <row r="49" spans="1:21" ht="28.5" customHeight="1">
      <c r="A49" s="1849" t="s">
        <v>2104</v>
      </c>
      <c r="B49" s="1849"/>
      <c r="C49" s="997" t="s">
        <v>2105</v>
      </c>
      <c r="D49" s="976"/>
      <c r="E49" s="976"/>
      <c r="F49" s="976"/>
      <c r="G49" s="976"/>
      <c r="H49" s="74">
        <f>uzri!$M$93</f>
        <v>0.86199999999999999</v>
      </c>
      <c r="I49" s="74">
        <f>uzri!$P$93</f>
        <v>86</v>
      </c>
      <c r="J49" s="76">
        <f t="shared" si="0"/>
        <v>0.86199999999999999</v>
      </c>
      <c r="K49" s="76">
        <f t="shared" si="0"/>
        <v>86</v>
      </c>
      <c r="L49" s="976"/>
      <c r="M49" s="976"/>
      <c r="N49" s="976"/>
      <c r="O49" s="976"/>
      <c r="P49" s="976"/>
      <c r="Q49" s="78"/>
      <c r="R49" s="76">
        <f t="shared" si="1"/>
        <v>0</v>
      </c>
      <c r="S49" s="76">
        <f t="shared" si="1"/>
        <v>0</v>
      </c>
      <c r="T49" s="1003">
        <f t="shared" si="2"/>
        <v>0.86199999999999999</v>
      </c>
      <c r="U49" s="1003">
        <f t="shared" si="3"/>
        <v>86</v>
      </c>
    </row>
    <row r="50" spans="1:21" ht="28.5" customHeight="1">
      <c r="A50" s="1841" t="s">
        <v>2106</v>
      </c>
      <c r="B50" s="1842"/>
      <c r="C50" s="994"/>
      <c r="D50" s="995">
        <f>D49+D48+D47+D44+D41+D38</f>
        <v>12.888999999999999</v>
      </c>
      <c r="E50" s="995">
        <f t="shared" ref="E50:Q50" si="28">E49+E48+E47+E44+E41+E38</f>
        <v>837.1099999999999</v>
      </c>
      <c r="F50" s="995">
        <f t="shared" si="28"/>
        <v>14.344999999999999</v>
      </c>
      <c r="G50" s="995">
        <f t="shared" si="28"/>
        <v>898.35</v>
      </c>
      <c r="H50" s="995">
        <f t="shared" si="28"/>
        <v>5.1590000000000007</v>
      </c>
      <c r="I50" s="995">
        <f t="shared" si="28"/>
        <v>408.27499999999998</v>
      </c>
      <c r="J50" s="996">
        <f t="shared" si="0"/>
        <v>32.393000000000001</v>
      </c>
      <c r="K50" s="996">
        <f t="shared" si="0"/>
        <v>2143.7350000000001</v>
      </c>
      <c r="L50" s="995">
        <f t="shared" si="28"/>
        <v>4.2100000000000009</v>
      </c>
      <c r="M50" s="995">
        <f t="shared" si="28"/>
        <v>231.64000000000001</v>
      </c>
      <c r="N50" s="995">
        <f t="shared" si="28"/>
        <v>0</v>
      </c>
      <c r="O50" s="995">
        <f t="shared" si="28"/>
        <v>0</v>
      </c>
      <c r="P50" s="995">
        <f t="shared" si="28"/>
        <v>28.65</v>
      </c>
      <c r="Q50" s="995">
        <f t="shared" si="28"/>
        <v>647.5</v>
      </c>
      <c r="R50" s="996">
        <f t="shared" si="1"/>
        <v>32.86</v>
      </c>
      <c r="S50" s="996">
        <f t="shared" si="1"/>
        <v>879.14</v>
      </c>
      <c r="T50" s="1004">
        <f t="shared" si="2"/>
        <v>65.253</v>
      </c>
      <c r="U50" s="1004">
        <f t="shared" si="3"/>
        <v>3022.875</v>
      </c>
    </row>
    <row r="51" spans="1:21" ht="28.5" customHeight="1">
      <c r="A51" s="1843" t="s">
        <v>2107</v>
      </c>
      <c r="B51" s="1844"/>
      <c r="C51" s="981" t="s">
        <v>2108</v>
      </c>
      <c r="D51" s="71">
        <f>uzri!$M$34</f>
        <v>2.9480000000000004</v>
      </c>
      <c r="E51" s="71">
        <f>uzri!$P$34</f>
        <v>168.67</v>
      </c>
      <c r="F51" s="71"/>
      <c r="G51" s="71"/>
      <c r="H51" s="71"/>
      <c r="I51" s="71"/>
      <c r="J51" s="992">
        <f t="shared" si="0"/>
        <v>2.9480000000000004</v>
      </c>
      <c r="K51" s="992">
        <f t="shared" si="0"/>
        <v>168.67</v>
      </c>
      <c r="L51" s="71">
        <f>uzrr!$M$33</f>
        <v>2.69</v>
      </c>
      <c r="M51" s="71">
        <f>uzrr!$P$33</f>
        <v>157.07999999999998</v>
      </c>
      <c r="N51" s="71">
        <f>uzrr!$M$56</f>
        <v>1.26</v>
      </c>
      <c r="O51" s="71">
        <f>uzrr!$P$56</f>
        <v>80.52</v>
      </c>
      <c r="P51" s="71"/>
      <c r="Q51" s="986"/>
      <c r="R51" s="992">
        <f t="shared" si="1"/>
        <v>3.95</v>
      </c>
      <c r="S51" s="992">
        <f t="shared" si="1"/>
        <v>237.59999999999997</v>
      </c>
      <c r="T51" s="1002">
        <f t="shared" si="2"/>
        <v>6.8980000000000006</v>
      </c>
      <c r="U51" s="1002">
        <f t="shared" si="3"/>
        <v>406.27</v>
      </c>
    </row>
    <row r="52" spans="1:21" ht="28.5" customHeight="1">
      <c r="A52" s="1845"/>
      <c r="B52" s="1846"/>
      <c r="C52" s="981" t="s">
        <v>2109</v>
      </c>
      <c r="D52" s="71">
        <f>uzri!$M$29</f>
        <v>1.5</v>
      </c>
      <c r="E52" s="71">
        <f>uzri!$P$29</f>
        <v>72.69</v>
      </c>
      <c r="F52" s="71">
        <f>uzri!$M$65</f>
        <v>1.6</v>
      </c>
      <c r="G52" s="71">
        <f>uzri!$P$65</f>
        <v>110.5</v>
      </c>
      <c r="H52" s="71"/>
      <c r="I52" s="71"/>
      <c r="J52" s="992">
        <f t="shared" si="0"/>
        <v>3.1</v>
      </c>
      <c r="K52" s="992">
        <f t="shared" si="0"/>
        <v>183.19</v>
      </c>
      <c r="L52" s="71"/>
      <c r="M52" s="71"/>
      <c r="N52" s="71">
        <f>uzrr!$M$59</f>
        <v>5.2839999999999998</v>
      </c>
      <c r="O52" s="71">
        <f>uzrr!$P$59</f>
        <v>353.35</v>
      </c>
      <c r="P52" s="71"/>
      <c r="Q52" s="986"/>
      <c r="R52" s="992">
        <f t="shared" si="1"/>
        <v>5.2839999999999998</v>
      </c>
      <c r="S52" s="992">
        <f t="shared" si="1"/>
        <v>353.35</v>
      </c>
      <c r="T52" s="1002">
        <f t="shared" si="2"/>
        <v>8.3840000000000003</v>
      </c>
      <c r="U52" s="1002">
        <f t="shared" si="3"/>
        <v>536.54</v>
      </c>
    </row>
    <row r="53" spans="1:21" ht="28.5" customHeight="1">
      <c r="A53" s="1847"/>
      <c r="B53" s="1848"/>
      <c r="C53" s="993" t="s">
        <v>2062</v>
      </c>
      <c r="D53" s="76">
        <f t="shared" ref="D53:I53" si="29">D51+D52</f>
        <v>4.4480000000000004</v>
      </c>
      <c r="E53" s="76">
        <f t="shared" si="29"/>
        <v>241.35999999999999</v>
      </c>
      <c r="F53" s="76">
        <f t="shared" si="29"/>
        <v>1.6</v>
      </c>
      <c r="G53" s="76">
        <f t="shared" si="29"/>
        <v>110.5</v>
      </c>
      <c r="H53" s="76">
        <f t="shared" si="29"/>
        <v>0</v>
      </c>
      <c r="I53" s="76">
        <f t="shared" si="29"/>
        <v>0</v>
      </c>
      <c r="J53" s="76">
        <f t="shared" si="0"/>
        <v>6.048</v>
      </c>
      <c r="K53" s="76">
        <f t="shared" si="0"/>
        <v>351.86</v>
      </c>
      <c r="L53" s="76">
        <f t="shared" ref="L53:Q53" si="30">L51+L52</f>
        <v>2.69</v>
      </c>
      <c r="M53" s="76">
        <f t="shared" si="30"/>
        <v>157.07999999999998</v>
      </c>
      <c r="N53" s="76">
        <f t="shared" si="30"/>
        <v>6.5439999999999996</v>
      </c>
      <c r="O53" s="76">
        <f t="shared" si="30"/>
        <v>433.87</v>
      </c>
      <c r="P53" s="76">
        <f t="shared" si="30"/>
        <v>0</v>
      </c>
      <c r="Q53" s="76">
        <f t="shared" si="30"/>
        <v>0</v>
      </c>
      <c r="R53" s="76">
        <f t="shared" si="1"/>
        <v>9.234</v>
      </c>
      <c r="S53" s="76">
        <f t="shared" si="1"/>
        <v>590.95000000000005</v>
      </c>
      <c r="T53" s="1003">
        <f t="shared" si="2"/>
        <v>15.282</v>
      </c>
      <c r="U53" s="1003">
        <f t="shared" si="3"/>
        <v>942.81000000000006</v>
      </c>
    </row>
    <row r="54" spans="1:21" ht="28.5" customHeight="1">
      <c r="A54" s="1843" t="s">
        <v>2110</v>
      </c>
      <c r="B54" s="1844"/>
      <c r="C54" s="981" t="s">
        <v>2059</v>
      </c>
      <c r="D54" s="975"/>
      <c r="E54" s="975"/>
      <c r="F54" s="975"/>
      <c r="G54" s="975"/>
      <c r="H54" s="71">
        <f>uzri!$M$95</f>
        <v>1</v>
      </c>
      <c r="I54" s="71">
        <f>uzri!$P$95</f>
        <v>75</v>
      </c>
      <c r="J54" s="992">
        <f t="shared" si="0"/>
        <v>1</v>
      </c>
      <c r="K54" s="992">
        <f t="shared" si="0"/>
        <v>75</v>
      </c>
      <c r="L54" s="71">
        <f>uzrr!$M$36</f>
        <v>2.5</v>
      </c>
      <c r="M54" s="71">
        <f>uzrr!$P$36</f>
        <v>102.10000000000001</v>
      </c>
      <c r="N54" s="71"/>
      <c r="O54" s="71"/>
      <c r="P54" s="71">
        <f>uzrr!$M$85</f>
        <v>2</v>
      </c>
      <c r="Q54" s="986">
        <f>uzrr!$P$85</f>
        <v>70</v>
      </c>
      <c r="R54" s="992">
        <f t="shared" si="1"/>
        <v>4.5</v>
      </c>
      <c r="S54" s="992">
        <f t="shared" si="1"/>
        <v>172.10000000000002</v>
      </c>
      <c r="T54" s="1002">
        <f t="shared" si="2"/>
        <v>5.5</v>
      </c>
      <c r="U54" s="1002">
        <f t="shared" si="3"/>
        <v>247.10000000000002</v>
      </c>
    </row>
    <row r="55" spans="1:21" ht="28.5" customHeight="1">
      <c r="A55" s="1845"/>
      <c r="B55" s="1846"/>
      <c r="C55" s="981" t="s">
        <v>2111</v>
      </c>
      <c r="D55" s="975"/>
      <c r="E55" s="975"/>
      <c r="F55" s="975"/>
      <c r="G55" s="975"/>
      <c r="H55" s="975"/>
      <c r="I55" s="975"/>
      <c r="J55" s="992">
        <f t="shared" si="0"/>
        <v>0</v>
      </c>
      <c r="K55" s="992">
        <f t="shared" si="0"/>
        <v>0</v>
      </c>
      <c r="L55" s="975"/>
      <c r="M55" s="975"/>
      <c r="N55" s="975"/>
      <c r="O55" s="975"/>
      <c r="P55" s="975"/>
      <c r="Q55" s="985"/>
      <c r="R55" s="992">
        <f t="shared" si="1"/>
        <v>0</v>
      </c>
      <c r="S55" s="992">
        <f t="shared" si="1"/>
        <v>0</v>
      </c>
      <c r="T55" s="1002">
        <f t="shared" si="2"/>
        <v>0</v>
      </c>
      <c r="U55" s="1002">
        <f t="shared" si="3"/>
        <v>0</v>
      </c>
    </row>
    <row r="56" spans="1:21" ht="28.5" customHeight="1">
      <c r="A56" s="1847"/>
      <c r="B56" s="1848"/>
      <c r="C56" s="993" t="s">
        <v>2062</v>
      </c>
      <c r="D56" s="76">
        <f t="shared" ref="D56:I56" si="31">D54+D55</f>
        <v>0</v>
      </c>
      <c r="E56" s="76">
        <f t="shared" si="31"/>
        <v>0</v>
      </c>
      <c r="F56" s="76">
        <f t="shared" si="31"/>
        <v>0</v>
      </c>
      <c r="G56" s="76">
        <f t="shared" si="31"/>
        <v>0</v>
      </c>
      <c r="H56" s="76">
        <f t="shared" si="31"/>
        <v>1</v>
      </c>
      <c r="I56" s="76">
        <f t="shared" si="31"/>
        <v>75</v>
      </c>
      <c r="J56" s="76">
        <f t="shared" si="0"/>
        <v>1</v>
      </c>
      <c r="K56" s="76">
        <f t="shared" si="0"/>
        <v>75</v>
      </c>
      <c r="L56" s="76">
        <f t="shared" ref="L56:Q56" si="32">L54+L55</f>
        <v>2.5</v>
      </c>
      <c r="M56" s="76">
        <f t="shared" si="32"/>
        <v>102.10000000000001</v>
      </c>
      <c r="N56" s="76">
        <f t="shared" si="32"/>
        <v>0</v>
      </c>
      <c r="O56" s="76">
        <f t="shared" si="32"/>
        <v>0</v>
      </c>
      <c r="P56" s="76">
        <f t="shared" si="32"/>
        <v>2</v>
      </c>
      <c r="Q56" s="76">
        <f t="shared" si="32"/>
        <v>70</v>
      </c>
      <c r="R56" s="76">
        <f t="shared" si="1"/>
        <v>4.5</v>
      </c>
      <c r="S56" s="76">
        <f t="shared" si="1"/>
        <v>172.10000000000002</v>
      </c>
      <c r="T56" s="1003">
        <f t="shared" si="2"/>
        <v>5.5</v>
      </c>
      <c r="U56" s="1003">
        <f t="shared" si="3"/>
        <v>247.10000000000002</v>
      </c>
    </row>
    <row r="57" spans="1:21" ht="28.5" customHeight="1">
      <c r="A57" s="1841" t="s">
        <v>2112</v>
      </c>
      <c r="B57" s="1842"/>
      <c r="C57" s="994"/>
      <c r="D57" s="995">
        <f>D56+D53</f>
        <v>4.4480000000000004</v>
      </c>
      <c r="E57" s="995">
        <f t="shared" ref="E57:Q57" si="33">E56+E53</f>
        <v>241.35999999999999</v>
      </c>
      <c r="F57" s="995">
        <f t="shared" si="33"/>
        <v>1.6</v>
      </c>
      <c r="G57" s="995">
        <f t="shared" si="33"/>
        <v>110.5</v>
      </c>
      <c r="H57" s="995">
        <f t="shared" si="33"/>
        <v>1</v>
      </c>
      <c r="I57" s="995">
        <f t="shared" si="33"/>
        <v>75</v>
      </c>
      <c r="J57" s="996">
        <f t="shared" si="0"/>
        <v>7.048</v>
      </c>
      <c r="K57" s="996">
        <f t="shared" si="0"/>
        <v>426.86</v>
      </c>
      <c r="L57" s="995">
        <f t="shared" si="33"/>
        <v>5.1899999999999995</v>
      </c>
      <c r="M57" s="995">
        <f t="shared" si="33"/>
        <v>259.18</v>
      </c>
      <c r="N57" s="995">
        <f t="shared" si="33"/>
        <v>6.5439999999999996</v>
      </c>
      <c r="O57" s="995">
        <f t="shared" si="33"/>
        <v>433.87</v>
      </c>
      <c r="P57" s="995">
        <f t="shared" si="33"/>
        <v>2</v>
      </c>
      <c r="Q57" s="995">
        <f t="shared" si="33"/>
        <v>70</v>
      </c>
      <c r="R57" s="996">
        <f t="shared" si="1"/>
        <v>13.733999999999998</v>
      </c>
      <c r="S57" s="996">
        <f t="shared" si="1"/>
        <v>763.05</v>
      </c>
      <c r="T57" s="1004">
        <f t="shared" si="2"/>
        <v>20.781999999999996</v>
      </c>
      <c r="U57" s="1004">
        <f t="shared" si="3"/>
        <v>1189.9099999999999</v>
      </c>
    </row>
    <row r="58" spans="1:21" ht="28.5" customHeight="1">
      <c r="A58" s="1843" t="s">
        <v>2113</v>
      </c>
      <c r="B58" s="1844"/>
      <c r="C58" s="981" t="s">
        <v>2059</v>
      </c>
      <c r="D58" s="975"/>
      <c r="E58" s="975"/>
      <c r="F58" s="975"/>
      <c r="G58" s="975"/>
      <c r="H58" s="975"/>
      <c r="I58" s="975"/>
      <c r="J58" s="992">
        <f t="shared" si="0"/>
        <v>0</v>
      </c>
      <c r="K58" s="992">
        <f t="shared" si="0"/>
        <v>0</v>
      </c>
      <c r="L58" s="71"/>
      <c r="M58" s="71"/>
      <c r="N58" s="71">
        <f>uzrr!$M$64</f>
        <v>6.55</v>
      </c>
      <c r="O58" s="71">
        <f>uzrr!$P$64</f>
        <v>650.6</v>
      </c>
      <c r="P58" s="71"/>
      <c r="Q58" s="986"/>
      <c r="R58" s="992">
        <f t="shared" si="1"/>
        <v>6.55</v>
      </c>
      <c r="S58" s="992">
        <f t="shared" si="1"/>
        <v>650.6</v>
      </c>
      <c r="T58" s="1002">
        <f t="shared" si="2"/>
        <v>6.55</v>
      </c>
      <c r="U58" s="1002">
        <f t="shared" si="3"/>
        <v>650.6</v>
      </c>
    </row>
    <row r="59" spans="1:21" ht="28.5" customHeight="1">
      <c r="A59" s="1845"/>
      <c r="B59" s="1846"/>
      <c r="C59" s="981" t="s">
        <v>2114</v>
      </c>
      <c r="D59" s="975"/>
      <c r="E59" s="975"/>
      <c r="F59" s="975"/>
      <c r="G59" s="975"/>
      <c r="H59" s="975"/>
      <c r="I59" s="975"/>
      <c r="J59" s="992">
        <f t="shared" si="0"/>
        <v>0</v>
      </c>
      <c r="K59" s="992">
        <f t="shared" si="0"/>
        <v>0</v>
      </c>
      <c r="L59" s="975"/>
      <c r="M59" s="975"/>
      <c r="N59" s="975"/>
      <c r="O59" s="975"/>
      <c r="P59" s="975"/>
      <c r="Q59" s="985"/>
      <c r="R59" s="992">
        <f t="shared" si="1"/>
        <v>0</v>
      </c>
      <c r="S59" s="992">
        <f t="shared" si="1"/>
        <v>0</v>
      </c>
      <c r="T59" s="1002">
        <f t="shared" si="2"/>
        <v>0</v>
      </c>
      <c r="U59" s="1002">
        <f t="shared" si="3"/>
        <v>0</v>
      </c>
    </row>
    <row r="60" spans="1:21" ht="28.5" customHeight="1">
      <c r="A60" s="1845"/>
      <c r="B60" s="1846"/>
      <c r="C60" s="981" t="s">
        <v>2115</v>
      </c>
      <c r="D60" s="71">
        <f>uzri!$M$43</f>
        <v>2.0169999999999999</v>
      </c>
      <c r="E60" s="71">
        <f>uzri!$P$43</f>
        <v>135.37</v>
      </c>
      <c r="F60" s="71"/>
      <c r="G60" s="71"/>
      <c r="H60" s="71"/>
      <c r="I60" s="71"/>
      <c r="J60" s="992">
        <f t="shared" si="0"/>
        <v>2.0169999999999999</v>
      </c>
      <c r="K60" s="992">
        <f t="shared" si="0"/>
        <v>135.37</v>
      </c>
      <c r="L60" s="975"/>
      <c r="M60" s="975"/>
      <c r="N60" s="975"/>
      <c r="O60" s="975"/>
      <c r="P60" s="975"/>
      <c r="Q60" s="985"/>
      <c r="R60" s="992">
        <f t="shared" si="1"/>
        <v>0</v>
      </c>
      <c r="S60" s="992">
        <f t="shared" si="1"/>
        <v>0</v>
      </c>
      <c r="T60" s="1002">
        <f t="shared" si="2"/>
        <v>2.0169999999999999</v>
      </c>
      <c r="U60" s="1002">
        <f t="shared" si="3"/>
        <v>135.37</v>
      </c>
    </row>
    <row r="61" spans="1:21" ht="28.5" customHeight="1">
      <c r="A61" s="1847"/>
      <c r="B61" s="1848"/>
      <c r="C61" s="993" t="s">
        <v>2062</v>
      </c>
      <c r="D61" s="76">
        <f t="shared" ref="D61:Q61" si="34">D58+D59+D60</f>
        <v>2.0169999999999999</v>
      </c>
      <c r="E61" s="76">
        <f t="shared" si="34"/>
        <v>135.37</v>
      </c>
      <c r="F61" s="76">
        <f t="shared" si="34"/>
        <v>0</v>
      </c>
      <c r="G61" s="76">
        <f t="shared" si="34"/>
        <v>0</v>
      </c>
      <c r="H61" s="76">
        <f t="shared" si="34"/>
        <v>0</v>
      </c>
      <c r="I61" s="76">
        <f t="shared" si="34"/>
        <v>0</v>
      </c>
      <c r="J61" s="76">
        <f t="shared" si="0"/>
        <v>2.0169999999999999</v>
      </c>
      <c r="K61" s="76">
        <f t="shared" si="0"/>
        <v>135.37</v>
      </c>
      <c r="L61" s="76">
        <f t="shared" si="34"/>
        <v>0</v>
      </c>
      <c r="M61" s="76">
        <f t="shared" si="34"/>
        <v>0</v>
      </c>
      <c r="N61" s="76">
        <f t="shared" si="34"/>
        <v>6.55</v>
      </c>
      <c r="O61" s="76">
        <f t="shared" si="34"/>
        <v>650.6</v>
      </c>
      <c r="P61" s="76">
        <f t="shared" si="34"/>
        <v>0</v>
      </c>
      <c r="Q61" s="76">
        <f t="shared" si="34"/>
        <v>0</v>
      </c>
      <c r="R61" s="76">
        <f t="shared" si="1"/>
        <v>6.55</v>
      </c>
      <c r="S61" s="76">
        <f t="shared" si="1"/>
        <v>650.6</v>
      </c>
      <c r="T61" s="1003">
        <f t="shared" si="2"/>
        <v>8.5670000000000002</v>
      </c>
      <c r="U61" s="1003">
        <f t="shared" si="3"/>
        <v>785.97</v>
      </c>
    </row>
    <row r="62" spans="1:21" ht="28.5" customHeight="1">
      <c r="A62" s="1843" t="s">
        <v>2116</v>
      </c>
      <c r="B62" s="1844"/>
      <c r="C62" s="981" t="s">
        <v>2117</v>
      </c>
      <c r="D62" s="975"/>
      <c r="E62" s="975"/>
      <c r="F62" s="975"/>
      <c r="G62" s="975"/>
      <c r="H62" s="975"/>
      <c r="I62" s="975"/>
      <c r="J62" s="992">
        <f t="shared" si="0"/>
        <v>0</v>
      </c>
      <c r="K62" s="992">
        <f t="shared" si="0"/>
        <v>0</v>
      </c>
      <c r="L62" s="71">
        <f>uzrr!$M$42</f>
        <v>4.2480000000000002</v>
      </c>
      <c r="M62" s="71">
        <f>uzrr!$P$42</f>
        <v>509.68000000000006</v>
      </c>
      <c r="N62" s="71"/>
      <c r="O62" s="71"/>
      <c r="P62" s="71"/>
      <c r="Q62" s="986"/>
      <c r="R62" s="992">
        <f t="shared" si="1"/>
        <v>4.2480000000000002</v>
      </c>
      <c r="S62" s="992">
        <f t="shared" si="1"/>
        <v>509.68000000000006</v>
      </c>
      <c r="T62" s="1002">
        <f t="shared" si="2"/>
        <v>4.2480000000000002</v>
      </c>
      <c r="U62" s="1002">
        <f t="shared" si="3"/>
        <v>509.68000000000006</v>
      </c>
    </row>
    <row r="63" spans="1:21" ht="28.5" customHeight="1">
      <c r="A63" s="1845"/>
      <c r="B63" s="1846"/>
      <c r="C63" s="981" t="s">
        <v>2118</v>
      </c>
      <c r="D63" s="975"/>
      <c r="E63" s="975"/>
      <c r="F63" s="71">
        <f>uzri!$M$80</f>
        <v>2.0880000000000001</v>
      </c>
      <c r="G63" s="71">
        <f>uzri!$P$80</f>
        <v>144.13</v>
      </c>
      <c r="H63" s="71">
        <f>uzri!$M$97</f>
        <v>1</v>
      </c>
      <c r="I63" s="71">
        <f>uzri!$P$97</f>
        <v>75</v>
      </c>
      <c r="J63" s="992">
        <f t="shared" si="0"/>
        <v>3.0880000000000001</v>
      </c>
      <c r="K63" s="992">
        <f t="shared" si="0"/>
        <v>219.13</v>
      </c>
      <c r="L63" s="975"/>
      <c r="M63" s="975"/>
      <c r="N63" s="975"/>
      <c r="O63" s="975"/>
      <c r="P63" s="975"/>
      <c r="Q63" s="985"/>
      <c r="R63" s="992">
        <f t="shared" si="1"/>
        <v>0</v>
      </c>
      <c r="S63" s="992">
        <f t="shared" si="1"/>
        <v>0</v>
      </c>
      <c r="T63" s="1002">
        <f t="shared" si="2"/>
        <v>3.0880000000000001</v>
      </c>
      <c r="U63" s="1002">
        <f t="shared" si="3"/>
        <v>219.13</v>
      </c>
    </row>
    <row r="64" spans="1:21" ht="28.5" customHeight="1">
      <c r="A64" s="1845"/>
      <c r="B64" s="1846"/>
      <c r="C64" s="981" t="s">
        <v>2119</v>
      </c>
      <c r="D64" s="975"/>
      <c r="E64" s="975"/>
      <c r="F64" s="975"/>
      <c r="G64" s="975"/>
      <c r="H64" s="975"/>
      <c r="I64" s="975"/>
      <c r="J64" s="992">
        <f t="shared" si="0"/>
        <v>0</v>
      </c>
      <c r="K64" s="992">
        <f t="shared" si="0"/>
        <v>0</v>
      </c>
      <c r="L64" s="975"/>
      <c r="M64" s="975"/>
      <c r="N64" s="975"/>
      <c r="O64" s="975"/>
      <c r="P64" s="975"/>
      <c r="Q64" s="985"/>
      <c r="R64" s="992">
        <f t="shared" si="1"/>
        <v>0</v>
      </c>
      <c r="S64" s="992">
        <f t="shared" si="1"/>
        <v>0</v>
      </c>
      <c r="T64" s="1002">
        <f t="shared" si="2"/>
        <v>0</v>
      </c>
      <c r="U64" s="1002">
        <f t="shared" si="3"/>
        <v>0</v>
      </c>
    </row>
    <row r="65" spans="1:21" ht="28.5" customHeight="1">
      <c r="A65" s="1847"/>
      <c r="B65" s="1848"/>
      <c r="C65" s="993" t="s">
        <v>2062</v>
      </c>
      <c r="D65" s="76">
        <f t="shared" ref="D65:Q65" si="35">D62+D63+D64</f>
        <v>0</v>
      </c>
      <c r="E65" s="76">
        <f t="shared" si="35"/>
        <v>0</v>
      </c>
      <c r="F65" s="76">
        <f t="shared" si="35"/>
        <v>2.0880000000000001</v>
      </c>
      <c r="G65" s="76">
        <f t="shared" si="35"/>
        <v>144.13</v>
      </c>
      <c r="H65" s="76">
        <f t="shared" si="35"/>
        <v>1</v>
      </c>
      <c r="I65" s="76">
        <f t="shared" si="35"/>
        <v>75</v>
      </c>
      <c r="J65" s="76">
        <f t="shared" si="0"/>
        <v>3.0880000000000001</v>
      </c>
      <c r="K65" s="76">
        <f t="shared" si="0"/>
        <v>219.13</v>
      </c>
      <c r="L65" s="76">
        <f t="shared" si="35"/>
        <v>4.2480000000000002</v>
      </c>
      <c r="M65" s="76">
        <f t="shared" si="35"/>
        <v>509.68000000000006</v>
      </c>
      <c r="N65" s="76">
        <f t="shared" si="35"/>
        <v>0</v>
      </c>
      <c r="O65" s="76">
        <f t="shared" si="35"/>
        <v>0</v>
      </c>
      <c r="P65" s="76">
        <f t="shared" si="35"/>
        <v>0</v>
      </c>
      <c r="Q65" s="76">
        <f t="shared" si="35"/>
        <v>0</v>
      </c>
      <c r="R65" s="76">
        <f t="shared" si="1"/>
        <v>4.2480000000000002</v>
      </c>
      <c r="S65" s="76">
        <f t="shared" si="1"/>
        <v>509.68000000000006</v>
      </c>
      <c r="T65" s="1003">
        <f t="shared" si="2"/>
        <v>7.3360000000000003</v>
      </c>
      <c r="U65" s="1003">
        <f t="shared" si="3"/>
        <v>728.81000000000006</v>
      </c>
    </row>
    <row r="66" spans="1:21" ht="28.5" customHeight="1">
      <c r="A66" s="1849" t="s">
        <v>2120</v>
      </c>
      <c r="B66" s="1849"/>
      <c r="C66" s="997" t="s">
        <v>2121</v>
      </c>
      <c r="D66" s="976"/>
      <c r="E66" s="976"/>
      <c r="F66" s="976"/>
      <c r="G66" s="976"/>
      <c r="H66" s="976"/>
      <c r="I66" s="976"/>
      <c r="J66" s="76">
        <f t="shared" si="0"/>
        <v>0</v>
      </c>
      <c r="K66" s="76">
        <f t="shared" si="0"/>
        <v>0</v>
      </c>
      <c r="L66" s="74">
        <f>uzrr!$M$49</f>
        <v>11.837</v>
      </c>
      <c r="M66" s="74">
        <f>uzrr!$P$49</f>
        <v>749.46</v>
      </c>
      <c r="N66" s="74">
        <f>uzrr!$M$67</f>
        <v>6.55</v>
      </c>
      <c r="O66" s="74">
        <f>uzrr!$P$67</f>
        <v>447.32</v>
      </c>
      <c r="P66" s="74"/>
      <c r="Q66" s="75"/>
      <c r="R66" s="76">
        <f t="shared" si="1"/>
        <v>18.387</v>
      </c>
      <c r="S66" s="76">
        <f t="shared" si="1"/>
        <v>1196.78</v>
      </c>
      <c r="T66" s="1003">
        <f t="shared" si="2"/>
        <v>18.387</v>
      </c>
      <c r="U66" s="1003">
        <f t="shared" si="3"/>
        <v>1196.78</v>
      </c>
    </row>
    <row r="67" spans="1:21" ht="28.5" customHeight="1">
      <c r="A67" s="1850" t="s">
        <v>2122</v>
      </c>
      <c r="B67" s="1851"/>
      <c r="C67" s="998"/>
      <c r="D67" s="999">
        <f>D66+D65+D61</f>
        <v>2.0169999999999999</v>
      </c>
      <c r="E67" s="999">
        <f t="shared" ref="E67:Q67" si="36">E66+E65+E61</f>
        <v>135.37</v>
      </c>
      <c r="F67" s="999">
        <f t="shared" si="36"/>
        <v>2.0880000000000001</v>
      </c>
      <c r="G67" s="999">
        <f t="shared" si="36"/>
        <v>144.13</v>
      </c>
      <c r="H67" s="999">
        <f t="shared" si="36"/>
        <v>1</v>
      </c>
      <c r="I67" s="999">
        <f t="shared" si="36"/>
        <v>75</v>
      </c>
      <c r="J67" s="996">
        <f t="shared" si="0"/>
        <v>5.1050000000000004</v>
      </c>
      <c r="K67" s="996">
        <f t="shared" si="0"/>
        <v>354.5</v>
      </c>
      <c r="L67" s="999">
        <f t="shared" si="36"/>
        <v>16.085000000000001</v>
      </c>
      <c r="M67" s="999">
        <f t="shared" si="36"/>
        <v>1259.1400000000001</v>
      </c>
      <c r="N67" s="999">
        <f t="shared" si="36"/>
        <v>13.1</v>
      </c>
      <c r="O67" s="999">
        <f t="shared" si="36"/>
        <v>1097.92</v>
      </c>
      <c r="P67" s="999">
        <f t="shared" si="36"/>
        <v>0</v>
      </c>
      <c r="Q67" s="999">
        <f t="shared" si="36"/>
        <v>0</v>
      </c>
      <c r="R67" s="996">
        <f t="shared" si="1"/>
        <v>29.185000000000002</v>
      </c>
      <c r="S67" s="996">
        <f t="shared" si="1"/>
        <v>2357.0600000000004</v>
      </c>
      <c r="T67" s="1004">
        <f t="shared" si="2"/>
        <v>34.290000000000006</v>
      </c>
      <c r="U67" s="1004">
        <f t="shared" si="3"/>
        <v>2711.5600000000004</v>
      </c>
    </row>
    <row r="68" spans="1:21">
      <c r="A68" s="1852" t="s">
        <v>2123</v>
      </c>
      <c r="B68" s="1853"/>
      <c r="C68" s="1853"/>
      <c r="D68" s="1000">
        <f>D67+D57+D50+D35+D24+D12</f>
        <v>33.097000000000001</v>
      </c>
      <c r="E68" s="1000">
        <f t="shared" ref="E68:Q68" si="37">E67+E57+E50+E35+E24+E12</f>
        <v>2126.4299999999998</v>
      </c>
      <c r="F68" s="1000">
        <f t="shared" si="37"/>
        <v>38.648999999999994</v>
      </c>
      <c r="G68" s="1000">
        <f t="shared" si="37"/>
        <v>2636.41</v>
      </c>
      <c r="H68" s="1000">
        <f t="shared" si="37"/>
        <v>8.8590000000000018</v>
      </c>
      <c r="I68" s="1000">
        <f t="shared" si="37"/>
        <v>680.77499999999998</v>
      </c>
      <c r="J68" s="1001">
        <f t="shared" si="0"/>
        <v>80.60499999999999</v>
      </c>
      <c r="K68" s="1001">
        <f t="shared" si="0"/>
        <v>5443.6149999999998</v>
      </c>
      <c r="L68" s="1000">
        <f t="shared" si="37"/>
        <v>56.778999999999996</v>
      </c>
      <c r="M68" s="1000">
        <f t="shared" si="37"/>
        <v>2564.2200000000003</v>
      </c>
      <c r="N68" s="1000">
        <f t="shared" si="37"/>
        <v>26.303999999999998</v>
      </c>
      <c r="O68" s="1000">
        <f t="shared" si="37"/>
        <v>2043.76</v>
      </c>
      <c r="P68" s="1000">
        <f t="shared" si="37"/>
        <v>34.949999999999996</v>
      </c>
      <c r="Q68" s="1000">
        <f t="shared" si="37"/>
        <v>868</v>
      </c>
      <c r="R68" s="1001">
        <f t="shared" si="1"/>
        <v>118.03299999999999</v>
      </c>
      <c r="S68" s="1001">
        <f t="shared" si="1"/>
        <v>5475.9800000000005</v>
      </c>
      <c r="T68" s="1005">
        <f>J68+R68</f>
        <v>198.63799999999998</v>
      </c>
      <c r="U68" s="1005">
        <f t="shared" si="3"/>
        <v>10919.595000000001</v>
      </c>
    </row>
  </sheetData>
  <mergeCells count="34">
    <mergeCell ref="A4:B7"/>
    <mergeCell ref="A66:B66"/>
    <mergeCell ref="A67:B67"/>
    <mergeCell ref="A68:C68"/>
    <mergeCell ref="A58:B61"/>
    <mergeCell ref="A62:B65"/>
    <mergeCell ref="A21:B23"/>
    <mergeCell ref="A24:B24"/>
    <mergeCell ref="A25:B25"/>
    <mergeCell ref="A26:B28"/>
    <mergeCell ref="A29:B31"/>
    <mergeCell ref="A32:B34"/>
    <mergeCell ref="A35:B35"/>
    <mergeCell ref="A8:B11"/>
    <mergeCell ref="A12:B12"/>
    <mergeCell ref="A13:B16"/>
    <mergeCell ref="A17:B17"/>
    <mergeCell ref="A18:B20"/>
    <mergeCell ref="A50:B50"/>
    <mergeCell ref="A51:B53"/>
    <mergeCell ref="A54:B56"/>
    <mergeCell ref="A57:B57"/>
    <mergeCell ref="A36:B38"/>
    <mergeCell ref="A39:B41"/>
    <mergeCell ref="A42:B44"/>
    <mergeCell ref="A45:B47"/>
    <mergeCell ref="A48:B48"/>
    <mergeCell ref="A49:B49"/>
    <mergeCell ref="A1:C1"/>
    <mergeCell ref="A2:B3"/>
    <mergeCell ref="D2:K2"/>
    <mergeCell ref="L2:S2"/>
    <mergeCell ref="U2:U3"/>
    <mergeCell ref="T2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B180"/>
  <sheetViews>
    <sheetView zoomScale="106" zoomScaleNormal="106" workbookViewId="0">
      <pane xSplit="8" ySplit="8" topLeftCell="I9" activePane="bottomRight" state="frozenSplit"/>
      <selection pane="topRight" activeCell="I1" sqref="I1"/>
      <selection pane="bottomLeft" activeCell="A13" sqref="A13"/>
      <selection pane="bottomRight" activeCell="D163" sqref="D163"/>
    </sheetView>
  </sheetViews>
  <sheetFormatPr defaultColWidth="9.109375" defaultRowHeight="14.4"/>
  <cols>
    <col min="1" max="1" width="3.33203125" style="326" customWidth="1"/>
    <col min="2" max="2" width="9.5546875" style="171" customWidth="1"/>
    <col min="3" max="3" width="10" style="162" customWidth="1"/>
    <col min="4" max="4" width="10.44140625" style="228" customWidth="1"/>
    <col min="5" max="5" width="62.88671875" style="233" customWidth="1"/>
    <col min="6" max="6" width="23.44140625" style="10" hidden="1" customWidth="1"/>
    <col min="7" max="7" width="0.33203125" style="10" hidden="1" customWidth="1"/>
    <col min="8" max="8" width="34.88671875" style="10" hidden="1" customWidth="1"/>
    <col min="9" max="9" width="9.44140625" style="67" customWidth="1"/>
    <col min="10" max="10" width="7.109375" style="67" customWidth="1"/>
    <col min="11" max="11" width="7.44140625" style="67" customWidth="1"/>
    <col min="12" max="12" width="7" style="67" customWidth="1"/>
    <col min="13" max="13" width="8" style="67" customWidth="1"/>
    <col min="14" max="14" width="14.5546875" style="67" customWidth="1"/>
    <col min="15" max="15" width="12.5546875" style="67" customWidth="1"/>
    <col min="16" max="16" width="9.6640625" style="67" customWidth="1"/>
    <col min="17" max="17" width="9.109375" style="10" hidden="1" customWidth="1"/>
    <col min="18" max="18" width="9.109375" style="10"/>
    <col min="19" max="19" width="9.109375" style="848"/>
    <col min="20" max="20" width="9.109375" style="67"/>
    <col min="21" max="16384" width="9.109375" style="10"/>
  </cols>
  <sheetData>
    <row r="1" spans="1:28" ht="18.75" customHeight="1">
      <c r="A1" s="614"/>
      <c r="B1" s="615"/>
      <c r="C1" s="616"/>
      <c r="D1" s="617"/>
      <c r="E1" s="613"/>
      <c r="F1" s="612"/>
      <c r="G1" s="612"/>
      <c r="H1" s="612"/>
      <c r="I1" s="620"/>
      <c r="J1" s="620"/>
      <c r="K1" s="620"/>
      <c r="L1" s="620"/>
      <c r="M1" s="1854" t="s">
        <v>2841</v>
      </c>
      <c r="N1" s="1854"/>
      <c r="O1" s="1854"/>
      <c r="P1" s="1854"/>
    </row>
    <row r="2" spans="1:28" s="579" customFormat="1" ht="21.75" customHeight="1">
      <c r="A2" s="1805" t="s">
        <v>2454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S2" s="853"/>
      <c r="T2" s="965"/>
    </row>
    <row r="3" spans="1:28" ht="21" customHeight="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</row>
    <row r="4" spans="1:28" ht="21" hidden="1">
      <c r="A4" s="350"/>
      <c r="B4" s="350"/>
      <c r="C4" s="65"/>
      <c r="D4" s="223"/>
      <c r="E4" s="229"/>
    </row>
    <row r="5" spans="1:28" ht="21" hidden="1">
      <c r="A5" s="350"/>
      <c r="B5" s="350"/>
      <c r="C5" s="65"/>
      <c r="D5" s="223"/>
      <c r="E5" s="229"/>
    </row>
    <row r="6" spans="1:28" ht="21" hidden="1">
      <c r="A6" s="350"/>
      <c r="B6" s="350"/>
      <c r="C6" s="65"/>
      <c r="D6" s="223"/>
      <c r="E6" s="229"/>
    </row>
    <row r="7" spans="1:28" s="67" customFormat="1" ht="35.25" customHeight="1">
      <c r="A7" s="1862" t="s">
        <v>1671</v>
      </c>
      <c r="B7" s="1862" t="s">
        <v>1674</v>
      </c>
      <c r="C7" s="1862" t="s">
        <v>1675</v>
      </c>
      <c r="D7" s="1862" t="s">
        <v>1672</v>
      </c>
      <c r="E7" s="1862" t="s">
        <v>1673</v>
      </c>
      <c r="F7" s="1863" t="s">
        <v>462</v>
      </c>
      <c r="G7" s="1884" t="s">
        <v>101</v>
      </c>
      <c r="H7" s="1884"/>
      <c r="I7" s="1861" t="s">
        <v>782</v>
      </c>
      <c r="J7" s="1861" t="s">
        <v>783</v>
      </c>
      <c r="K7" s="1861" t="s">
        <v>784</v>
      </c>
      <c r="L7" s="1861" t="s">
        <v>785</v>
      </c>
      <c r="M7" s="1861" t="s">
        <v>786</v>
      </c>
      <c r="N7" s="1861"/>
      <c r="O7" s="1861"/>
      <c r="P7" s="1861" t="s">
        <v>2181</v>
      </c>
      <c r="Q7" s="1880" t="s">
        <v>1769</v>
      </c>
      <c r="S7" s="858"/>
    </row>
    <row r="8" spans="1:28" s="67" customFormat="1" ht="42" customHeight="1">
      <c r="A8" s="1863"/>
      <c r="B8" s="1863"/>
      <c r="C8" s="1863"/>
      <c r="D8" s="1863"/>
      <c r="E8" s="1863"/>
      <c r="F8" s="1863"/>
      <c r="G8" s="1096" t="s">
        <v>67</v>
      </c>
      <c r="H8" s="1096" t="s">
        <v>66</v>
      </c>
      <c r="I8" s="1861"/>
      <c r="J8" s="1861"/>
      <c r="K8" s="1861"/>
      <c r="L8" s="1861"/>
      <c r="M8" s="1082" t="s">
        <v>787</v>
      </c>
      <c r="N8" s="1861" t="s">
        <v>788</v>
      </c>
      <c r="O8" s="1861"/>
      <c r="P8" s="1861"/>
      <c r="Q8" s="1881"/>
      <c r="S8" s="858"/>
      <c r="Y8" s="1889"/>
      <c r="Z8" s="1889"/>
      <c r="AA8" s="1889"/>
      <c r="AB8" s="578"/>
    </row>
    <row r="9" spans="1:28" s="20" customFormat="1" ht="24.75" customHeight="1">
      <c r="A9" s="1867" t="s">
        <v>2472</v>
      </c>
      <c r="B9" s="1868"/>
      <c r="C9" s="1868"/>
      <c r="D9" s="1868"/>
      <c r="E9" s="1869"/>
      <c r="F9" s="21"/>
      <c r="G9" s="22"/>
      <c r="H9" s="22"/>
      <c r="I9" s="951"/>
      <c r="J9" s="951"/>
      <c r="K9" s="951"/>
      <c r="L9" s="951"/>
      <c r="M9" s="952"/>
      <c r="N9" s="953"/>
      <c r="O9" s="954"/>
      <c r="P9" s="951"/>
      <c r="S9" s="866"/>
      <c r="T9" s="81"/>
    </row>
    <row r="10" spans="1:28" s="249" customFormat="1" ht="19.5" customHeight="1">
      <c r="A10" s="1098">
        <v>1</v>
      </c>
      <c r="B10" s="1103" t="s">
        <v>31</v>
      </c>
      <c r="C10" s="1103" t="s">
        <v>42</v>
      </c>
      <c r="D10" s="289">
        <v>506513003</v>
      </c>
      <c r="E10" s="298" t="s">
        <v>153</v>
      </c>
      <c r="F10" s="1087" t="s">
        <v>811</v>
      </c>
      <c r="G10" s="248">
        <v>2.8</v>
      </c>
      <c r="H10" s="248">
        <v>168</v>
      </c>
      <c r="I10" s="1111">
        <v>4.8</v>
      </c>
      <c r="J10" s="1111">
        <v>1.5</v>
      </c>
      <c r="K10" s="1111"/>
      <c r="L10" s="1111">
        <f t="shared" ref="L10:L52" si="0">I10-J10-K10</f>
        <v>3.3</v>
      </c>
      <c r="M10" s="955">
        <f t="shared" ref="M10:M52" si="1">(O10-N10)/1000</f>
        <v>2.76</v>
      </c>
      <c r="N10" s="956">
        <v>1500</v>
      </c>
      <c r="O10" s="957">
        <v>4260</v>
      </c>
      <c r="P10" s="962">
        <v>187.61</v>
      </c>
      <c r="Q10" s="249">
        <v>168.84</v>
      </c>
      <c r="S10" s="621"/>
      <c r="T10" s="116"/>
    </row>
    <row r="11" spans="1:28" s="253" customFormat="1" ht="15.75" customHeight="1">
      <c r="A11" s="334"/>
      <c r="B11" s="250"/>
      <c r="C11" s="250"/>
      <c r="D11" s="290"/>
      <c r="E11" s="299"/>
      <c r="F11" s="251"/>
      <c r="G11" s="252">
        <f>G10</f>
        <v>2.8</v>
      </c>
      <c r="H11" s="252">
        <f t="shared" ref="H11:Q11" si="2">H10</f>
        <v>168</v>
      </c>
      <c r="I11" s="252">
        <f t="shared" si="2"/>
        <v>4.8</v>
      </c>
      <c r="J11" s="252">
        <f t="shared" si="2"/>
        <v>1.5</v>
      </c>
      <c r="K11" s="252">
        <f t="shared" si="2"/>
        <v>0</v>
      </c>
      <c r="L11" s="252">
        <f t="shared" si="2"/>
        <v>3.3</v>
      </c>
      <c r="M11" s="252">
        <f t="shared" si="2"/>
        <v>2.76</v>
      </c>
      <c r="N11" s="252"/>
      <c r="O11" s="252"/>
      <c r="P11" s="252">
        <f t="shared" si="2"/>
        <v>187.61</v>
      </c>
      <c r="Q11" s="252">
        <f t="shared" si="2"/>
        <v>168.84</v>
      </c>
      <c r="S11" s="865"/>
      <c r="T11" s="146"/>
    </row>
    <row r="12" spans="1:28" s="253" customFormat="1" ht="15.75" customHeight="1">
      <c r="A12" s="1093">
        <v>2</v>
      </c>
      <c r="B12" s="1085" t="s">
        <v>31</v>
      </c>
      <c r="C12" s="1085" t="s">
        <v>151</v>
      </c>
      <c r="D12" s="1080">
        <v>506033007</v>
      </c>
      <c r="E12" s="1091" t="s">
        <v>150</v>
      </c>
      <c r="F12" s="1089" t="s">
        <v>2209</v>
      </c>
      <c r="G12" s="255">
        <v>2.11</v>
      </c>
      <c r="H12" s="255">
        <v>124.21</v>
      </c>
      <c r="I12" s="958">
        <v>1.86</v>
      </c>
      <c r="J12" s="958">
        <v>0</v>
      </c>
      <c r="K12" s="958"/>
      <c r="L12" s="1112">
        <f t="shared" si="0"/>
        <v>1.86</v>
      </c>
      <c r="M12" s="959">
        <f t="shared" si="1"/>
        <v>2.11</v>
      </c>
      <c r="N12" s="960">
        <v>0</v>
      </c>
      <c r="O12" s="961">
        <v>2110</v>
      </c>
      <c r="P12" s="1106">
        <v>124.21</v>
      </c>
      <c r="S12" s="865"/>
      <c r="T12" s="146"/>
    </row>
    <row r="13" spans="1:28" s="253" customFormat="1" ht="15.75" customHeight="1">
      <c r="A13" s="328"/>
      <c r="B13" s="256"/>
      <c r="C13" s="256"/>
      <c r="D13" s="291"/>
      <c r="E13" s="270"/>
      <c r="F13" s="257"/>
      <c r="G13" s="258">
        <f>G12</f>
        <v>2.11</v>
      </c>
      <c r="H13" s="258">
        <f t="shared" ref="H13:Q13" si="3">H12</f>
        <v>124.21</v>
      </c>
      <c r="I13" s="258">
        <f t="shared" si="3"/>
        <v>1.86</v>
      </c>
      <c r="J13" s="258">
        <f t="shared" si="3"/>
        <v>0</v>
      </c>
      <c r="K13" s="258">
        <f t="shared" si="3"/>
        <v>0</v>
      </c>
      <c r="L13" s="258">
        <f t="shared" si="3"/>
        <v>1.86</v>
      </c>
      <c r="M13" s="258">
        <f t="shared" si="3"/>
        <v>2.11</v>
      </c>
      <c r="N13" s="258"/>
      <c r="O13" s="258"/>
      <c r="P13" s="259">
        <f t="shared" si="3"/>
        <v>124.21</v>
      </c>
      <c r="Q13" s="258">
        <f t="shared" si="3"/>
        <v>0</v>
      </c>
      <c r="S13" s="865"/>
      <c r="T13" s="146"/>
    </row>
    <row r="14" spans="1:28" s="253" customFormat="1" ht="14.25" customHeight="1">
      <c r="A14" s="1099">
        <v>3</v>
      </c>
      <c r="B14" s="1077" t="s">
        <v>31</v>
      </c>
      <c r="C14" s="1077" t="s">
        <v>30</v>
      </c>
      <c r="D14" s="1078">
        <v>506073023</v>
      </c>
      <c r="E14" s="1081" t="s">
        <v>148</v>
      </c>
      <c r="F14" s="1076" t="s">
        <v>2210</v>
      </c>
      <c r="G14" s="260">
        <v>3.87</v>
      </c>
      <c r="H14" s="260">
        <v>181</v>
      </c>
      <c r="I14" s="123">
        <v>4.5999999999999996</v>
      </c>
      <c r="J14" s="123">
        <v>1.8</v>
      </c>
      <c r="K14" s="123"/>
      <c r="L14" s="123">
        <f t="shared" si="0"/>
        <v>2.8</v>
      </c>
      <c r="M14" s="124">
        <f t="shared" si="1"/>
        <v>3.87</v>
      </c>
      <c r="N14" s="125">
        <v>1000</v>
      </c>
      <c r="O14" s="126">
        <v>4870</v>
      </c>
      <c r="P14" s="1086">
        <v>180.94</v>
      </c>
      <c r="S14" s="865"/>
      <c r="T14" s="146"/>
    </row>
    <row r="15" spans="1:28" s="253" customFormat="1" ht="15.75" customHeight="1">
      <c r="A15" s="328"/>
      <c r="B15" s="256"/>
      <c r="C15" s="256"/>
      <c r="D15" s="291"/>
      <c r="E15" s="270"/>
      <c r="F15" s="257"/>
      <c r="G15" s="258">
        <f>SUM(G14:G14)</f>
        <v>3.87</v>
      </c>
      <c r="H15" s="258">
        <f t="shared" ref="H15:Q15" si="4">SUM(H14:H14)</f>
        <v>181</v>
      </c>
      <c r="I15" s="258">
        <f t="shared" si="4"/>
        <v>4.5999999999999996</v>
      </c>
      <c r="J15" s="258">
        <f t="shared" si="4"/>
        <v>1.8</v>
      </c>
      <c r="K15" s="258">
        <f t="shared" si="4"/>
        <v>0</v>
      </c>
      <c r="L15" s="258">
        <f t="shared" si="4"/>
        <v>2.8</v>
      </c>
      <c r="M15" s="258">
        <f t="shared" si="4"/>
        <v>3.87</v>
      </c>
      <c r="N15" s="258"/>
      <c r="O15" s="258"/>
      <c r="P15" s="259">
        <f t="shared" si="4"/>
        <v>180.94</v>
      </c>
      <c r="Q15" s="258">
        <f t="shared" si="4"/>
        <v>0</v>
      </c>
      <c r="S15" s="865"/>
      <c r="T15" s="146"/>
    </row>
    <row r="16" spans="1:28" s="253" customFormat="1" ht="15.75" customHeight="1">
      <c r="A16" s="1099">
        <v>4</v>
      </c>
      <c r="B16" s="1077" t="s">
        <v>31</v>
      </c>
      <c r="C16" s="1077" t="s">
        <v>36</v>
      </c>
      <c r="D16" s="1078">
        <v>506323001</v>
      </c>
      <c r="E16" s="1081" t="s">
        <v>144</v>
      </c>
      <c r="F16" s="1076" t="s">
        <v>864</v>
      </c>
      <c r="G16" s="260">
        <v>1</v>
      </c>
      <c r="H16" s="260">
        <v>78.051590000000004</v>
      </c>
      <c r="I16" s="123">
        <v>7.4749999999999996</v>
      </c>
      <c r="J16" s="123">
        <v>0.28899999999999998</v>
      </c>
      <c r="K16" s="123"/>
      <c r="L16" s="123">
        <f t="shared" si="0"/>
        <v>7.1859999999999999</v>
      </c>
      <c r="M16" s="124">
        <f t="shared" si="1"/>
        <v>1</v>
      </c>
      <c r="N16" s="125">
        <v>0</v>
      </c>
      <c r="O16" s="126">
        <v>1000</v>
      </c>
      <c r="P16" s="1086">
        <v>78.05</v>
      </c>
      <c r="S16" s="865"/>
      <c r="T16" s="146"/>
    </row>
    <row r="17" spans="1:20" s="253" customFormat="1" ht="15.75" customHeight="1">
      <c r="A17" s="1098">
        <v>5</v>
      </c>
      <c r="B17" s="1103" t="s">
        <v>31</v>
      </c>
      <c r="C17" s="1103" t="s">
        <v>36</v>
      </c>
      <c r="D17" s="289">
        <v>506323013</v>
      </c>
      <c r="E17" s="298" t="s">
        <v>145</v>
      </c>
      <c r="F17" s="1087" t="s">
        <v>863</v>
      </c>
      <c r="G17" s="263">
        <v>2.5</v>
      </c>
      <c r="H17" s="263">
        <v>97.854849999999999</v>
      </c>
      <c r="I17" s="1111">
        <v>7.73</v>
      </c>
      <c r="J17" s="1111">
        <v>4.0650000000000004</v>
      </c>
      <c r="K17" s="1111"/>
      <c r="L17" s="1111">
        <f t="shared" si="0"/>
        <v>3.665</v>
      </c>
      <c r="M17" s="955">
        <f t="shared" si="1"/>
        <v>1.5</v>
      </c>
      <c r="N17" s="956">
        <v>5555</v>
      </c>
      <c r="O17" s="957">
        <v>7055</v>
      </c>
      <c r="P17" s="962">
        <v>97.85</v>
      </c>
      <c r="S17" s="865"/>
      <c r="T17" s="146"/>
    </row>
    <row r="18" spans="1:20" s="253" customFormat="1" ht="15.75" customHeight="1">
      <c r="A18" s="334"/>
      <c r="B18" s="250"/>
      <c r="C18" s="250"/>
      <c r="D18" s="290"/>
      <c r="E18" s="299"/>
      <c r="F18" s="251"/>
      <c r="G18" s="251">
        <f t="shared" ref="G18:M18" si="5">SUM(G16:G17)</f>
        <v>3.5</v>
      </c>
      <c r="H18" s="251">
        <f t="shared" si="5"/>
        <v>175.90644</v>
      </c>
      <c r="I18" s="127">
        <f t="shared" si="5"/>
        <v>15.205</v>
      </c>
      <c r="J18" s="127">
        <f t="shared" si="5"/>
        <v>4.3540000000000001</v>
      </c>
      <c r="K18" s="127">
        <f t="shared" si="5"/>
        <v>0</v>
      </c>
      <c r="L18" s="127">
        <f t="shared" si="5"/>
        <v>10.850999999999999</v>
      </c>
      <c r="M18" s="127">
        <f t="shared" si="5"/>
        <v>2.5</v>
      </c>
      <c r="N18" s="127"/>
      <c r="O18" s="127"/>
      <c r="P18" s="131">
        <f>SUM(P16:P17)</f>
        <v>175.89999999999998</v>
      </c>
      <c r="Q18" s="251"/>
      <c r="S18" s="865"/>
      <c r="T18" s="146"/>
    </row>
    <row r="19" spans="1:20" s="253" customFormat="1" ht="15.75" customHeight="1">
      <c r="A19" s="1195"/>
      <c r="B19" s="1196"/>
      <c r="C19" s="1196"/>
      <c r="D19" s="1197"/>
      <c r="E19" s="1198"/>
      <c r="F19" s="1199"/>
      <c r="G19" s="1200">
        <f>G11+G13+G15+G18</f>
        <v>12.280000000000001</v>
      </c>
      <c r="H19" s="1200">
        <f t="shared" ref="H19:L19" si="6">H11+H13+H15+H18</f>
        <v>649.11644000000001</v>
      </c>
      <c r="I19" s="1200">
        <f t="shared" si="6"/>
        <v>26.465</v>
      </c>
      <c r="J19" s="1200">
        <f t="shared" si="6"/>
        <v>7.6539999999999999</v>
      </c>
      <c r="K19" s="1200">
        <f t="shared" si="6"/>
        <v>0</v>
      </c>
      <c r="L19" s="1200">
        <f t="shared" si="6"/>
        <v>18.811</v>
      </c>
      <c r="M19" s="1200">
        <f>M11+M13+M15+M18</f>
        <v>11.239999999999998</v>
      </c>
      <c r="N19" s="1200"/>
      <c r="O19" s="1200"/>
      <c r="P19" s="1201">
        <f>P11+P13+P15+P18</f>
        <v>668.66</v>
      </c>
      <c r="Q19" s="264"/>
      <c r="S19" s="865"/>
      <c r="T19" s="146"/>
    </row>
    <row r="20" spans="1:20" s="253" customFormat="1" ht="15.75" customHeight="1">
      <c r="A20" s="1093">
        <v>6</v>
      </c>
      <c r="B20" s="1085" t="s">
        <v>135</v>
      </c>
      <c r="C20" s="1085" t="s">
        <v>100</v>
      </c>
      <c r="D20" s="1080">
        <v>509253012</v>
      </c>
      <c r="E20" s="1091" t="s">
        <v>143</v>
      </c>
      <c r="F20" s="1113" t="s">
        <v>937</v>
      </c>
      <c r="G20" s="255">
        <v>2.9</v>
      </c>
      <c r="H20" s="255">
        <v>95.25</v>
      </c>
      <c r="I20" s="958">
        <v>7</v>
      </c>
      <c r="J20" s="958">
        <v>7</v>
      </c>
      <c r="K20" s="958"/>
      <c r="L20" s="1112">
        <f t="shared" si="0"/>
        <v>0</v>
      </c>
      <c r="M20" s="959">
        <f t="shared" si="1"/>
        <v>0.8</v>
      </c>
      <c r="N20" s="960">
        <v>8200</v>
      </c>
      <c r="O20" s="961">
        <v>9000</v>
      </c>
      <c r="P20" s="1106">
        <v>50</v>
      </c>
      <c r="S20" s="865"/>
      <c r="T20" s="146"/>
    </row>
    <row r="21" spans="1:20" s="253" customFormat="1" ht="15.75" customHeight="1">
      <c r="A21" s="328"/>
      <c r="B21" s="256"/>
      <c r="C21" s="256"/>
      <c r="D21" s="291"/>
      <c r="E21" s="270"/>
      <c r="F21" s="257"/>
      <c r="G21" s="258">
        <f>G20</f>
        <v>2.9</v>
      </c>
      <c r="H21" s="258">
        <f t="shared" ref="H21:Q21" si="7">H20</f>
        <v>95.25</v>
      </c>
      <c r="I21" s="258">
        <f t="shared" si="7"/>
        <v>7</v>
      </c>
      <c r="J21" s="258">
        <f t="shared" si="7"/>
        <v>7</v>
      </c>
      <c r="K21" s="258">
        <f t="shared" si="7"/>
        <v>0</v>
      </c>
      <c r="L21" s="258">
        <f t="shared" si="7"/>
        <v>0</v>
      </c>
      <c r="M21" s="258">
        <f t="shared" si="7"/>
        <v>0.8</v>
      </c>
      <c r="N21" s="258"/>
      <c r="O21" s="258"/>
      <c r="P21" s="259">
        <f t="shared" si="7"/>
        <v>50</v>
      </c>
      <c r="Q21" s="258">
        <f t="shared" si="7"/>
        <v>0</v>
      </c>
      <c r="S21" s="865"/>
      <c r="T21" s="146"/>
    </row>
    <row r="22" spans="1:20" s="253" customFormat="1" ht="15.75" customHeight="1">
      <c r="A22" s="1877">
        <v>7</v>
      </c>
      <c r="B22" s="1864" t="s">
        <v>29</v>
      </c>
      <c r="C22" s="1864" t="s">
        <v>137</v>
      </c>
      <c r="D22" s="1857">
        <v>509253013</v>
      </c>
      <c r="E22" s="1874" t="s">
        <v>1676</v>
      </c>
      <c r="F22" s="1088" t="s">
        <v>1033</v>
      </c>
      <c r="G22" s="266">
        <v>1.825</v>
      </c>
      <c r="H22" s="266">
        <v>120.48</v>
      </c>
      <c r="I22" s="196">
        <v>9.52</v>
      </c>
      <c r="J22" s="196">
        <v>7.5</v>
      </c>
      <c r="K22" s="196"/>
      <c r="L22" s="123">
        <f t="shared" si="0"/>
        <v>2.0199999999999996</v>
      </c>
      <c r="M22" s="124">
        <f t="shared" si="1"/>
        <v>0.186</v>
      </c>
      <c r="N22" s="125">
        <v>0</v>
      </c>
      <c r="O22" s="126">
        <v>186</v>
      </c>
      <c r="P22" s="1071">
        <v>86.78</v>
      </c>
      <c r="S22" s="865"/>
      <c r="T22" s="146"/>
    </row>
    <row r="23" spans="1:20" s="253" customFormat="1" ht="15.75" customHeight="1">
      <c r="A23" s="1879"/>
      <c r="B23" s="1866"/>
      <c r="C23" s="1866"/>
      <c r="D23" s="1859"/>
      <c r="E23" s="1875"/>
      <c r="F23" s="1087" t="s">
        <v>1034</v>
      </c>
      <c r="G23" s="266"/>
      <c r="H23" s="266"/>
      <c r="I23" s="196"/>
      <c r="J23" s="196"/>
      <c r="K23" s="196"/>
      <c r="L23" s="123">
        <f t="shared" si="0"/>
        <v>0</v>
      </c>
      <c r="M23" s="124">
        <f t="shared" ref="M23" si="8">(O23-N23)/1000</f>
        <v>5.1999999999999998E-2</v>
      </c>
      <c r="N23" s="125">
        <v>186</v>
      </c>
      <c r="O23" s="126">
        <v>238</v>
      </c>
      <c r="P23" s="1071">
        <v>28.39</v>
      </c>
      <c r="S23" s="865"/>
      <c r="T23" s="146"/>
    </row>
    <row r="24" spans="1:20" s="253" customFormat="1" ht="20.25" customHeight="1">
      <c r="A24" s="327">
        <v>8</v>
      </c>
      <c r="B24" s="1100" t="s">
        <v>135</v>
      </c>
      <c r="C24" s="1100" t="s">
        <v>137</v>
      </c>
      <c r="D24" s="1079">
        <v>509253016</v>
      </c>
      <c r="E24" s="1090" t="s">
        <v>139</v>
      </c>
      <c r="F24" s="1076" t="s">
        <v>1018</v>
      </c>
      <c r="G24" s="266">
        <v>9.0050000000000008</v>
      </c>
      <c r="H24" s="266">
        <v>600.85</v>
      </c>
      <c r="I24" s="196">
        <v>11.41</v>
      </c>
      <c r="J24" s="196">
        <v>2.87</v>
      </c>
      <c r="K24" s="196"/>
      <c r="L24" s="123">
        <f t="shared" si="0"/>
        <v>8.5399999999999991</v>
      </c>
      <c r="M24" s="124">
        <f t="shared" si="1"/>
        <v>3</v>
      </c>
      <c r="N24" s="125">
        <v>0</v>
      </c>
      <c r="O24" s="126">
        <v>3000</v>
      </c>
      <c r="P24" s="1071">
        <v>234.7</v>
      </c>
      <c r="S24" s="865"/>
      <c r="T24" s="146"/>
    </row>
    <row r="25" spans="1:20" s="253" customFormat="1" ht="17.25" customHeight="1">
      <c r="A25" s="327">
        <v>9</v>
      </c>
      <c r="B25" s="1100" t="s">
        <v>135</v>
      </c>
      <c r="C25" s="1100" t="s">
        <v>137</v>
      </c>
      <c r="D25" s="1079">
        <v>509253016</v>
      </c>
      <c r="E25" s="1090" t="s">
        <v>139</v>
      </c>
      <c r="F25" s="1076" t="s">
        <v>1740</v>
      </c>
      <c r="G25" s="266"/>
      <c r="H25" s="266"/>
      <c r="I25" s="196"/>
      <c r="J25" s="196"/>
      <c r="K25" s="196"/>
      <c r="L25" s="123">
        <f t="shared" si="0"/>
        <v>0</v>
      </c>
      <c r="M25" s="124">
        <f t="shared" ref="M25" si="9">(O25-N25)/1000</f>
        <v>1.78</v>
      </c>
      <c r="N25" s="125">
        <v>9630</v>
      </c>
      <c r="O25" s="126">
        <v>11410</v>
      </c>
      <c r="P25" s="1071">
        <v>96.68</v>
      </c>
      <c r="S25" s="865"/>
      <c r="T25" s="146"/>
    </row>
    <row r="26" spans="1:20" s="253" customFormat="1" ht="17.25" customHeight="1">
      <c r="A26" s="327">
        <v>10</v>
      </c>
      <c r="B26" s="1100" t="s">
        <v>29</v>
      </c>
      <c r="C26" s="1100" t="s">
        <v>137</v>
      </c>
      <c r="D26" s="1095">
        <v>509253017</v>
      </c>
      <c r="E26" s="1092" t="s">
        <v>138</v>
      </c>
      <c r="F26" s="1076" t="s">
        <v>1026</v>
      </c>
      <c r="G26" s="266">
        <v>1.31</v>
      </c>
      <c r="H26" s="266">
        <v>86.327460000000002</v>
      </c>
      <c r="I26" s="196">
        <v>8.7100000000000009</v>
      </c>
      <c r="J26" s="196">
        <v>7.4</v>
      </c>
      <c r="K26" s="196"/>
      <c r="L26" s="123">
        <f t="shared" si="0"/>
        <v>1.3100000000000005</v>
      </c>
      <c r="M26" s="124">
        <f t="shared" si="1"/>
        <v>1.31</v>
      </c>
      <c r="N26" s="125">
        <v>650</v>
      </c>
      <c r="O26" s="126">
        <v>1960</v>
      </c>
      <c r="P26" s="1071">
        <v>86.33</v>
      </c>
      <c r="S26" s="865"/>
      <c r="T26" s="146"/>
    </row>
    <row r="27" spans="1:20" s="253" customFormat="1" ht="18" customHeight="1">
      <c r="A27" s="327">
        <v>11</v>
      </c>
      <c r="B27" s="1100" t="s">
        <v>135</v>
      </c>
      <c r="C27" s="1100" t="s">
        <v>137</v>
      </c>
      <c r="D27" s="1095">
        <v>509253026</v>
      </c>
      <c r="E27" s="1092" t="s">
        <v>142</v>
      </c>
      <c r="F27" s="1076" t="s">
        <v>1020</v>
      </c>
      <c r="G27" s="266">
        <v>2</v>
      </c>
      <c r="H27" s="266">
        <v>139</v>
      </c>
      <c r="I27" s="196">
        <v>6.0049999999999999</v>
      </c>
      <c r="J27" s="196">
        <v>5</v>
      </c>
      <c r="K27" s="196"/>
      <c r="L27" s="123">
        <f t="shared" si="0"/>
        <v>1.0049999999999999</v>
      </c>
      <c r="M27" s="124">
        <f t="shared" si="1"/>
        <v>2.2999999999999998</v>
      </c>
      <c r="N27" s="125">
        <v>0</v>
      </c>
      <c r="O27" s="126">
        <v>2300</v>
      </c>
      <c r="P27" s="1071">
        <v>138.82</v>
      </c>
      <c r="S27" s="865"/>
      <c r="T27" s="146"/>
    </row>
    <row r="28" spans="1:20" s="253" customFormat="1" ht="15.75" customHeight="1">
      <c r="A28" s="1877">
        <v>12</v>
      </c>
      <c r="B28" s="1890" t="s">
        <v>135</v>
      </c>
      <c r="C28" s="1890" t="s">
        <v>137</v>
      </c>
      <c r="D28" s="1883">
        <v>509253040</v>
      </c>
      <c r="E28" s="1876" t="s">
        <v>141</v>
      </c>
      <c r="F28" s="1076" t="s">
        <v>1019</v>
      </c>
      <c r="G28" s="266">
        <v>4.84</v>
      </c>
      <c r="H28" s="266">
        <v>354</v>
      </c>
      <c r="I28" s="196">
        <v>9.48</v>
      </c>
      <c r="J28" s="196">
        <v>3.5</v>
      </c>
      <c r="K28" s="196"/>
      <c r="L28" s="123">
        <f t="shared" si="0"/>
        <v>5.98</v>
      </c>
      <c r="M28" s="124">
        <f t="shared" si="1"/>
        <v>2.2240000000000002</v>
      </c>
      <c r="N28" s="125">
        <v>1100</v>
      </c>
      <c r="O28" s="126">
        <v>3324</v>
      </c>
      <c r="P28" s="1071">
        <v>165.52</v>
      </c>
      <c r="S28" s="865"/>
      <c r="T28" s="146"/>
    </row>
    <row r="29" spans="1:20" s="253" customFormat="1" ht="15.75" customHeight="1">
      <c r="A29" s="1879"/>
      <c r="B29" s="1890"/>
      <c r="C29" s="1890"/>
      <c r="D29" s="1883"/>
      <c r="E29" s="1876"/>
      <c r="F29" s="1076" t="s">
        <v>1031</v>
      </c>
      <c r="G29" s="266"/>
      <c r="H29" s="266"/>
      <c r="I29" s="196"/>
      <c r="J29" s="196"/>
      <c r="K29" s="196"/>
      <c r="L29" s="123">
        <f t="shared" si="0"/>
        <v>0</v>
      </c>
      <c r="M29" s="124">
        <f>(O29-N29)/1000</f>
        <v>2.84</v>
      </c>
      <c r="N29" s="125">
        <v>6200</v>
      </c>
      <c r="O29" s="126">
        <v>9040</v>
      </c>
      <c r="P29" s="1071">
        <v>188.27</v>
      </c>
      <c r="S29" s="865"/>
      <c r="T29" s="146"/>
    </row>
    <row r="30" spans="1:20" s="253" customFormat="1" ht="15.75" customHeight="1">
      <c r="A30" s="1877">
        <v>13</v>
      </c>
      <c r="B30" s="1890" t="s">
        <v>135</v>
      </c>
      <c r="C30" s="1890" t="s">
        <v>137</v>
      </c>
      <c r="D30" s="1883">
        <v>509253054</v>
      </c>
      <c r="E30" s="1876" t="s">
        <v>140</v>
      </c>
      <c r="F30" s="1076" t="s">
        <v>1017</v>
      </c>
      <c r="G30" s="266">
        <v>3.9</v>
      </c>
      <c r="H30" s="266">
        <v>269</v>
      </c>
      <c r="I30" s="196">
        <v>5.35</v>
      </c>
      <c r="J30" s="196"/>
      <c r="K30" s="196"/>
      <c r="L30" s="123">
        <f t="shared" si="0"/>
        <v>5.35</v>
      </c>
      <c r="M30" s="124">
        <f t="shared" si="1"/>
        <v>3</v>
      </c>
      <c r="N30" s="125">
        <v>1450</v>
      </c>
      <c r="O30" s="126">
        <v>4450</v>
      </c>
      <c r="P30" s="1071">
        <v>211.88</v>
      </c>
      <c r="S30" s="865"/>
      <c r="T30" s="146"/>
    </row>
    <row r="31" spans="1:20" s="253" customFormat="1" ht="15.75" customHeight="1">
      <c r="A31" s="1879"/>
      <c r="B31" s="1864"/>
      <c r="C31" s="1864"/>
      <c r="D31" s="1857"/>
      <c r="E31" s="1874"/>
      <c r="F31" s="1087" t="s">
        <v>1030</v>
      </c>
      <c r="G31" s="268"/>
      <c r="H31" s="268"/>
      <c r="I31" s="963"/>
      <c r="J31" s="963"/>
      <c r="K31" s="963"/>
      <c r="L31" s="1111">
        <f t="shared" si="0"/>
        <v>0</v>
      </c>
      <c r="M31" s="955">
        <f>(O31-N31)/1000</f>
        <v>0.9</v>
      </c>
      <c r="N31" s="956">
        <v>4450</v>
      </c>
      <c r="O31" s="957">
        <v>5350</v>
      </c>
      <c r="P31" s="1105">
        <v>56.17</v>
      </c>
      <c r="S31" s="865"/>
      <c r="T31" s="146"/>
    </row>
    <row r="32" spans="1:20" s="253" customFormat="1" ht="15.75" customHeight="1">
      <c r="A32" s="334"/>
      <c r="B32" s="250"/>
      <c r="C32" s="250"/>
      <c r="D32" s="290"/>
      <c r="E32" s="299"/>
      <c r="F32" s="251"/>
      <c r="G32" s="251">
        <f t="shared" ref="G32:L32" si="10">SUM(G22:G31)</f>
        <v>22.88</v>
      </c>
      <c r="H32" s="251">
        <f t="shared" si="10"/>
        <v>1569.6574599999999</v>
      </c>
      <c r="I32" s="127">
        <f t="shared" si="10"/>
        <v>50.475000000000001</v>
      </c>
      <c r="J32" s="127">
        <f t="shared" si="10"/>
        <v>26.270000000000003</v>
      </c>
      <c r="K32" s="127">
        <f t="shared" si="10"/>
        <v>0</v>
      </c>
      <c r="L32" s="127">
        <f t="shared" si="10"/>
        <v>24.204999999999998</v>
      </c>
      <c r="M32" s="139">
        <f>SUM(M22:M31)</f>
        <v>17.591999999999999</v>
      </c>
      <c r="N32" s="127"/>
      <c r="O32" s="127"/>
      <c r="P32" s="131">
        <f>SUM(P22:P31)</f>
        <v>1293.54</v>
      </c>
      <c r="Q32" s="251"/>
      <c r="S32" s="865"/>
      <c r="T32" s="146"/>
    </row>
    <row r="33" spans="1:20" s="253" customFormat="1" ht="20.25" customHeight="1">
      <c r="A33" s="1093">
        <v>14</v>
      </c>
      <c r="B33" s="302" t="s">
        <v>29</v>
      </c>
      <c r="C33" s="302" t="s">
        <v>98</v>
      </c>
      <c r="D33" s="292">
        <v>509543012</v>
      </c>
      <c r="E33" s="1091" t="s">
        <v>420</v>
      </c>
      <c r="F33" s="1089" t="s">
        <v>2211</v>
      </c>
      <c r="G33" s="254">
        <v>1.1499999999999999</v>
      </c>
      <c r="H33" s="269">
        <v>64</v>
      </c>
      <c r="I33" s="958">
        <v>11.542</v>
      </c>
      <c r="J33" s="958"/>
      <c r="K33" s="958"/>
      <c r="L33" s="1112">
        <f t="shared" si="0"/>
        <v>11.542</v>
      </c>
      <c r="M33" s="959">
        <f t="shared" si="1"/>
        <v>1.147</v>
      </c>
      <c r="N33" s="960">
        <v>10395</v>
      </c>
      <c r="O33" s="961">
        <v>11542</v>
      </c>
      <c r="P33" s="1106">
        <v>63.48</v>
      </c>
      <c r="S33" s="865"/>
      <c r="T33" s="146"/>
    </row>
    <row r="34" spans="1:20" s="253" customFormat="1" ht="15.75" customHeight="1">
      <c r="A34" s="328"/>
      <c r="B34" s="303"/>
      <c r="C34" s="303"/>
      <c r="D34" s="293"/>
      <c r="E34" s="270"/>
      <c r="F34" s="257"/>
      <c r="G34" s="258">
        <f>G33</f>
        <v>1.1499999999999999</v>
      </c>
      <c r="H34" s="258">
        <f t="shared" ref="H34:Q34" si="11">H33</f>
        <v>64</v>
      </c>
      <c r="I34" s="258">
        <f t="shared" si="11"/>
        <v>11.542</v>
      </c>
      <c r="J34" s="258">
        <f t="shared" si="11"/>
        <v>0</v>
      </c>
      <c r="K34" s="258">
        <f t="shared" si="11"/>
        <v>0</v>
      </c>
      <c r="L34" s="258">
        <f t="shared" si="11"/>
        <v>11.542</v>
      </c>
      <c r="M34" s="258">
        <f t="shared" si="11"/>
        <v>1.147</v>
      </c>
      <c r="N34" s="258"/>
      <c r="O34" s="258"/>
      <c r="P34" s="259">
        <f>P33</f>
        <v>63.48</v>
      </c>
      <c r="Q34" s="258">
        <f t="shared" si="11"/>
        <v>0</v>
      </c>
      <c r="S34" s="865"/>
      <c r="T34" s="146"/>
    </row>
    <row r="35" spans="1:20" s="253" customFormat="1" ht="15.75" customHeight="1">
      <c r="A35" s="1877">
        <v>15</v>
      </c>
      <c r="B35" s="1864" t="s">
        <v>135</v>
      </c>
      <c r="C35" s="1864" t="s">
        <v>134</v>
      </c>
      <c r="D35" s="1883">
        <v>509293003</v>
      </c>
      <c r="E35" s="1876" t="s">
        <v>175</v>
      </c>
      <c r="F35" s="1094" t="s">
        <v>2212</v>
      </c>
      <c r="G35" s="266">
        <v>2.93</v>
      </c>
      <c r="H35" s="266">
        <v>156</v>
      </c>
      <c r="I35" s="196">
        <v>9.42</v>
      </c>
      <c r="J35" s="196">
        <v>5.24</v>
      </c>
      <c r="K35" s="196"/>
      <c r="L35" s="123">
        <f t="shared" si="0"/>
        <v>4.18</v>
      </c>
      <c r="M35" s="124">
        <f t="shared" si="1"/>
        <v>1.905</v>
      </c>
      <c r="N35" s="125">
        <v>5595</v>
      </c>
      <c r="O35" s="126">
        <v>7500</v>
      </c>
      <c r="P35" s="1071">
        <v>94.26</v>
      </c>
      <c r="S35" s="865"/>
      <c r="T35" s="146"/>
    </row>
    <row r="36" spans="1:20" s="253" customFormat="1" ht="15.75" customHeight="1">
      <c r="A36" s="1878"/>
      <c r="B36" s="1865"/>
      <c r="C36" s="1865"/>
      <c r="D36" s="1883"/>
      <c r="E36" s="1876"/>
      <c r="F36" s="1882" t="s">
        <v>2213</v>
      </c>
      <c r="G36" s="266"/>
      <c r="H36" s="266"/>
      <c r="I36" s="196"/>
      <c r="J36" s="196"/>
      <c r="K36" s="196"/>
      <c r="L36" s="123">
        <f t="shared" si="0"/>
        <v>0</v>
      </c>
      <c r="M36" s="124">
        <f t="shared" ref="M36" si="12">(O36-N36)/1000</f>
        <v>0.4</v>
      </c>
      <c r="N36" s="125">
        <v>260</v>
      </c>
      <c r="O36" s="126">
        <v>660</v>
      </c>
      <c r="P36" s="1105">
        <v>61.08</v>
      </c>
      <c r="S36" s="865"/>
      <c r="T36" s="146"/>
    </row>
    <row r="37" spans="1:20" s="253" customFormat="1" ht="15.75" customHeight="1">
      <c r="A37" s="1879"/>
      <c r="B37" s="1866"/>
      <c r="C37" s="1866"/>
      <c r="D37" s="1883"/>
      <c r="E37" s="1876"/>
      <c r="F37" s="1882"/>
      <c r="G37" s="266"/>
      <c r="H37" s="266"/>
      <c r="I37" s="196"/>
      <c r="J37" s="196"/>
      <c r="K37" s="196"/>
      <c r="L37" s="123">
        <f t="shared" si="0"/>
        <v>0</v>
      </c>
      <c r="M37" s="124">
        <f t="shared" ref="M37" si="13">(O37-N37)/1000</f>
        <v>0.625</v>
      </c>
      <c r="N37" s="125">
        <v>1440</v>
      </c>
      <c r="O37" s="126">
        <v>2065</v>
      </c>
      <c r="P37" s="1106"/>
      <c r="S37" s="865"/>
      <c r="T37" s="146"/>
    </row>
    <row r="38" spans="1:20" s="253" customFormat="1" ht="15.75" customHeight="1">
      <c r="A38" s="329"/>
      <c r="B38" s="271"/>
      <c r="C38" s="271"/>
      <c r="D38" s="294"/>
      <c r="E38" s="300"/>
      <c r="F38" s="272"/>
      <c r="G38" s="251">
        <f t="shared" ref="G38:L38" si="14">G35+G36+G37</f>
        <v>2.93</v>
      </c>
      <c r="H38" s="251">
        <f t="shared" si="14"/>
        <v>156</v>
      </c>
      <c r="I38" s="127">
        <f t="shared" si="14"/>
        <v>9.42</v>
      </c>
      <c r="J38" s="127">
        <f t="shared" si="14"/>
        <v>5.24</v>
      </c>
      <c r="K38" s="127">
        <f t="shared" si="14"/>
        <v>0</v>
      </c>
      <c r="L38" s="127">
        <f t="shared" si="14"/>
        <v>4.18</v>
      </c>
      <c r="M38" s="139">
        <f>M35+M36+M37</f>
        <v>2.93</v>
      </c>
      <c r="N38" s="127"/>
      <c r="O38" s="127"/>
      <c r="P38" s="131">
        <f>P35+P36+P37</f>
        <v>155.34</v>
      </c>
      <c r="Q38" s="251"/>
      <c r="S38" s="865"/>
      <c r="T38" s="146"/>
    </row>
    <row r="39" spans="1:20" s="253" customFormat="1" ht="15.75" customHeight="1">
      <c r="A39" s="1195"/>
      <c r="B39" s="1196"/>
      <c r="C39" s="1196"/>
      <c r="D39" s="1197"/>
      <c r="E39" s="1198"/>
      <c r="F39" s="1199"/>
      <c r="G39" s="1202">
        <f t="shared" ref="G39:L39" si="15">G38+G34+G32+G21</f>
        <v>29.86</v>
      </c>
      <c r="H39" s="1202">
        <f t="shared" si="15"/>
        <v>1884.9074599999999</v>
      </c>
      <c r="I39" s="1182">
        <f t="shared" si="15"/>
        <v>78.436999999999998</v>
      </c>
      <c r="J39" s="1182">
        <f t="shared" si="15"/>
        <v>38.510000000000005</v>
      </c>
      <c r="K39" s="1182">
        <f t="shared" si="15"/>
        <v>0</v>
      </c>
      <c r="L39" s="1182">
        <f t="shared" si="15"/>
        <v>39.927</v>
      </c>
      <c r="M39" s="1182">
        <f>M38+M34+M32+M21</f>
        <v>22.468999999999998</v>
      </c>
      <c r="N39" s="1182"/>
      <c r="O39" s="1182"/>
      <c r="P39" s="1177">
        <f>P38+P34+P32+P21</f>
        <v>1562.36</v>
      </c>
      <c r="Q39" s="264"/>
      <c r="S39" s="865"/>
      <c r="T39" s="146"/>
    </row>
    <row r="40" spans="1:20" s="253" customFormat="1" ht="21" customHeight="1">
      <c r="A40" s="327">
        <v>16</v>
      </c>
      <c r="B40" s="1100" t="s">
        <v>130</v>
      </c>
      <c r="C40" s="1100" t="s">
        <v>133</v>
      </c>
      <c r="D40" s="295">
        <v>542733006</v>
      </c>
      <c r="E40" s="1092" t="s">
        <v>132</v>
      </c>
      <c r="F40" s="1076" t="s">
        <v>1238</v>
      </c>
      <c r="G40" s="266">
        <v>2.0299999999999998</v>
      </c>
      <c r="H40" s="266">
        <v>118.21</v>
      </c>
      <c r="I40" s="196">
        <v>4.2</v>
      </c>
      <c r="J40" s="196">
        <v>1.6359999999999999</v>
      </c>
      <c r="K40" s="196"/>
      <c r="L40" s="123">
        <f t="shared" si="0"/>
        <v>2.5640000000000001</v>
      </c>
      <c r="M40" s="124">
        <f t="shared" si="1"/>
        <v>2.0299999999999998</v>
      </c>
      <c r="N40" s="125">
        <v>0</v>
      </c>
      <c r="O40" s="126">
        <v>2030</v>
      </c>
      <c r="P40" s="1071">
        <v>118.21</v>
      </c>
      <c r="S40" s="865"/>
      <c r="T40" s="146"/>
    </row>
    <row r="41" spans="1:20" s="253" customFormat="1" ht="15.75" customHeight="1">
      <c r="A41" s="328"/>
      <c r="B41" s="256"/>
      <c r="C41" s="256"/>
      <c r="D41" s="293"/>
      <c r="E41" s="270"/>
      <c r="F41" s="257"/>
      <c r="G41" s="258">
        <f>SUM(G40:G40)</f>
        <v>2.0299999999999998</v>
      </c>
      <c r="H41" s="258">
        <f t="shared" ref="H41:Q41" si="16">SUM(H40:H40)</f>
        <v>118.21</v>
      </c>
      <c r="I41" s="258">
        <f t="shared" si="16"/>
        <v>4.2</v>
      </c>
      <c r="J41" s="258">
        <f t="shared" si="16"/>
        <v>1.6359999999999999</v>
      </c>
      <c r="K41" s="258">
        <f t="shared" si="16"/>
        <v>0</v>
      </c>
      <c r="L41" s="258">
        <f t="shared" si="16"/>
        <v>2.5640000000000001</v>
      </c>
      <c r="M41" s="258">
        <f t="shared" si="16"/>
        <v>2.0299999999999998</v>
      </c>
      <c r="N41" s="258"/>
      <c r="O41" s="258"/>
      <c r="P41" s="259">
        <f t="shared" si="16"/>
        <v>118.21</v>
      </c>
      <c r="Q41" s="258">
        <f t="shared" si="16"/>
        <v>0</v>
      </c>
      <c r="S41" s="865"/>
      <c r="T41" s="146"/>
    </row>
    <row r="42" spans="1:20" s="253" customFormat="1" ht="15.75" customHeight="1">
      <c r="A42" s="1195"/>
      <c r="B42" s="1196"/>
      <c r="C42" s="1196"/>
      <c r="D42" s="1203"/>
      <c r="E42" s="1198"/>
      <c r="F42" s="1199"/>
      <c r="G42" s="1200">
        <f>G41</f>
        <v>2.0299999999999998</v>
      </c>
      <c r="H42" s="1200">
        <f t="shared" ref="H42:Q42" si="17">H41</f>
        <v>118.21</v>
      </c>
      <c r="I42" s="1200">
        <f t="shared" si="17"/>
        <v>4.2</v>
      </c>
      <c r="J42" s="1200">
        <f t="shared" si="17"/>
        <v>1.6359999999999999</v>
      </c>
      <c r="K42" s="1200">
        <f t="shared" si="17"/>
        <v>0</v>
      </c>
      <c r="L42" s="1200">
        <f t="shared" si="17"/>
        <v>2.5640000000000001</v>
      </c>
      <c r="M42" s="1200">
        <f t="shared" si="17"/>
        <v>2.0299999999999998</v>
      </c>
      <c r="N42" s="1200"/>
      <c r="O42" s="1200"/>
      <c r="P42" s="1201">
        <f t="shared" si="17"/>
        <v>118.21</v>
      </c>
      <c r="Q42" s="265">
        <f t="shared" si="17"/>
        <v>0</v>
      </c>
      <c r="S42" s="865"/>
      <c r="T42" s="146"/>
    </row>
    <row r="43" spans="1:20" s="253" customFormat="1" ht="16.5" customHeight="1">
      <c r="A43" s="1093">
        <v>17</v>
      </c>
      <c r="B43" s="1085" t="s">
        <v>8</v>
      </c>
      <c r="C43" s="1085" t="s">
        <v>97</v>
      </c>
      <c r="D43" s="1080">
        <v>578383001</v>
      </c>
      <c r="E43" s="1097" t="s">
        <v>128</v>
      </c>
      <c r="F43" s="1089" t="s">
        <v>1239</v>
      </c>
      <c r="G43" s="255">
        <v>2.75</v>
      </c>
      <c r="H43" s="255">
        <v>164</v>
      </c>
      <c r="I43" s="958">
        <v>13.286</v>
      </c>
      <c r="J43" s="958">
        <v>8.67</v>
      </c>
      <c r="K43" s="958"/>
      <c r="L43" s="1112">
        <f t="shared" si="0"/>
        <v>4.6159999999999997</v>
      </c>
      <c r="M43" s="959">
        <f t="shared" si="1"/>
        <v>1.75</v>
      </c>
      <c r="N43" s="960">
        <v>0</v>
      </c>
      <c r="O43" s="961">
        <v>1750</v>
      </c>
      <c r="P43" s="1106">
        <v>97.72</v>
      </c>
      <c r="S43" s="865"/>
      <c r="T43" s="146"/>
    </row>
    <row r="44" spans="1:20" s="253" customFormat="1" ht="27" customHeight="1">
      <c r="A44" s="327">
        <v>18</v>
      </c>
      <c r="B44" s="1100" t="s">
        <v>8</v>
      </c>
      <c r="C44" s="1100" t="s">
        <v>97</v>
      </c>
      <c r="D44" s="1095">
        <v>578383021</v>
      </c>
      <c r="E44" s="1092" t="s">
        <v>221</v>
      </c>
      <c r="F44" s="1076" t="s">
        <v>1241</v>
      </c>
      <c r="G44" s="273">
        <v>0.3</v>
      </c>
      <c r="H44" s="273">
        <v>17.600000000000001</v>
      </c>
      <c r="I44" s="196">
        <v>7.3</v>
      </c>
      <c r="J44" s="196">
        <v>5.95</v>
      </c>
      <c r="K44" s="196"/>
      <c r="L44" s="123">
        <f t="shared" si="0"/>
        <v>1.3499999999999996</v>
      </c>
      <c r="M44" s="124">
        <f t="shared" si="1"/>
        <v>0.3</v>
      </c>
      <c r="N44" s="125">
        <v>0</v>
      </c>
      <c r="O44" s="126">
        <v>300</v>
      </c>
      <c r="P44" s="1071">
        <v>17.600000000000001</v>
      </c>
      <c r="S44" s="865"/>
      <c r="T44" s="146"/>
    </row>
    <row r="45" spans="1:20" s="253" customFormat="1" ht="15.75" customHeight="1">
      <c r="A45" s="1093">
        <v>19</v>
      </c>
      <c r="B45" s="1100" t="s">
        <v>8</v>
      </c>
      <c r="C45" s="1100" t="s">
        <v>97</v>
      </c>
      <c r="D45" s="1095">
        <v>578383039</v>
      </c>
      <c r="E45" s="1092" t="s">
        <v>127</v>
      </c>
      <c r="F45" s="1076" t="s">
        <v>1242</v>
      </c>
      <c r="G45" s="266">
        <v>1</v>
      </c>
      <c r="H45" s="266">
        <v>59.647309999999997</v>
      </c>
      <c r="I45" s="196">
        <v>3.9</v>
      </c>
      <c r="J45" s="196">
        <v>1.4</v>
      </c>
      <c r="K45" s="196"/>
      <c r="L45" s="123">
        <f t="shared" si="0"/>
        <v>2.5</v>
      </c>
      <c r="M45" s="124">
        <f t="shared" si="1"/>
        <v>1</v>
      </c>
      <c r="N45" s="125">
        <v>0</v>
      </c>
      <c r="O45" s="126">
        <v>1000</v>
      </c>
      <c r="P45" s="1071">
        <v>59.65</v>
      </c>
      <c r="S45" s="865"/>
      <c r="T45" s="146"/>
    </row>
    <row r="46" spans="1:20" s="253" customFormat="1" ht="15.75" customHeight="1">
      <c r="A46" s="327">
        <v>20</v>
      </c>
      <c r="B46" s="1100" t="s">
        <v>199</v>
      </c>
      <c r="C46" s="1084" t="s">
        <v>97</v>
      </c>
      <c r="D46" s="1079">
        <v>578383044</v>
      </c>
      <c r="E46" s="1090" t="s">
        <v>230</v>
      </c>
      <c r="F46" s="1076" t="s">
        <v>1243</v>
      </c>
      <c r="G46" s="273">
        <v>2</v>
      </c>
      <c r="H46" s="273">
        <v>80</v>
      </c>
      <c r="I46" s="196">
        <v>7.65</v>
      </c>
      <c r="J46" s="196">
        <v>2.85</v>
      </c>
      <c r="K46" s="196"/>
      <c r="L46" s="123">
        <f t="shared" si="0"/>
        <v>4.8000000000000007</v>
      </c>
      <c r="M46" s="124">
        <f t="shared" si="1"/>
        <v>1</v>
      </c>
      <c r="N46" s="125">
        <v>1500</v>
      </c>
      <c r="O46" s="126">
        <v>2500</v>
      </c>
      <c r="P46" s="1071">
        <v>55.58</v>
      </c>
      <c r="S46" s="865"/>
      <c r="T46" s="146"/>
    </row>
    <row r="47" spans="1:20" s="253" customFormat="1" ht="15.75" customHeight="1">
      <c r="A47" s="1093">
        <v>21</v>
      </c>
      <c r="B47" s="1100" t="s">
        <v>8</v>
      </c>
      <c r="C47" s="1100" t="s">
        <v>97</v>
      </c>
      <c r="D47" s="1095">
        <v>578383045</v>
      </c>
      <c r="E47" s="1092" t="s">
        <v>126</v>
      </c>
      <c r="F47" s="1076" t="s">
        <v>1245</v>
      </c>
      <c r="G47" s="268">
        <v>1.6</v>
      </c>
      <c r="H47" s="268">
        <v>87.421329999999998</v>
      </c>
      <c r="I47" s="963">
        <v>7.35</v>
      </c>
      <c r="J47" s="963"/>
      <c r="K47" s="963"/>
      <c r="L47" s="1111">
        <f t="shared" si="0"/>
        <v>7.35</v>
      </c>
      <c r="M47" s="955">
        <f t="shared" si="1"/>
        <v>1.6</v>
      </c>
      <c r="N47" s="956">
        <v>3500</v>
      </c>
      <c r="O47" s="957">
        <v>5100</v>
      </c>
      <c r="P47" s="1105">
        <v>87.42</v>
      </c>
      <c r="S47" s="865"/>
      <c r="T47" s="146"/>
    </row>
    <row r="48" spans="1:20" s="253" customFormat="1" ht="15.75" customHeight="1">
      <c r="A48" s="328"/>
      <c r="B48" s="256"/>
      <c r="C48" s="256"/>
      <c r="D48" s="291"/>
      <c r="E48" s="270"/>
      <c r="F48" s="257"/>
      <c r="G48" s="251">
        <f t="shared" ref="G48:L48" si="18">SUM(G43:G47)</f>
        <v>7.65</v>
      </c>
      <c r="H48" s="251">
        <f t="shared" si="18"/>
        <v>408.66863999999998</v>
      </c>
      <c r="I48" s="127">
        <f t="shared" si="18"/>
        <v>39.485999999999997</v>
      </c>
      <c r="J48" s="127">
        <f t="shared" si="18"/>
        <v>18.87</v>
      </c>
      <c r="K48" s="127">
        <f t="shared" si="18"/>
        <v>0</v>
      </c>
      <c r="L48" s="127">
        <f t="shared" si="18"/>
        <v>20.616</v>
      </c>
      <c r="M48" s="139">
        <f>SUM(M43:M47)</f>
        <v>5.65</v>
      </c>
      <c r="N48" s="127"/>
      <c r="O48" s="127"/>
      <c r="P48" s="131">
        <f>SUM(P43:P47)</f>
        <v>317.97000000000003</v>
      </c>
      <c r="Q48" s="251"/>
      <c r="S48" s="865"/>
      <c r="T48" s="146"/>
    </row>
    <row r="49" spans="1:20" s="253" customFormat="1" ht="15.75" customHeight="1">
      <c r="A49" s="327">
        <v>22</v>
      </c>
      <c r="B49" s="1100" t="s">
        <v>8</v>
      </c>
      <c r="C49" s="1100" t="s">
        <v>79</v>
      </c>
      <c r="D49" s="1095">
        <v>578663001</v>
      </c>
      <c r="E49" s="1092" t="s">
        <v>103</v>
      </c>
      <c r="F49" s="1076" t="s">
        <v>1246</v>
      </c>
      <c r="G49" s="255">
        <v>2.25</v>
      </c>
      <c r="H49" s="255">
        <v>130</v>
      </c>
      <c r="I49" s="958">
        <v>19.55</v>
      </c>
      <c r="J49" s="958">
        <v>7.3</v>
      </c>
      <c r="K49" s="958"/>
      <c r="L49" s="1112">
        <f t="shared" si="0"/>
        <v>12.25</v>
      </c>
      <c r="M49" s="959">
        <f t="shared" si="1"/>
        <v>2.25</v>
      </c>
      <c r="N49" s="960">
        <v>5050</v>
      </c>
      <c r="O49" s="961">
        <v>7300</v>
      </c>
      <c r="P49" s="1106">
        <v>129.03</v>
      </c>
      <c r="S49" s="865"/>
      <c r="T49" s="146"/>
    </row>
    <row r="50" spans="1:20" s="253" customFormat="1" ht="15.75" customHeight="1">
      <c r="A50" s="328"/>
      <c r="B50" s="256"/>
      <c r="C50" s="256"/>
      <c r="D50" s="291"/>
      <c r="E50" s="270"/>
      <c r="F50" s="257"/>
      <c r="G50" s="258">
        <f>G49</f>
        <v>2.25</v>
      </c>
      <c r="H50" s="258">
        <f t="shared" ref="H50:Q50" si="19">H49</f>
        <v>130</v>
      </c>
      <c r="I50" s="258">
        <f t="shared" si="19"/>
        <v>19.55</v>
      </c>
      <c r="J50" s="258">
        <f t="shared" si="19"/>
        <v>7.3</v>
      </c>
      <c r="K50" s="258">
        <f t="shared" si="19"/>
        <v>0</v>
      </c>
      <c r="L50" s="258">
        <f t="shared" si="19"/>
        <v>12.25</v>
      </c>
      <c r="M50" s="258">
        <f t="shared" si="19"/>
        <v>2.25</v>
      </c>
      <c r="N50" s="258"/>
      <c r="O50" s="258"/>
      <c r="P50" s="259">
        <f t="shared" si="19"/>
        <v>129.03</v>
      </c>
      <c r="Q50" s="258">
        <f t="shared" si="19"/>
        <v>0</v>
      </c>
      <c r="S50" s="865"/>
      <c r="T50" s="146"/>
    </row>
    <row r="51" spans="1:20" s="253" customFormat="1" ht="16.5" customHeight="1">
      <c r="A51" s="327">
        <v>23</v>
      </c>
      <c r="B51" s="1100" t="s">
        <v>8</v>
      </c>
      <c r="C51" s="1100" t="s">
        <v>5</v>
      </c>
      <c r="D51" s="1095">
        <v>578953019</v>
      </c>
      <c r="E51" s="1092" t="s">
        <v>124</v>
      </c>
      <c r="F51" s="1076" t="s">
        <v>1247</v>
      </c>
      <c r="G51" s="266">
        <v>1.0349999999999999</v>
      </c>
      <c r="H51" s="266">
        <v>31.99605</v>
      </c>
      <c r="I51" s="196"/>
      <c r="J51" s="196"/>
      <c r="K51" s="196"/>
      <c r="L51" s="123">
        <f t="shared" si="0"/>
        <v>0</v>
      </c>
      <c r="M51" s="124">
        <f t="shared" si="1"/>
        <v>1.0349999999999999</v>
      </c>
      <c r="N51" s="125">
        <v>4955</v>
      </c>
      <c r="O51" s="126">
        <v>5990</v>
      </c>
      <c r="P51" s="1071">
        <v>32</v>
      </c>
      <c r="S51" s="865"/>
      <c r="T51" s="146"/>
    </row>
    <row r="52" spans="1:20" s="253" customFormat="1" ht="16.5" customHeight="1">
      <c r="A52" s="327">
        <v>24</v>
      </c>
      <c r="B52" s="1100" t="s">
        <v>199</v>
      </c>
      <c r="C52" s="1100" t="s">
        <v>5</v>
      </c>
      <c r="D52" s="1095">
        <v>578953035</v>
      </c>
      <c r="E52" s="1092" t="s">
        <v>216</v>
      </c>
      <c r="F52" s="1076" t="s">
        <v>1248</v>
      </c>
      <c r="G52" s="273">
        <v>2</v>
      </c>
      <c r="H52" s="273">
        <v>115</v>
      </c>
      <c r="I52" s="196">
        <v>10</v>
      </c>
      <c r="J52" s="196">
        <v>5.5</v>
      </c>
      <c r="K52" s="196"/>
      <c r="L52" s="123">
        <f t="shared" si="0"/>
        <v>4.5</v>
      </c>
      <c r="M52" s="124">
        <f t="shared" si="1"/>
        <v>2</v>
      </c>
      <c r="N52" s="125">
        <v>3500</v>
      </c>
      <c r="O52" s="126">
        <v>5500</v>
      </c>
      <c r="P52" s="1071">
        <v>114.23</v>
      </c>
      <c r="S52" s="865"/>
      <c r="T52" s="146"/>
    </row>
    <row r="53" spans="1:20" s="253" customFormat="1" ht="15.75" customHeight="1">
      <c r="A53" s="328"/>
      <c r="B53" s="256"/>
      <c r="C53" s="256"/>
      <c r="D53" s="291"/>
      <c r="E53" s="270"/>
      <c r="F53" s="257"/>
      <c r="G53" s="259">
        <f t="shared" ref="G53:M53" si="20">SUM(G51:G52)</f>
        <v>3.0350000000000001</v>
      </c>
      <c r="H53" s="259">
        <f t="shared" si="20"/>
        <v>146.99605</v>
      </c>
      <c r="I53" s="259">
        <f t="shared" si="20"/>
        <v>10</v>
      </c>
      <c r="J53" s="259">
        <f t="shared" si="20"/>
        <v>5.5</v>
      </c>
      <c r="K53" s="259">
        <f t="shared" si="20"/>
        <v>0</v>
      </c>
      <c r="L53" s="259">
        <f t="shared" si="20"/>
        <v>4.5</v>
      </c>
      <c r="M53" s="259">
        <f t="shared" si="20"/>
        <v>3.0350000000000001</v>
      </c>
      <c r="N53" s="259"/>
      <c r="O53" s="259"/>
      <c r="P53" s="259">
        <f>SUM(P51:P52)</f>
        <v>146.23000000000002</v>
      </c>
      <c r="Q53" s="259">
        <f t="shared" ref="Q53" si="21">SUM(Q51:Q52)</f>
        <v>0</v>
      </c>
      <c r="S53" s="865"/>
      <c r="T53" s="146"/>
    </row>
    <row r="54" spans="1:20" s="253" customFormat="1" ht="15.75" customHeight="1">
      <c r="A54" s="577"/>
      <c r="B54" s="274"/>
      <c r="C54" s="274"/>
      <c r="D54" s="296"/>
      <c r="E54" s="301"/>
      <c r="F54" s="275"/>
      <c r="G54" s="1202">
        <f t="shared" ref="G54:L54" si="22">G48+G50+G53</f>
        <v>12.935</v>
      </c>
      <c r="H54" s="1202">
        <f t="shared" si="22"/>
        <v>685.66468999999995</v>
      </c>
      <c r="I54" s="1182">
        <f t="shared" si="22"/>
        <v>69.036000000000001</v>
      </c>
      <c r="J54" s="1182">
        <f t="shared" si="22"/>
        <v>31.67</v>
      </c>
      <c r="K54" s="1182">
        <f t="shared" si="22"/>
        <v>0</v>
      </c>
      <c r="L54" s="1182">
        <f t="shared" si="22"/>
        <v>37.366</v>
      </c>
      <c r="M54" s="1182">
        <f>M48+M50+M53</f>
        <v>10.935</v>
      </c>
      <c r="N54" s="1182"/>
      <c r="O54" s="1182"/>
      <c r="P54" s="1177">
        <f>P48+P50+P53</f>
        <v>593.23</v>
      </c>
      <c r="Q54" s="264"/>
      <c r="S54" s="865"/>
      <c r="T54" s="146"/>
    </row>
    <row r="55" spans="1:20" s="253" customFormat="1" ht="15.75" customHeight="1">
      <c r="A55" s="327">
        <v>25</v>
      </c>
      <c r="B55" s="1100" t="s">
        <v>1</v>
      </c>
      <c r="C55" s="1100" t="s">
        <v>77</v>
      </c>
      <c r="D55" s="1095">
        <v>579143006</v>
      </c>
      <c r="E55" s="1092" t="s">
        <v>121</v>
      </c>
      <c r="F55" s="1076" t="s">
        <v>1249</v>
      </c>
      <c r="G55" s="255">
        <v>1.6</v>
      </c>
      <c r="H55" s="255">
        <v>82.39</v>
      </c>
      <c r="I55" s="958">
        <v>4</v>
      </c>
      <c r="J55" s="958">
        <v>2.2999999999999998</v>
      </c>
      <c r="K55" s="958"/>
      <c r="L55" s="1112">
        <f t="shared" ref="L55:L70" si="23">I55-J55-K55</f>
        <v>1.7000000000000002</v>
      </c>
      <c r="M55" s="959">
        <f t="shared" ref="M55:M70" si="24">(O55-N55)/1000</f>
        <v>1.6</v>
      </c>
      <c r="N55" s="960">
        <v>1000</v>
      </c>
      <c r="O55" s="961">
        <v>2600</v>
      </c>
      <c r="P55" s="1106">
        <v>82.39</v>
      </c>
      <c r="S55" s="865"/>
      <c r="T55" s="146"/>
    </row>
    <row r="56" spans="1:20" s="253" customFormat="1" ht="15.75" customHeight="1">
      <c r="A56" s="327">
        <v>26</v>
      </c>
      <c r="B56" s="1100" t="s">
        <v>1</v>
      </c>
      <c r="C56" s="1100" t="s">
        <v>77</v>
      </c>
      <c r="D56" s="1095">
        <v>579143010</v>
      </c>
      <c r="E56" s="1092" t="s">
        <v>122</v>
      </c>
      <c r="F56" s="1076" t="s">
        <v>1250</v>
      </c>
      <c r="G56" s="266">
        <v>1</v>
      </c>
      <c r="H56" s="266">
        <v>45.9</v>
      </c>
      <c r="I56" s="196">
        <v>7.8</v>
      </c>
      <c r="J56" s="196">
        <v>7.8</v>
      </c>
      <c r="K56" s="196"/>
      <c r="L56" s="123">
        <f t="shared" si="23"/>
        <v>0</v>
      </c>
      <c r="M56" s="124">
        <f t="shared" si="24"/>
        <v>1</v>
      </c>
      <c r="N56" s="125">
        <v>1200</v>
      </c>
      <c r="O56" s="126">
        <v>2200</v>
      </c>
      <c r="P56" s="1071">
        <v>45.82</v>
      </c>
      <c r="S56" s="865"/>
      <c r="T56" s="146"/>
    </row>
    <row r="57" spans="1:20" s="253" customFormat="1" ht="15.75" customHeight="1">
      <c r="A57" s="327">
        <v>27</v>
      </c>
      <c r="B57" s="1100" t="s">
        <v>1</v>
      </c>
      <c r="C57" s="1100" t="s">
        <v>77</v>
      </c>
      <c r="D57" s="1095">
        <v>579143017</v>
      </c>
      <c r="E57" s="1092" t="s">
        <v>120</v>
      </c>
      <c r="F57" s="1076" t="s">
        <v>1251</v>
      </c>
      <c r="G57" s="266">
        <v>2.7</v>
      </c>
      <c r="H57" s="266">
        <v>69.128129999999999</v>
      </c>
      <c r="I57" s="196">
        <v>7</v>
      </c>
      <c r="J57" s="196">
        <v>6.1</v>
      </c>
      <c r="K57" s="196"/>
      <c r="L57" s="123">
        <f t="shared" si="23"/>
        <v>0.90000000000000036</v>
      </c>
      <c r="M57" s="124">
        <f t="shared" si="24"/>
        <v>2.7</v>
      </c>
      <c r="N57" s="125">
        <v>3300</v>
      </c>
      <c r="O57" s="126">
        <v>6000</v>
      </c>
      <c r="P57" s="1071">
        <v>69.13</v>
      </c>
      <c r="S57" s="865"/>
      <c r="T57" s="146"/>
    </row>
    <row r="58" spans="1:20" s="253" customFormat="1" ht="15.75" customHeight="1">
      <c r="A58" s="328"/>
      <c r="B58" s="256"/>
      <c r="C58" s="256"/>
      <c r="D58" s="291"/>
      <c r="E58" s="270"/>
      <c r="F58" s="257"/>
      <c r="G58" s="258">
        <f t="shared" ref="G58:L58" si="25">SUM(G55:G57)</f>
        <v>5.3000000000000007</v>
      </c>
      <c r="H58" s="258">
        <f t="shared" si="25"/>
        <v>197.41812999999999</v>
      </c>
      <c r="I58" s="258">
        <f t="shared" si="25"/>
        <v>18.8</v>
      </c>
      <c r="J58" s="258">
        <f t="shared" si="25"/>
        <v>16.2</v>
      </c>
      <c r="K58" s="258">
        <f t="shared" si="25"/>
        <v>0</v>
      </c>
      <c r="L58" s="258">
        <f t="shared" si="25"/>
        <v>2.6000000000000005</v>
      </c>
      <c r="M58" s="258">
        <f>SUM(M55:M57)</f>
        <v>5.3000000000000007</v>
      </c>
      <c r="N58" s="258"/>
      <c r="O58" s="258"/>
      <c r="P58" s="259">
        <f>SUM(P55:P57)</f>
        <v>197.34</v>
      </c>
      <c r="Q58" s="258">
        <f>SUM(Q55:Q57)</f>
        <v>0</v>
      </c>
      <c r="S58" s="865"/>
      <c r="T58" s="146"/>
    </row>
    <row r="59" spans="1:20" s="253" customFormat="1" ht="15.75" customHeight="1">
      <c r="A59" s="327">
        <v>28</v>
      </c>
      <c r="B59" s="1100" t="s">
        <v>1</v>
      </c>
      <c r="C59" s="1100" t="s">
        <v>1681</v>
      </c>
      <c r="D59" s="1095">
        <v>579883003</v>
      </c>
      <c r="E59" s="1092" t="s">
        <v>119</v>
      </c>
      <c r="F59" s="1076" t="s">
        <v>1252</v>
      </c>
      <c r="G59" s="266">
        <v>2.67</v>
      </c>
      <c r="H59" s="266">
        <v>149.12</v>
      </c>
      <c r="I59" s="196">
        <v>6.95</v>
      </c>
      <c r="J59" s="196">
        <v>6.3449999999999998</v>
      </c>
      <c r="K59" s="196"/>
      <c r="L59" s="123">
        <f t="shared" si="23"/>
        <v>0.60500000000000043</v>
      </c>
      <c r="M59" s="124">
        <f t="shared" si="24"/>
        <v>2.6619999999999999</v>
      </c>
      <c r="N59" s="125">
        <v>1680</v>
      </c>
      <c r="O59" s="126">
        <v>4342</v>
      </c>
      <c r="P59" s="1071">
        <v>149.12</v>
      </c>
      <c r="S59" s="865"/>
      <c r="T59" s="146"/>
    </row>
    <row r="60" spans="1:20" s="253" customFormat="1" ht="15.75" customHeight="1">
      <c r="A60" s="1877">
        <v>29</v>
      </c>
      <c r="B60" s="1864" t="s">
        <v>1</v>
      </c>
      <c r="C60" s="1864" t="s">
        <v>1681</v>
      </c>
      <c r="D60" s="1857">
        <v>579883009</v>
      </c>
      <c r="E60" s="1874" t="s">
        <v>192</v>
      </c>
      <c r="F60" s="1871" t="s">
        <v>1253</v>
      </c>
      <c r="G60" s="273">
        <v>1.84</v>
      </c>
      <c r="H60" s="273">
        <v>74.459999999999994</v>
      </c>
      <c r="I60" s="196">
        <v>6.02</v>
      </c>
      <c r="J60" s="196"/>
      <c r="K60" s="196"/>
      <c r="L60" s="123">
        <f t="shared" si="23"/>
        <v>6.02</v>
      </c>
      <c r="M60" s="124">
        <f>(O60-N60)/1000</f>
        <v>0.5</v>
      </c>
      <c r="N60" s="125">
        <v>2945</v>
      </c>
      <c r="O60" s="126">
        <v>3445</v>
      </c>
      <c r="P60" s="1105">
        <v>74.349999999999994</v>
      </c>
      <c r="S60" s="865"/>
      <c r="T60" s="146"/>
    </row>
    <row r="61" spans="1:20" s="253" customFormat="1" ht="15.75" customHeight="1">
      <c r="A61" s="1878"/>
      <c r="B61" s="1865"/>
      <c r="C61" s="1865"/>
      <c r="D61" s="1858"/>
      <c r="E61" s="1885"/>
      <c r="F61" s="1872"/>
      <c r="G61" s="273"/>
      <c r="H61" s="273"/>
      <c r="I61" s="196"/>
      <c r="J61" s="196"/>
      <c r="K61" s="196"/>
      <c r="L61" s="123">
        <f t="shared" si="23"/>
        <v>0</v>
      </c>
      <c r="M61" s="124">
        <f>(O61-N61)/1000</f>
        <v>0.35799999999999998</v>
      </c>
      <c r="N61" s="125">
        <v>3693</v>
      </c>
      <c r="O61" s="126">
        <v>4051</v>
      </c>
      <c r="P61" s="964"/>
      <c r="S61" s="865"/>
      <c r="T61" s="146"/>
    </row>
    <row r="62" spans="1:20" s="253" customFormat="1" ht="15.75" customHeight="1">
      <c r="A62" s="1879"/>
      <c r="B62" s="1866"/>
      <c r="C62" s="1866"/>
      <c r="D62" s="1859"/>
      <c r="E62" s="1875"/>
      <c r="F62" s="1873"/>
      <c r="G62" s="273"/>
      <c r="H62" s="273"/>
      <c r="I62" s="196"/>
      <c r="J62" s="196"/>
      <c r="K62" s="196"/>
      <c r="L62" s="123">
        <f t="shared" si="23"/>
        <v>0</v>
      </c>
      <c r="M62" s="124">
        <f t="shared" ref="M62" si="26">(O62-N62)/1000</f>
        <v>0.98099999999999998</v>
      </c>
      <c r="N62" s="125">
        <v>5039</v>
      </c>
      <c r="O62" s="126">
        <v>6020</v>
      </c>
      <c r="P62" s="1106"/>
      <c r="S62" s="865"/>
      <c r="T62" s="146"/>
    </row>
    <row r="63" spans="1:20" s="253" customFormat="1" ht="15.75" customHeight="1">
      <c r="A63" s="328"/>
      <c r="B63" s="256"/>
      <c r="C63" s="256"/>
      <c r="D63" s="291"/>
      <c r="E63" s="270"/>
      <c r="F63" s="257"/>
      <c r="G63" s="259">
        <f t="shared" ref="G63:L63" si="27">SUM(G59:G62)</f>
        <v>4.51</v>
      </c>
      <c r="H63" s="259">
        <f t="shared" si="27"/>
        <v>223.57999999999998</v>
      </c>
      <c r="I63" s="259">
        <f t="shared" si="27"/>
        <v>12.969999999999999</v>
      </c>
      <c r="J63" s="259">
        <f t="shared" si="27"/>
        <v>6.3449999999999998</v>
      </c>
      <c r="K63" s="259">
        <f t="shared" si="27"/>
        <v>0</v>
      </c>
      <c r="L63" s="259">
        <f t="shared" si="27"/>
        <v>6.625</v>
      </c>
      <c r="M63" s="259">
        <f>SUM(M59:M62)</f>
        <v>4.5010000000000003</v>
      </c>
      <c r="N63" s="259"/>
      <c r="O63" s="259"/>
      <c r="P63" s="259">
        <f>SUM(P59:P62)</f>
        <v>223.47</v>
      </c>
      <c r="Q63" s="259">
        <f t="shared" ref="Q63" si="28">SUM(Q59:Q62)</f>
        <v>0</v>
      </c>
      <c r="S63" s="865"/>
      <c r="T63" s="146"/>
    </row>
    <row r="64" spans="1:20" s="253" customFormat="1" ht="27.75" customHeight="1">
      <c r="A64" s="327">
        <v>30</v>
      </c>
      <c r="B64" s="1100" t="s">
        <v>1</v>
      </c>
      <c r="C64" s="1100" t="s">
        <v>114</v>
      </c>
      <c r="D64" s="1095">
        <v>579873001</v>
      </c>
      <c r="E64" s="1092" t="s">
        <v>113</v>
      </c>
      <c r="F64" s="1076" t="s">
        <v>1257</v>
      </c>
      <c r="G64" s="266">
        <v>1</v>
      </c>
      <c r="H64" s="266">
        <v>24.182030000000001</v>
      </c>
      <c r="I64" s="196">
        <v>2</v>
      </c>
      <c r="J64" s="196">
        <v>2</v>
      </c>
      <c r="K64" s="196"/>
      <c r="L64" s="123">
        <f t="shared" si="23"/>
        <v>0</v>
      </c>
      <c r="M64" s="124">
        <f t="shared" si="24"/>
        <v>1</v>
      </c>
      <c r="N64" s="125">
        <v>0</v>
      </c>
      <c r="O64" s="126">
        <v>1000</v>
      </c>
      <c r="P64" s="1071">
        <v>24.18</v>
      </c>
      <c r="S64" s="865"/>
      <c r="T64" s="146"/>
    </row>
    <row r="65" spans="1:20" s="253" customFormat="1" ht="15.75" customHeight="1">
      <c r="A65" s="328"/>
      <c r="B65" s="256"/>
      <c r="C65" s="256"/>
      <c r="D65" s="291"/>
      <c r="E65" s="270"/>
      <c r="F65" s="257"/>
      <c r="G65" s="259">
        <f>G64</f>
        <v>1</v>
      </c>
      <c r="H65" s="259">
        <f t="shared" ref="H65:Q65" si="29">H64</f>
        <v>24.182030000000001</v>
      </c>
      <c r="I65" s="259">
        <f t="shared" si="29"/>
        <v>2</v>
      </c>
      <c r="J65" s="259">
        <f t="shared" si="29"/>
        <v>2</v>
      </c>
      <c r="K65" s="259">
        <f t="shared" si="29"/>
        <v>0</v>
      </c>
      <c r="L65" s="259">
        <f t="shared" si="29"/>
        <v>0</v>
      </c>
      <c r="M65" s="259">
        <f t="shared" si="29"/>
        <v>1</v>
      </c>
      <c r="N65" s="259"/>
      <c r="O65" s="259"/>
      <c r="P65" s="259">
        <f t="shared" si="29"/>
        <v>24.18</v>
      </c>
      <c r="Q65" s="259">
        <f t="shared" si="29"/>
        <v>0</v>
      </c>
      <c r="S65" s="865"/>
      <c r="T65" s="146"/>
    </row>
    <row r="66" spans="1:20" s="253" customFormat="1" ht="16.5" customHeight="1">
      <c r="A66" s="327">
        <v>31</v>
      </c>
      <c r="B66" s="1100" t="s">
        <v>1</v>
      </c>
      <c r="C66" s="1100" t="s">
        <v>2</v>
      </c>
      <c r="D66" s="1079">
        <v>579583003</v>
      </c>
      <c r="E66" s="1090" t="s">
        <v>111</v>
      </c>
      <c r="F66" s="1076" t="s">
        <v>1259</v>
      </c>
      <c r="G66" s="266">
        <v>3</v>
      </c>
      <c r="H66" s="266">
        <v>116</v>
      </c>
      <c r="I66" s="196">
        <v>6</v>
      </c>
      <c r="J66" s="196">
        <v>6</v>
      </c>
      <c r="K66" s="196"/>
      <c r="L66" s="123">
        <f t="shared" si="23"/>
        <v>0</v>
      </c>
      <c r="M66" s="124">
        <f t="shared" si="24"/>
        <v>1</v>
      </c>
      <c r="N66" s="125">
        <v>4000</v>
      </c>
      <c r="O66" s="126">
        <v>5000</v>
      </c>
      <c r="P66" s="1071">
        <v>54.45</v>
      </c>
      <c r="S66" s="865"/>
      <c r="T66" s="146"/>
    </row>
    <row r="67" spans="1:20" s="253" customFormat="1" ht="15.75" customHeight="1">
      <c r="A67" s="328"/>
      <c r="B67" s="256"/>
      <c r="C67" s="256"/>
      <c r="D67" s="291"/>
      <c r="E67" s="270"/>
      <c r="F67" s="257"/>
      <c r="G67" s="258">
        <f>SUM(G66:G66)</f>
        <v>3</v>
      </c>
      <c r="H67" s="258">
        <f t="shared" ref="H67:Q67" si="30">SUM(H66:H66)</f>
        <v>116</v>
      </c>
      <c r="I67" s="258">
        <f t="shared" si="30"/>
        <v>6</v>
      </c>
      <c r="J67" s="258">
        <f t="shared" si="30"/>
        <v>6</v>
      </c>
      <c r="K67" s="258">
        <f t="shared" si="30"/>
        <v>0</v>
      </c>
      <c r="L67" s="258">
        <f t="shared" si="30"/>
        <v>0</v>
      </c>
      <c r="M67" s="258">
        <f t="shared" si="30"/>
        <v>1</v>
      </c>
      <c r="N67" s="258"/>
      <c r="O67" s="258"/>
      <c r="P67" s="259">
        <f t="shared" si="30"/>
        <v>54.45</v>
      </c>
      <c r="Q67" s="258">
        <f t="shared" si="30"/>
        <v>0</v>
      </c>
      <c r="S67" s="865"/>
      <c r="T67" s="146"/>
    </row>
    <row r="68" spans="1:20" s="253" customFormat="1" ht="17.25" customHeight="1">
      <c r="A68" s="327">
        <v>32</v>
      </c>
      <c r="B68" s="1100" t="s">
        <v>1</v>
      </c>
      <c r="C68" s="1100" t="s">
        <v>5</v>
      </c>
      <c r="D68" s="1095">
        <v>579803003</v>
      </c>
      <c r="E68" s="1092" t="s">
        <v>107</v>
      </c>
      <c r="F68" s="1076" t="s">
        <v>1741</v>
      </c>
      <c r="G68" s="266">
        <v>1</v>
      </c>
      <c r="H68" s="266">
        <v>36.688450000000003</v>
      </c>
      <c r="I68" s="196">
        <v>1</v>
      </c>
      <c r="J68" s="196">
        <v>1</v>
      </c>
      <c r="K68" s="196"/>
      <c r="L68" s="123">
        <f t="shared" si="23"/>
        <v>0</v>
      </c>
      <c r="M68" s="124">
        <f t="shared" si="24"/>
        <v>1</v>
      </c>
      <c r="N68" s="125">
        <v>0</v>
      </c>
      <c r="O68" s="126">
        <v>1000</v>
      </c>
      <c r="P68" s="1071">
        <v>36.69</v>
      </c>
      <c r="S68" s="865"/>
      <c r="T68" s="146"/>
    </row>
    <row r="69" spans="1:20" s="253" customFormat="1" ht="17.25" customHeight="1">
      <c r="A69" s="327">
        <v>33</v>
      </c>
      <c r="B69" s="1100" t="s">
        <v>1</v>
      </c>
      <c r="C69" s="1100" t="s">
        <v>5</v>
      </c>
      <c r="D69" s="1095">
        <v>579803004</v>
      </c>
      <c r="E69" s="1092" t="s">
        <v>108</v>
      </c>
      <c r="F69" s="1076" t="s">
        <v>1742</v>
      </c>
      <c r="G69" s="266">
        <v>1.0289999999999999</v>
      </c>
      <c r="H69" s="266">
        <v>58.219160000000002</v>
      </c>
      <c r="I69" s="196">
        <v>3.75</v>
      </c>
      <c r="J69" s="196">
        <v>2.0289999999999999</v>
      </c>
      <c r="K69" s="196"/>
      <c r="L69" s="123">
        <f t="shared" si="23"/>
        <v>1.7210000000000001</v>
      </c>
      <c r="M69" s="124">
        <f t="shared" si="24"/>
        <v>1.0289999999999999</v>
      </c>
      <c r="N69" s="125">
        <v>0</v>
      </c>
      <c r="O69" s="126">
        <v>1029</v>
      </c>
      <c r="P69" s="1071">
        <v>58.22</v>
      </c>
      <c r="S69" s="865"/>
      <c r="T69" s="146"/>
    </row>
    <row r="70" spans="1:20" s="253" customFormat="1" ht="28.5" customHeight="1">
      <c r="A70" s="327">
        <v>34</v>
      </c>
      <c r="B70" s="1100" t="s">
        <v>1</v>
      </c>
      <c r="C70" s="1100" t="s">
        <v>5</v>
      </c>
      <c r="D70" s="1095">
        <v>579803018</v>
      </c>
      <c r="E70" s="1092" t="s">
        <v>110</v>
      </c>
      <c r="F70" s="1076" t="s">
        <v>1743</v>
      </c>
      <c r="G70" s="266">
        <v>1.55</v>
      </c>
      <c r="H70" s="266">
        <v>95.184950000000001</v>
      </c>
      <c r="I70" s="196">
        <v>2.6</v>
      </c>
      <c r="J70" s="196">
        <v>1.55</v>
      </c>
      <c r="K70" s="196"/>
      <c r="L70" s="123">
        <f t="shared" si="23"/>
        <v>1.05</v>
      </c>
      <c r="M70" s="124">
        <f t="shared" si="24"/>
        <v>1.55</v>
      </c>
      <c r="N70" s="125">
        <v>0</v>
      </c>
      <c r="O70" s="126">
        <v>1550</v>
      </c>
      <c r="P70" s="1071">
        <v>95.19</v>
      </c>
      <c r="S70" s="865"/>
      <c r="T70" s="146"/>
    </row>
    <row r="71" spans="1:20" s="253" customFormat="1" ht="15.75" customHeight="1">
      <c r="A71" s="329"/>
      <c r="B71" s="271"/>
      <c r="C71" s="271"/>
      <c r="D71" s="294"/>
      <c r="E71" s="300"/>
      <c r="F71" s="272"/>
      <c r="G71" s="276">
        <f t="shared" ref="G71:L71" si="31">SUM(G68:G70)</f>
        <v>3.5789999999999997</v>
      </c>
      <c r="H71" s="276">
        <f t="shared" si="31"/>
        <v>190.09255999999999</v>
      </c>
      <c r="I71" s="276">
        <f t="shared" si="31"/>
        <v>7.35</v>
      </c>
      <c r="J71" s="276">
        <f t="shared" si="31"/>
        <v>4.5789999999999997</v>
      </c>
      <c r="K71" s="276">
        <f t="shared" si="31"/>
        <v>0</v>
      </c>
      <c r="L71" s="276">
        <f t="shared" si="31"/>
        <v>2.7709999999999999</v>
      </c>
      <c r="M71" s="276">
        <f>SUM(M68:M70)</f>
        <v>3.5789999999999997</v>
      </c>
      <c r="N71" s="276"/>
      <c r="O71" s="276"/>
      <c r="P71" s="277">
        <f>SUM(P68:P70)</f>
        <v>190.1</v>
      </c>
      <c r="Q71" s="276">
        <f>SUM(Q68:Q70)</f>
        <v>0</v>
      </c>
      <c r="S71" s="865"/>
      <c r="T71" s="146"/>
    </row>
    <row r="72" spans="1:20" s="253" customFormat="1" ht="15.75" customHeight="1">
      <c r="A72" s="1195"/>
      <c r="B72" s="1196"/>
      <c r="C72" s="1196"/>
      <c r="D72" s="1197"/>
      <c r="E72" s="1198"/>
      <c r="F72" s="1199"/>
      <c r="G72" s="1200">
        <f t="shared" ref="G72:L72" si="32">G58+G63+G65+G67+G71</f>
        <v>17.388999999999999</v>
      </c>
      <c r="H72" s="1200">
        <f t="shared" si="32"/>
        <v>751.27271999999994</v>
      </c>
      <c r="I72" s="1200">
        <f t="shared" si="32"/>
        <v>47.12</v>
      </c>
      <c r="J72" s="1200">
        <f t="shared" si="32"/>
        <v>35.123999999999995</v>
      </c>
      <c r="K72" s="1200">
        <f t="shared" si="32"/>
        <v>0</v>
      </c>
      <c r="L72" s="1200">
        <f t="shared" si="32"/>
        <v>11.996000000000002</v>
      </c>
      <c r="M72" s="1200">
        <f>M58+M63+M65+M67+M71</f>
        <v>15.380000000000003</v>
      </c>
      <c r="N72" s="1200"/>
      <c r="O72" s="1200"/>
      <c r="P72" s="1201">
        <f>P58+P63+P65+P67+P71</f>
        <v>689.54</v>
      </c>
      <c r="Q72" s="265"/>
      <c r="S72" s="865"/>
      <c r="T72" s="146"/>
    </row>
    <row r="73" spans="1:20" s="278" customFormat="1" ht="15.75" customHeight="1">
      <c r="A73" s="192"/>
      <c r="B73" s="214"/>
      <c r="C73" s="186"/>
      <c r="D73" s="225"/>
      <c r="E73" s="143" t="s">
        <v>1773</v>
      </c>
      <c r="G73" s="279">
        <f t="shared" ref="G73:L73" si="33">G72+G54+G42+G39+G19</f>
        <v>74.494</v>
      </c>
      <c r="H73" s="279">
        <f t="shared" si="33"/>
        <v>4089.1713099999997</v>
      </c>
      <c r="I73" s="216">
        <f t="shared" si="33"/>
        <v>225.25800000000001</v>
      </c>
      <c r="J73" s="216">
        <f t="shared" si="33"/>
        <v>114.59399999999999</v>
      </c>
      <c r="K73" s="216">
        <f t="shared" si="33"/>
        <v>0</v>
      </c>
      <c r="L73" s="216">
        <f t="shared" si="33"/>
        <v>110.66400000000002</v>
      </c>
      <c r="M73" s="216">
        <f>M72+M54+M42+M39+M19</f>
        <v>62.054000000000002</v>
      </c>
      <c r="N73" s="216"/>
      <c r="O73" s="216"/>
      <c r="P73" s="241">
        <f>P72+P54+P42+P39+P19</f>
        <v>3632</v>
      </c>
      <c r="S73" s="865"/>
      <c r="T73" s="149"/>
    </row>
    <row r="74" spans="1:20" s="20" customFormat="1" ht="15.75" customHeight="1">
      <c r="A74" s="1829" t="s">
        <v>2470</v>
      </c>
      <c r="B74" s="1829"/>
      <c r="C74" s="1829"/>
      <c r="D74" s="1829"/>
      <c r="E74" s="1829"/>
      <c r="I74" s="81"/>
      <c r="J74" s="81"/>
      <c r="K74" s="81"/>
      <c r="L74" s="81"/>
      <c r="M74" s="81"/>
      <c r="N74" s="81"/>
      <c r="O74" s="81"/>
      <c r="P74" s="240"/>
      <c r="S74" s="866"/>
      <c r="T74" s="81"/>
    </row>
    <row r="75" spans="1:20" s="253" customFormat="1" ht="15.75" customHeight="1">
      <c r="A75" s="1099">
        <v>35</v>
      </c>
      <c r="B75" s="1077" t="s">
        <v>57</v>
      </c>
      <c r="C75" s="1077" t="s">
        <v>173</v>
      </c>
      <c r="D75" s="1078">
        <v>504193006</v>
      </c>
      <c r="E75" s="1081" t="s">
        <v>415</v>
      </c>
      <c r="F75" s="1076" t="s">
        <v>2214</v>
      </c>
      <c r="G75" s="260">
        <v>1</v>
      </c>
      <c r="H75" s="260">
        <v>60</v>
      </c>
      <c r="I75" s="123">
        <v>6.24</v>
      </c>
      <c r="J75" s="123">
        <v>1.925</v>
      </c>
      <c r="K75" s="123"/>
      <c r="L75" s="123">
        <f t="shared" ref="L75:L101" si="34">I75-J75-K75</f>
        <v>4.3150000000000004</v>
      </c>
      <c r="M75" s="124">
        <f t="shared" ref="M75:M101" si="35">(O75-N75)/1000</f>
        <v>1</v>
      </c>
      <c r="N75" s="125">
        <v>1370</v>
      </c>
      <c r="O75" s="126">
        <v>2370</v>
      </c>
      <c r="P75" s="1086">
        <v>59.86</v>
      </c>
      <c r="Q75" s="261"/>
      <c r="R75" s="249"/>
      <c r="S75" s="865"/>
      <c r="T75" s="146"/>
    </row>
    <row r="76" spans="1:20" s="253" customFormat="1" ht="15.75" customHeight="1">
      <c r="A76" s="1099">
        <v>36</v>
      </c>
      <c r="B76" s="1077" t="s">
        <v>57</v>
      </c>
      <c r="C76" s="1077" t="s">
        <v>173</v>
      </c>
      <c r="D76" s="1078">
        <v>504193012</v>
      </c>
      <c r="E76" s="1081" t="s">
        <v>416</v>
      </c>
      <c r="F76" s="1076" t="s">
        <v>2215</v>
      </c>
      <c r="G76" s="260">
        <v>1</v>
      </c>
      <c r="H76" s="260">
        <v>60</v>
      </c>
      <c r="I76" s="123">
        <v>5.73</v>
      </c>
      <c r="J76" s="123">
        <v>1.425</v>
      </c>
      <c r="K76" s="123"/>
      <c r="L76" s="123">
        <f t="shared" si="34"/>
        <v>4.3050000000000006</v>
      </c>
      <c r="M76" s="124">
        <f t="shared" si="35"/>
        <v>1</v>
      </c>
      <c r="N76" s="125">
        <v>0</v>
      </c>
      <c r="O76" s="126">
        <v>1000</v>
      </c>
      <c r="P76" s="1086">
        <v>73.790000000000006</v>
      </c>
      <c r="Q76" s="261"/>
      <c r="R76" s="249"/>
      <c r="S76" s="865"/>
      <c r="T76" s="146"/>
    </row>
    <row r="77" spans="1:20" s="253" customFormat="1" ht="15.75" customHeight="1">
      <c r="A77" s="329"/>
      <c r="B77" s="271"/>
      <c r="C77" s="271"/>
      <c r="D77" s="294"/>
      <c r="E77" s="300"/>
      <c r="F77" s="272"/>
      <c r="G77" s="276">
        <f t="shared" ref="G77:L77" si="36">SUM(G74:G76)</f>
        <v>2</v>
      </c>
      <c r="H77" s="276">
        <f t="shared" si="36"/>
        <v>120</v>
      </c>
      <c r="I77" s="276">
        <f t="shared" si="36"/>
        <v>11.97</v>
      </c>
      <c r="J77" s="276">
        <f t="shared" si="36"/>
        <v>3.35</v>
      </c>
      <c r="K77" s="276">
        <f t="shared" si="36"/>
        <v>0</v>
      </c>
      <c r="L77" s="276">
        <f t="shared" si="36"/>
        <v>8.620000000000001</v>
      </c>
      <c r="M77" s="276">
        <f>SUM(M75:M76)</f>
        <v>2</v>
      </c>
      <c r="N77" s="276"/>
      <c r="O77" s="276"/>
      <c r="P77" s="277">
        <f>SUM(P75:P76)</f>
        <v>133.65</v>
      </c>
      <c r="Q77" s="276">
        <f>SUM(Q74:Q76)</f>
        <v>0</v>
      </c>
      <c r="S77" s="865"/>
      <c r="T77" s="146"/>
    </row>
    <row r="78" spans="1:20" s="253" customFormat="1" ht="18" customHeight="1">
      <c r="A78" s="1099">
        <v>37</v>
      </c>
      <c r="B78" s="1077" t="s">
        <v>31</v>
      </c>
      <c r="C78" s="1077" t="s">
        <v>42</v>
      </c>
      <c r="D78" s="1078">
        <v>506513004</v>
      </c>
      <c r="E78" s="1081" t="s">
        <v>154</v>
      </c>
      <c r="F78" s="1076" t="s">
        <v>812</v>
      </c>
      <c r="G78" s="280">
        <v>0.7</v>
      </c>
      <c r="H78" s="280">
        <v>45</v>
      </c>
      <c r="I78" s="123">
        <v>4.03</v>
      </c>
      <c r="J78" s="123">
        <v>3.37</v>
      </c>
      <c r="K78" s="123"/>
      <c r="L78" s="123">
        <f t="shared" si="34"/>
        <v>0.66000000000000014</v>
      </c>
      <c r="M78" s="124">
        <f t="shared" si="35"/>
        <v>0.6</v>
      </c>
      <c r="N78" s="125">
        <v>3000</v>
      </c>
      <c r="O78" s="126">
        <v>3600</v>
      </c>
      <c r="P78" s="1086">
        <v>34.65</v>
      </c>
      <c r="Q78" s="261">
        <v>31.18</v>
      </c>
      <c r="R78" s="249"/>
      <c r="S78" s="865"/>
      <c r="T78" s="146"/>
    </row>
    <row r="79" spans="1:20" s="253" customFormat="1" ht="15.75" customHeight="1">
      <c r="A79" s="328"/>
      <c r="B79" s="256"/>
      <c r="C79" s="256"/>
      <c r="D79" s="291"/>
      <c r="E79" s="270"/>
      <c r="F79" s="257"/>
      <c r="G79" s="258">
        <f>SUM(G78:G78)</f>
        <v>0.7</v>
      </c>
      <c r="H79" s="258">
        <f t="shared" ref="H79:Q83" si="37">SUM(H78:H78)</f>
        <v>45</v>
      </c>
      <c r="I79" s="258">
        <f t="shared" si="37"/>
        <v>4.03</v>
      </c>
      <c r="J79" s="258">
        <f t="shared" si="37"/>
        <v>3.37</v>
      </c>
      <c r="K79" s="258">
        <f t="shared" si="37"/>
        <v>0</v>
      </c>
      <c r="L79" s="258">
        <f t="shared" si="37"/>
        <v>0.66000000000000014</v>
      </c>
      <c r="M79" s="258">
        <f t="shared" si="37"/>
        <v>0.6</v>
      </c>
      <c r="N79" s="258"/>
      <c r="O79" s="258"/>
      <c r="P79" s="259">
        <f t="shared" si="37"/>
        <v>34.65</v>
      </c>
      <c r="Q79" s="258">
        <f t="shared" si="37"/>
        <v>31.18</v>
      </c>
      <c r="S79" s="865"/>
      <c r="T79" s="146"/>
    </row>
    <row r="80" spans="1:20" s="253" customFormat="1" ht="17.25" customHeight="1">
      <c r="A80" s="1099">
        <v>38</v>
      </c>
      <c r="B80" s="1077" t="s">
        <v>31</v>
      </c>
      <c r="C80" s="1077" t="s">
        <v>51</v>
      </c>
      <c r="D80" s="1078">
        <v>506943007</v>
      </c>
      <c r="E80" s="1081" t="s">
        <v>149</v>
      </c>
      <c r="F80" s="1076" t="s">
        <v>2216</v>
      </c>
      <c r="G80" s="260">
        <v>2</v>
      </c>
      <c r="H80" s="260">
        <v>120</v>
      </c>
      <c r="I80" s="123">
        <v>4.4880000000000004</v>
      </c>
      <c r="J80" s="123">
        <v>4.4880000000000004</v>
      </c>
      <c r="K80" s="123"/>
      <c r="L80" s="123">
        <f t="shared" si="34"/>
        <v>0</v>
      </c>
      <c r="M80" s="124">
        <f t="shared" si="35"/>
        <v>2.34</v>
      </c>
      <c r="N80" s="125">
        <v>3400</v>
      </c>
      <c r="O80" s="126">
        <v>5740</v>
      </c>
      <c r="P80" s="1086">
        <v>150.61000000000001</v>
      </c>
      <c r="Q80" s="261"/>
      <c r="R80" s="249"/>
      <c r="S80" s="865"/>
      <c r="T80" s="146"/>
    </row>
    <row r="81" spans="1:20" s="253" customFormat="1" ht="15.75" customHeight="1">
      <c r="A81" s="328"/>
      <c r="B81" s="256"/>
      <c r="C81" s="256"/>
      <c r="D81" s="291"/>
      <c r="E81" s="270"/>
      <c r="F81" s="257"/>
      <c r="G81" s="258">
        <f>SUM(G80:G80)</f>
        <v>2</v>
      </c>
      <c r="H81" s="258">
        <f t="shared" si="37"/>
        <v>120</v>
      </c>
      <c r="I81" s="258">
        <f t="shared" si="37"/>
        <v>4.4880000000000004</v>
      </c>
      <c r="J81" s="258">
        <f t="shared" si="37"/>
        <v>4.4880000000000004</v>
      </c>
      <c r="K81" s="258">
        <f t="shared" si="37"/>
        <v>0</v>
      </c>
      <c r="L81" s="258">
        <f t="shared" si="37"/>
        <v>0</v>
      </c>
      <c r="M81" s="258">
        <f t="shared" si="37"/>
        <v>2.34</v>
      </c>
      <c r="N81" s="258"/>
      <c r="O81" s="258"/>
      <c r="P81" s="259">
        <f t="shared" si="37"/>
        <v>150.61000000000001</v>
      </c>
      <c r="Q81" s="258">
        <f t="shared" si="37"/>
        <v>0</v>
      </c>
      <c r="S81" s="865"/>
      <c r="T81" s="146"/>
    </row>
    <row r="82" spans="1:20" s="253" customFormat="1" ht="26.25" customHeight="1">
      <c r="A82" s="1099">
        <v>39</v>
      </c>
      <c r="B82" s="1077" t="s">
        <v>31</v>
      </c>
      <c r="C82" s="1077" t="s">
        <v>147</v>
      </c>
      <c r="D82" s="1078">
        <v>506073020</v>
      </c>
      <c r="E82" s="1081" t="s">
        <v>146</v>
      </c>
      <c r="F82" s="1076" t="s">
        <v>2217</v>
      </c>
      <c r="G82" s="260">
        <v>2</v>
      </c>
      <c r="H82" s="260">
        <f>G82*60</f>
        <v>120</v>
      </c>
      <c r="I82" s="123">
        <v>7.32</v>
      </c>
      <c r="J82" s="123">
        <v>7.32</v>
      </c>
      <c r="K82" s="123"/>
      <c r="L82" s="123">
        <f t="shared" si="34"/>
        <v>0</v>
      </c>
      <c r="M82" s="124">
        <f t="shared" si="35"/>
        <v>2.61</v>
      </c>
      <c r="N82" s="125">
        <v>4860</v>
      </c>
      <c r="O82" s="126">
        <v>7470</v>
      </c>
      <c r="P82" s="1086">
        <v>164.6</v>
      </c>
      <c r="Q82" s="261"/>
      <c r="R82" s="249"/>
      <c r="S82" s="865"/>
      <c r="T82" s="146"/>
    </row>
    <row r="83" spans="1:20" s="253" customFormat="1" ht="15.75" customHeight="1">
      <c r="A83" s="328"/>
      <c r="B83" s="256"/>
      <c r="C83" s="256"/>
      <c r="D83" s="291"/>
      <c r="E83" s="270"/>
      <c r="F83" s="257"/>
      <c r="G83" s="258">
        <f>SUM(G82:G82)</f>
        <v>2</v>
      </c>
      <c r="H83" s="258">
        <f t="shared" si="37"/>
        <v>120</v>
      </c>
      <c r="I83" s="258">
        <f t="shared" si="37"/>
        <v>7.32</v>
      </c>
      <c r="J83" s="258">
        <f t="shared" si="37"/>
        <v>7.32</v>
      </c>
      <c r="K83" s="258">
        <f t="shared" si="37"/>
        <v>0</v>
      </c>
      <c r="L83" s="258">
        <f t="shared" si="37"/>
        <v>0</v>
      </c>
      <c r="M83" s="258">
        <f t="shared" si="37"/>
        <v>2.61</v>
      </c>
      <c r="N83" s="258"/>
      <c r="O83" s="258"/>
      <c r="P83" s="259">
        <f t="shared" si="37"/>
        <v>164.6</v>
      </c>
      <c r="Q83" s="258">
        <f t="shared" si="37"/>
        <v>0</v>
      </c>
      <c r="S83" s="865"/>
      <c r="T83" s="146"/>
    </row>
    <row r="84" spans="1:20" s="253" customFormat="1" ht="15.75" customHeight="1">
      <c r="A84" s="1886">
        <v>40</v>
      </c>
      <c r="B84" s="1855" t="s">
        <v>135</v>
      </c>
      <c r="C84" s="1855" t="s">
        <v>137</v>
      </c>
      <c r="D84" s="1856">
        <v>509253016</v>
      </c>
      <c r="E84" s="1860" t="s">
        <v>139</v>
      </c>
      <c r="F84" s="1830" t="s">
        <v>1032</v>
      </c>
      <c r="G84" s="260"/>
      <c r="H84" s="260"/>
      <c r="I84" s="123"/>
      <c r="J84" s="123"/>
      <c r="K84" s="123"/>
      <c r="L84" s="123">
        <f t="shared" si="34"/>
        <v>0</v>
      </c>
      <c r="M84" s="124">
        <f t="shared" si="35"/>
        <v>0.57499999999999996</v>
      </c>
      <c r="N84" s="125">
        <v>3000</v>
      </c>
      <c r="O84" s="126">
        <v>3575</v>
      </c>
      <c r="P84" s="1870">
        <v>269.47000000000003</v>
      </c>
      <c r="Q84" s="261"/>
      <c r="R84" s="249"/>
      <c r="S84" s="865"/>
      <c r="T84" s="146"/>
    </row>
    <row r="85" spans="1:20" s="253" customFormat="1" ht="15.75" customHeight="1">
      <c r="A85" s="1887"/>
      <c r="B85" s="1855"/>
      <c r="C85" s="1855"/>
      <c r="D85" s="1856"/>
      <c r="E85" s="1860"/>
      <c r="F85" s="1830"/>
      <c r="G85" s="260"/>
      <c r="H85" s="260"/>
      <c r="I85" s="123"/>
      <c r="J85" s="123"/>
      <c r="K85" s="123"/>
      <c r="L85" s="123">
        <f t="shared" si="34"/>
        <v>0</v>
      </c>
      <c r="M85" s="124">
        <f t="shared" si="35"/>
        <v>3.65</v>
      </c>
      <c r="N85" s="125">
        <v>4800</v>
      </c>
      <c r="O85" s="126">
        <v>8450</v>
      </c>
      <c r="P85" s="1870"/>
      <c r="Q85" s="261"/>
      <c r="R85" s="249"/>
      <c r="S85" s="865"/>
      <c r="T85" s="146"/>
    </row>
    <row r="86" spans="1:20" s="253" customFormat="1" ht="15.75" customHeight="1">
      <c r="A86" s="329"/>
      <c r="B86" s="271"/>
      <c r="C86" s="271"/>
      <c r="D86" s="294"/>
      <c r="E86" s="300"/>
      <c r="F86" s="272"/>
      <c r="G86" s="276">
        <f t="shared" ref="G86:L86" si="38">SUM(G83:G85)</f>
        <v>2</v>
      </c>
      <c r="H86" s="276">
        <f t="shared" si="38"/>
        <v>120</v>
      </c>
      <c r="I86" s="276">
        <f t="shared" si="38"/>
        <v>7.32</v>
      </c>
      <c r="J86" s="276">
        <f t="shared" si="38"/>
        <v>7.32</v>
      </c>
      <c r="K86" s="276">
        <f t="shared" si="38"/>
        <v>0</v>
      </c>
      <c r="L86" s="276">
        <f t="shared" si="38"/>
        <v>0</v>
      </c>
      <c r="M86" s="276">
        <f>SUM(M84:M85)</f>
        <v>4.2249999999999996</v>
      </c>
      <c r="N86" s="276"/>
      <c r="O86" s="276"/>
      <c r="P86" s="277">
        <f>SUM(P84:P85)</f>
        <v>269.47000000000003</v>
      </c>
      <c r="Q86" s="276">
        <f>SUM(Q83:Q85)</f>
        <v>0</v>
      </c>
      <c r="S86" s="865"/>
      <c r="T86" s="146"/>
    </row>
    <row r="87" spans="1:20" s="253" customFormat="1" ht="17.25" customHeight="1">
      <c r="A87" s="1099">
        <v>41</v>
      </c>
      <c r="B87" s="1077" t="s">
        <v>130</v>
      </c>
      <c r="C87" s="1077" t="s">
        <v>133</v>
      </c>
      <c r="D87" s="297">
        <v>542733005</v>
      </c>
      <c r="E87" s="1081" t="s">
        <v>447</v>
      </c>
      <c r="F87" s="1076" t="s">
        <v>1237</v>
      </c>
      <c r="G87" s="260">
        <v>1.41</v>
      </c>
      <c r="H87" s="260">
        <v>93.83</v>
      </c>
      <c r="I87" s="123">
        <v>2.91</v>
      </c>
      <c r="J87" s="123">
        <v>1.325</v>
      </c>
      <c r="K87" s="123"/>
      <c r="L87" s="123">
        <f t="shared" si="34"/>
        <v>1.5850000000000002</v>
      </c>
      <c r="M87" s="124">
        <f t="shared" si="35"/>
        <v>1.4019999999999999</v>
      </c>
      <c r="N87" s="125">
        <v>1508</v>
      </c>
      <c r="O87" s="126">
        <v>2910</v>
      </c>
      <c r="P87" s="1086">
        <v>93.83</v>
      </c>
      <c r="Q87" s="261"/>
      <c r="R87" s="249"/>
      <c r="S87" s="865"/>
      <c r="T87" s="146"/>
    </row>
    <row r="88" spans="1:20" s="253" customFormat="1" ht="15.75" customHeight="1">
      <c r="A88" s="328"/>
      <c r="B88" s="256"/>
      <c r="C88" s="256"/>
      <c r="D88" s="291"/>
      <c r="E88" s="270"/>
      <c r="F88" s="257"/>
      <c r="G88" s="258">
        <f>SUM(G87:G87)</f>
        <v>1.41</v>
      </c>
      <c r="H88" s="258">
        <f t="shared" ref="H88:Q88" si="39">SUM(H87:H87)</f>
        <v>93.83</v>
      </c>
      <c r="I88" s="258">
        <f t="shared" si="39"/>
        <v>2.91</v>
      </c>
      <c r="J88" s="258">
        <f t="shared" si="39"/>
        <v>1.325</v>
      </c>
      <c r="K88" s="258">
        <f t="shared" si="39"/>
        <v>0</v>
      </c>
      <c r="L88" s="258">
        <f t="shared" si="39"/>
        <v>1.5850000000000002</v>
      </c>
      <c r="M88" s="258">
        <f t="shared" si="39"/>
        <v>1.4019999999999999</v>
      </c>
      <c r="N88" s="258"/>
      <c r="O88" s="258"/>
      <c r="P88" s="259">
        <f t="shared" si="39"/>
        <v>93.83</v>
      </c>
      <c r="Q88" s="258">
        <f t="shared" si="39"/>
        <v>0</v>
      </c>
      <c r="S88" s="865"/>
      <c r="T88" s="146"/>
    </row>
    <row r="89" spans="1:20" s="253" customFormat="1" ht="18" customHeight="1">
      <c r="A89" s="1099">
        <v>42</v>
      </c>
      <c r="B89" s="1077" t="s">
        <v>8</v>
      </c>
      <c r="C89" s="1077" t="s">
        <v>97</v>
      </c>
      <c r="D89" s="1078">
        <v>578383001</v>
      </c>
      <c r="E89" s="1081" t="s">
        <v>128</v>
      </c>
      <c r="F89" s="1076" t="s">
        <v>1240</v>
      </c>
      <c r="G89" s="260"/>
      <c r="H89" s="260"/>
      <c r="I89" s="123"/>
      <c r="J89" s="123"/>
      <c r="K89" s="123"/>
      <c r="L89" s="123">
        <f t="shared" si="34"/>
        <v>0</v>
      </c>
      <c r="M89" s="124">
        <f t="shared" si="35"/>
        <v>1</v>
      </c>
      <c r="N89" s="125">
        <v>1750</v>
      </c>
      <c r="O89" s="126">
        <v>2750</v>
      </c>
      <c r="P89" s="1086">
        <v>67.040000000000006</v>
      </c>
      <c r="Q89" s="261"/>
      <c r="R89" s="249"/>
      <c r="S89" s="865"/>
      <c r="T89" s="146"/>
    </row>
    <row r="90" spans="1:20" s="253" customFormat="1" ht="15.75" customHeight="1">
      <c r="A90" s="1886">
        <v>43</v>
      </c>
      <c r="B90" s="1855" t="s">
        <v>199</v>
      </c>
      <c r="C90" s="1855" t="s">
        <v>97</v>
      </c>
      <c r="D90" s="1856">
        <v>578383044</v>
      </c>
      <c r="E90" s="1860" t="s">
        <v>230</v>
      </c>
      <c r="F90" s="1830" t="s">
        <v>1244</v>
      </c>
      <c r="G90" s="280"/>
      <c r="H90" s="280"/>
      <c r="I90" s="123"/>
      <c r="J90" s="123"/>
      <c r="K90" s="123"/>
      <c r="L90" s="123">
        <f t="shared" si="34"/>
        <v>0</v>
      </c>
      <c r="M90" s="124">
        <f t="shared" si="35"/>
        <v>0.65</v>
      </c>
      <c r="N90" s="125">
        <v>850</v>
      </c>
      <c r="O90" s="126">
        <v>1500</v>
      </c>
      <c r="P90" s="1870">
        <v>73.94</v>
      </c>
      <c r="Q90" s="261"/>
      <c r="R90" s="249"/>
      <c r="S90" s="865"/>
      <c r="T90" s="146"/>
    </row>
    <row r="91" spans="1:20" s="253" customFormat="1" ht="15.75" customHeight="1">
      <c r="A91" s="1887"/>
      <c r="B91" s="1855"/>
      <c r="C91" s="1855"/>
      <c r="D91" s="1856"/>
      <c r="E91" s="1860"/>
      <c r="F91" s="1830"/>
      <c r="G91" s="280"/>
      <c r="H91" s="280"/>
      <c r="I91" s="123"/>
      <c r="J91" s="123"/>
      <c r="K91" s="123"/>
      <c r="L91" s="123">
        <f t="shared" si="34"/>
        <v>0</v>
      </c>
      <c r="M91" s="124">
        <f t="shared" si="35"/>
        <v>0.35</v>
      </c>
      <c r="N91" s="125">
        <v>2500</v>
      </c>
      <c r="O91" s="126">
        <v>2850</v>
      </c>
      <c r="P91" s="1870"/>
      <c r="Q91" s="261"/>
      <c r="R91" s="249"/>
      <c r="S91" s="865"/>
      <c r="T91" s="146"/>
    </row>
    <row r="92" spans="1:20" s="253" customFormat="1" ht="15.75" customHeight="1">
      <c r="A92" s="329"/>
      <c r="B92" s="271"/>
      <c r="C92" s="271"/>
      <c r="D92" s="294"/>
      <c r="E92" s="300"/>
      <c r="F92" s="272"/>
      <c r="G92" s="276">
        <f t="shared" ref="G92:L92" si="40">SUM(G89:G91)</f>
        <v>0</v>
      </c>
      <c r="H92" s="276">
        <f t="shared" si="40"/>
        <v>0</v>
      </c>
      <c r="I92" s="276">
        <f t="shared" si="40"/>
        <v>0</v>
      </c>
      <c r="J92" s="276">
        <f t="shared" si="40"/>
        <v>0</v>
      </c>
      <c r="K92" s="276">
        <f t="shared" si="40"/>
        <v>0</v>
      </c>
      <c r="L92" s="276">
        <f t="shared" si="40"/>
        <v>0</v>
      </c>
      <c r="M92" s="276">
        <f>SUM(M89:M91)</f>
        <v>2</v>
      </c>
      <c r="N92" s="276"/>
      <c r="O92" s="276"/>
      <c r="P92" s="277">
        <f>SUM(P89:P91)</f>
        <v>140.98000000000002</v>
      </c>
      <c r="Q92" s="276">
        <f>SUM(Q89:Q91)</f>
        <v>0</v>
      </c>
      <c r="S92" s="865"/>
      <c r="T92" s="146"/>
    </row>
    <row r="93" spans="1:20" s="253" customFormat="1" ht="16.5" customHeight="1">
      <c r="A93" s="1099">
        <v>44</v>
      </c>
      <c r="B93" s="1077" t="s">
        <v>1</v>
      </c>
      <c r="C93" s="1077" t="s">
        <v>5</v>
      </c>
      <c r="D93" s="1078">
        <v>579803019</v>
      </c>
      <c r="E93" s="1081" t="s">
        <v>109</v>
      </c>
      <c r="F93" s="1076" t="s">
        <v>1744</v>
      </c>
      <c r="G93" s="260">
        <v>2.2799999999999998</v>
      </c>
      <c r="H93" s="260">
        <f>G93*60</f>
        <v>136.79999999999998</v>
      </c>
      <c r="I93" s="123">
        <v>5.8</v>
      </c>
      <c r="J93" s="123">
        <v>5.2</v>
      </c>
      <c r="K93" s="123"/>
      <c r="L93" s="123">
        <f t="shared" si="34"/>
        <v>0.59999999999999964</v>
      </c>
      <c r="M93" s="124">
        <f t="shared" si="35"/>
        <v>2.88</v>
      </c>
      <c r="N93" s="125">
        <v>0</v>
      </c>
      <c r="O93" s="126">
        <v>2880</v>
      </c>
      <c r="P93" s="1086">
        <v>120.67</v>
      </c>
      <c r="Q93" s="261"/>
      <c r="R93" s="249"/>
      <c r="S93" s="865"/>
      <c r="T93" s="146"/>
    </row>
    <row r="94" spans="1:20" s="253" customFormat="1" ht="15.75" customHeight="1">
      <c r="A94" s="328"/>
      <c r="B94" s="256"/>
      <c r="C94" s="256"/>
      <c r="D94" s="291"/>
      <c r="E94" s="270"/>
      <c r="F94" s="257"/>
      <c r="G94" s="258">
        <f>SUM(G93:G93)</f>
        <v>2.2799999999999998</v>
      </c>
      <c r="H94" s="258">
        <f t="shared" ref="H94:Q94" si="41">SUM(H93:H93)</f>
        <v>136.79999999999998</v>
      </c>
      <c r="I94" s="258">
        <f t="shared" si="41"/>
        <v>5.8</v>
      </c>
      <c r="J94" s="258">
        <f t="shared" si="41"/>
        <v>5.2</v>
      </c>
      <c r="K94" s="258">
        <f t="shared" si="41"/>
        <v>0</v>
      </c>
      <c r="L94" s="258">
        <f t="shared" si="41"/>
        <v>0.59999999999999964</v>
      </c>
      <c r="M94" s="258">
        <f t="shared" si="41"/>
        <v>2.88</v>
      </c>
      <c r="N94" s="258"/>
      <c r="O94" s="258"/>
      <c r="P94" s="259">
        <f>SUM(P93:P93)</f>
        <v>120.67</v>
      </c>
      <c r="Q94" s="258">
        <f t="shared" si="41"/>
        <v>0</v>
      </c>
      <c r="S94" s="865"/>
      <c r="T94" s="146"/>
    </row>
    <row r="95" spans="1:20" s="253" customFormat="1" ht="15.75" customHeight="1">
      <c r="A95" s="1099">
        <v>45</v>
      </c>
      <c r="B95" s="1077" t="s">
        <v>1</v>
      </c>
      <c r="C95" s="1077" t="s">
        <v>2</v>
      </c>
      <c r="D95" s="1078">
        <v>579583003</v>
      </c>
      <c r="E95" s="1081" t="s">
        <v>111</v>
      </c>
      <c r="F95" s="1076" t="s">
        <v>1260</v>
      </c>
      <c r="G95" s="260"/>
      <c r="H95" s="260"/>
      <c r="I95" s="123"/>
      <c r="J95" s="123"/>
      <c r="K95" s="123"/>
      <c r="L95" s="123">
        <f t="shared" si="34"/>
        <v>0</v>
      </c>
      <c r="M95" s="124">
        <f t="shared" si="35"/>
        <v>1</v>
      </c>
      <c r="N95" s="125">
        <v>5000</v>
      </c>
      <c r="O95" s="126">
        <v>6000</v>
      </c>
      <c r="P95" s="1086">
        <v>60.56</v>
      </c>
      <c r="Q95" s="261"/>
      <c r="R95" s="249"/>
      <c r="S95" s="865"/>
      <c r="T95" s="146"/>
    </row>
    <row r="96" spans="1:20" s="253" customFormat="1" ht="15.75" customHeight="1">
      <c r="A96" s="1099">
        <v>46</v>
      </c>
      <c r="B96" s="1077" t="s">
        <v>1</v>
      </c>
      <c r="C96" s="1077" t="s">
        <v>2</v>
      </c>
      <c r="D96" s="1078">
        <v>579583001</v>
      </c>
      <c r="E96" s="1081" t="s">
        <v>112</v>
      </c>
      <c r="F96" s="1076" t="s">
        <v>1258</v>
      </c>
      <c r="G96" s="260">
        <v>3</v>
      </c>
      <c r="H96" s="260">
        <v>93</v>
      </c>
      <c r="I96" s="123">
        <v>2.9249999999999998</v>
      </c>
      <c r="J96" s="123">
        <v>2.9249999999999998</v>
      </c>
      <c r="K96" s="123"/>
      <c r="L96" s="123">
        <f t="shared" si="34"/>
        <v>0</v>
      </c>
      <c r="M96" s="124">
        <f t="shared" si="35"/>
        <v>2.9249999999999998</v>
      </c>
      <c r="N96" s="125">
        <v>0</v>
      </c>
      <c r="O96" s="126">
        <v>2925</v>
      </c>
      <c r="P96" s="1086">
        <v>92.42</v>
      </c>
      <c r="Q96" s="261"/>
      <c r="R96" s="249"/>
      <c r="S96" s="865"/>
      <c r="T96" s="146"/>
    </row>
    <row r="97" spans="1:23" s="253" customFormat="1" ht="15.75" customHeight="1">
      <c r="A97" s="329"/>
      <c r="B97" s="271"/>
      <c r="C97" s="271"/>
      <c r="D97" s="294"/>
      <c r="E97" s="300"/>
      <c r="F97" s="272"/>
      <c r="G97" s="276">
        <f t="shared" ref="G97:L97" si="42">SUM(G94:G96)</f>
        <v>5.2799999999999994</v>
      </c>
      <c r="H97" s="276">
        <f t="shared" si="42"/>
        <v>229.79999999999998</v>
      </c>
      <c r="I97" s="276">
        <f t="shared" si="42"/>
        <v>8.7249999999999996</v>
      </c>
      <c r="J97" s="276">
        <f t="shared" si="42"/>
        <v>8.125</v>
      </c>
      <c r="K97" s="276">
        <f t="shared" si="42"/>
        <v>0</v>
      </c>
      <c r="L97" s="276">
        <f t="shared" si="42"/>
        <v>0.59999999999999964</v>
      </c>
      <c r="M97" s="276">
        <f>SUM(M95:M96)</f>
        <v>3.9249999999999998</v>
      </c>
      <c r="N97" s="276"/>
      <c r="O97" s="276"/>
      <c r="P97" s="277">
        <f>SUM(P95:P96)</f>
        <v>152.98000000000002</v>
      </c>
      <c r="Q97" s="276">
        <f>SUM(Q94:Q96)</f>
        <v>0</v>
      </c>
      <c r="S97" s="865"/>
      <c r="T97" s="146"/>
    </row>
    <row r="98" spans="1:23" s="253" customFormat="1" ht="15.75" customHeight="1">
      <c r="A98" s="1099">
        <v>47</v>
      </c>
      <c r="B98" s="1077" t="s">
        <v>1</v>
      </c>
      <c r="C98" s="1077" t="s">
        <v>116</v>
      </c>
      <c r="D98" s="1078">
        <v>579763005</v>
      </c>
      <c r="E98" s="1081" t="s">
        <v>115</v>
      </c>
      <c r="F98" s="1076" t="s">
        <v>1254</v>
      </c>
      <c r="G98" s="260">
        <v>2</v>
      </c>
      <c r="H98" s="260">
        <v>122</v>
      </c>
      <c r="I98" s="123">
        <v>8.5</v>
      </c>
      <c r="J98" s="123"/>
      <c r="K98" s="123"/>
      <c r="L98" s="123">
        <f t="shared" si="34"/>
        <v>8.5</v>
      </c>
      <c r="M98" s="124">
        <f t="shared" si="35"/>
        <v>2</v>
      </c>
      <c r="N98" s="125">
        <v>1200</v>
      </c>
      <c r="O98" s="126">
        <v>3200</v>
      </c>
      <c r="P98" s="1086">
        <v>121.92</v>
      </c>
      <c r="Q98" s="261"/>
      <c r="R98" s="249"/>
      <c r="S98" s="865"/>
      <c r="T98" s="146"/>
    </row>
    <row r="99" spans="1:23" s="253" customFormat="1" ht="15.75" customHeight="1">
      <c r="A99" s="1099">
        <v>48</v>
      </c>
      <c r="B99" s="1077" t="s">
        <v>1</v>
      </c>
      <c r="C99" s="1077" t="s">
        <v>116</v>
      </c>
      <c r="D99" s="1078">
        <v>579763009</v>
      </c>
      <c r="E99" s="1081" t="s">
        <v>117</v>
      </c>
      <c r="F99" s="1076" t="s">
        <v>1255</v>
      </c>
      <c r="G99" s="260">
        <v>1.5</v>
      </c>
      <c r="H99" s="260">
        <v>50.6</v>
      </c>
      <c r="I99" s="123">
        <v>6.45</v>
      </c>
      <c r="J99" s="123">
        <v>0</v>
      </c>
      <c r="K99" s="123"/>
      <c r="L99" s="123">
        <f t="shared" si="34"/>
        <v>6.45</v>
      </c>
      <c r="M99" s="124">
        <f t="shared" si="35"/>
        <v>1.5</v>
      </c>
      <c r="N99" s="125">
        <v>2000</v>
      </c>
      <c r="O99" s="126">
        <v>3500</v>
      </c>
      <c r="P99" s="1086">
        <v>50.55</v>
      </c>
      <c r="Q99" s="261"/>
      <c r="R99" s="249"/>
      <c r="S99" s="865"/>
      <c r="T99" s="146"/>
    </row>
    <row r="100" spans="1:23" s="253" customFormat="1" ht="15.75" customHeight="1">
      <c r="A100" s="1888">
        <v>49</v>
      </c>
      <c r="B100" s="1855" t="s">
        <v>1</v>
      </c>
      <c r="C100" s="1855" t="s">
        <v>116</v>
      </c>
      <c r="D100" s="1856">
        <v>579763018</v>
      </c>
      <c r="E100" s="1860" t="s">
        <v>118</v>
      </c>
      <c r="F100" s="1830" t="s">
        <v>1256</v>
      </c>
      <c r="G100" s="260">
        <v>3.7</v>
      </c>
      <c r="H100" s="260">
        <v>238.29</v>
      </c>
      <c r="I100" s="123">
        <v>4.7</v>
      </c>
      <c r="J100" s="123">
        <v>0</v>
      </c>
      <c r="K100" s="123"/>
      <c r="L100" s="123">
        <f t="shared" si="34"/>
        <v>4.7</v>
      </c>
      <c r="M100" s="124">
        <f t="shared" si="35"/>
        <v>0.21</v>
      </c>
      <c r="N100" s="125">
        <v>0</v>
      </c>
      <c r="O100" s="126">
        <v>210</v>
      </c>
      <c r="P100" s="1870">
        <v>238.29</v>
      </c>
      <c r="Q100" s="261"/>
      <c r="R100" s="249"/>
      <c r="S100" s="865"/>
      <c r="T100" s="146"/>
    </row>
    <row r="101" spans="1:23" s="253" customFormat="1" ht="15.75" customHeight="1">
      <c r="A101" s="1888"/>
      <c r="B101" s="1855"/>
      <c r="C101" s="1855"/>
      <c r="D101" s="1856"/>
      <c r="E101" s="1860"/>
      <c r="F101" s="1830"/>
      <c r="G101" s="260"/>
      <c r="H101" s="260"/>
      <c r="I101" s="123"/>
      <c r="J101" s="123"/>
      <c r="K101" s="123"/>
      <c r="L101" s="123">
        <f t="shared" si="34"/>
        <v>0</v>
      </c>
      <c r="M101" s="124">
        <f t="shared" si="35"/>
        <v>3.49</v>
      </c>
      <c r="N101" s="125">
        <v>1210</v>
      </c>
      <c r="O101" s="126">
        <v>4700</v>
      </c>
      <c r="P101" s="1870"/>
      <c r="Q101" s="261"/>
      <c r="R101" s="249"/>
      <c r="S101" s="865"/>
      <c r="T101" s="146"/>
    </row>
    <row r="102" spans="1:23" s="253" customFormat="1" ht="15.75" customHeight="1">
      <c r="A102" s="329"/>
      <c r="B102" s="271"/>
      <c r="C102" s="271"/>
      <c r="D102" s="294"/>
      <c r="E102" s="300"/>
      <c r="F102" s="272"/>
      <c r="G102" s="276">
        <f t="shared" ref="G102:L102" si="43">SUM(G99:G101)</f>
        <v>5.2</v>
      </c>
      <c r="H102" s="276">
        <f t="shared" si="43"/>
        <v>288.89</v>
      </c>
      <c r="I102" s="276">
        <f t="shared" si="43"/>
        <v>11.15</v>
      </c>
      <c r="J102" s="276">
        <f t="shared" si="43"/>
        <v>0</v>
      </c>
      <c r="K102" s="276">
        <f t="shared" si="43"/>
        <v>0</v>
      </c>
      <c r="L102" s="276">
        <f t="shared" si="43"/>
        <v>11.15</v>
      </c>
      <c r="M102" s="276">
        <f>SUM(M98:M101)</f>
        <v>7.2</v>
      </c>
      <c r="N102" s="276"/>
      <c r="O102" s="276"/>
      <c r="P102" s="276">
        <f>SUM(P98:P101)</f>
        <v>410.76</v>
      </c>
      <c r="Q102" s="276">
        <f>SUM(Q99:Q101)</f>
        <v>0</v>
      </c>
      <c r="S102" s="865"/>
      <c r="T102" s="146"/>
    </row>
    <row r="103" spans="1:23" s="278" customFormat="1" ht="15.75" customHeight="1">
      <c r="A103" s="192"/>
      <c r="B103" s="214"/>
      <c r="C103" s="186"/>
      <c r="D103" s="225"/>
      <c r="E103" s="143" t="s">
        <v>1774</v>
      </c>
      <c r="G103" s="278">
        <f t="shared" ref="G103:L103" si="44">SUM(G75:G101)</f>
        <v>38.260000000000005</v>
      </c>
      <c r="H103" s="278">
        <f t="shared" si="44"/>
        <v>2124.9499999999998</v>
      </c>
      <c r="I103" s="149">
        <f t="shared" si="44"/>
        <v>111.65599999999999</v>
      </c>
      <c r="J103" s="149">
        <f t="shared" si="44"/>
        <v>68.475999999999999</v>
      </c>
      <c r="K103" s="149">
        <f t="shared" si="44"/>
        <v>0</v>
      </c>
      <c r="L103" s="149">
        <f t="shared" si="44"/>
        <v>43.180000000000014</v>
      </c>
      <c r="M103" s="216">
        <f>M102+M97+M94+M92+M88+M86+M83+M81+M79+M77</f>
        <v>29.181999999999999</v>
      </c>
      <c r="N103" s="149"/>
      <c r="O103" s="149"/>
      <c r="P103" s="241">
        <f>P102+P97+P94+P92+P88+P86+P83+P81+P79+P77</f>
        <v>1672.2000000000003</v>
      </c>
      <c r="S103" s="865"/>
      <c r="T103" s="149"/>
    </row>
    <row r="104" spans="1:23" s="20" customFormat="1" ht="23.25" customHeight="1">
      <c r="A104" s="1807" t="s">
        <v>2469</v>
      </c>
      <c r="B104" s="1807"/>
      <c r="C104" s="1807"/>
      <c r="D104" s="1807"/>
      <c r="E104" s="1807"/>
      <c r="I104" s="81"/>
      <c r="J104" s="81"/>
      <c r="K104" s="81"/>
      <c r="L104" s="81"/>
      <c r="M104" s="81"/>
      <c r="N104" s="81"/>
      <c r="O104" s="81"/>
      <c r="P104" s="240"/>
      <c r="S104" s="866"/>
      <c r="T104" s="81"/>
    </row>
    <row r="105" spans="1:23" s="20" customFormat="1" ht="15.75" customHeight="1">
      <c r="A105" s="325"/>
      <c r="B105" s="170"/>
      <c r="C105" s="222"/>
      <c r="D105" s="226"/>
      <c r="E105" s="231"/>
      <c r="I105" s="81"/>
      <c r="J105" s="81"/>
      <c r="K105" s="81"/>
      <c r="L105" s="81"/>
      <c r="M105" s="81"/>
      <c r="N105" s="81"/>
      <c r="O105" s="81"/>
      <c r="P105" s="240"/>
      <c r="S105" s="866"/>
      <c r="T105" s="81"/>
    </row>
    <row r="106" spans="1:23" s="287" customFormat="1" ht="16.5" customHeight="1">
      <c r="A106" s="1204">
        <v>50</v>
      </c>
      <c r="B106" s="1064" t="s">
        <v>57</v>
      </c>
      <c r="C106" s="1064" t="s">
        <v>5</v>
      </c>
      <c r="D106" s="1205">
        <v>504283004</v>
      </c>
      <c r="E106" s="1206" t="s">
        <v>2483</v>
      </c>
      <c r="F106" s="1207"/>
      <c r="G106" s="1207"/>
      <c r="H106" s="1207"/>
      <c r="I106" s="1112">
        <v>8.3000000000000007</v>
      </c>
      <c r="J106" s="1112">
        <v>4.5</v>
      </c>
      <c r="K106" s="123"/>
      <c r="L106" s="124">
        <f t="shared" ref="L106" si="45">I106-J106-K106</f>
        <v>3.8000000000000007</v>
      </c>
      <c r="M106" s="1170">
        <f t="shared" ref="M106" si="46">(O106-N106)/1000</f>
        <v>1</v>
      </c>
      <c r="N106" s="155">
        <v>4500</v>
      </c>
      <c r="O106" s="156">
        <v>5500</v>
      </c>
      <c r="P106" s="1086">
        <f>M106*70</f>
        <v>70</v>
      </c>
      <c r="Q106" s="1194"/>
      <c r="S106" s="621"/>
      <c r="T106" s="158" t="s">
        <v>2535</v>
      </c>
    </row>
    <row r="107" spans="1:23" s="253" customFormat="1" ht="15.75" customHeight="1">
      <c r="A107" s="329"/>
      <c r="B107" s="271"/>
      <c r="C107" s="271"/>
      <c r="D107" s="294"/>
      <c r="E107" s="300"/>
      <c r="F107" s="272"/>
      <c r="G107" s="276">
        <f>SUM(G105:G105)</f>
        <v>0</v>
      </c>
      <c r="H107" s="276">
        <f>SUM(H105:H105)</f>
        <v>0</v>
      </c>
      <c r="I107" s="277">
        <f>SUM(I106:I106)</f>
        <v>8.3000000000000007</v>
      </c>
      <c r="J107" s="277">
        <f>SUM(J106:J106)</f>
        <v>4.5</v>
      </c>
      <c r="K107" s="277">
        <f>SUM(K106:K106)</f>
        <v>0</v>
      </c>
      <c r="L107" s="277">
        <f>SUM(L106:L106)</f>
        <v>3.8000000000000007</v>
      </c>
      <c r="M107" s="277">
        <f>SUM(M106:M106)</f>
        <v>1</v>
      </c>
      <c r="N107" s="276"/>
      <c r="O107" s="276"/>
      <c r="P107" s="277">
        <f>SUM(P106:P106)</f>
        <v>70</v>
      </c>
      <c r="Q107" s="276">
        <f>SUM(Q105:Q105)</f>
        <v>0</v>
      </c>
      <c r="R107" s="253">
        <v>1</v>
      </c>
      <c r="S107" s="865"/>
      <c r="T107" s="146"/>
    </row>
    <row r="108" spans="1:23">
      <c r="A108" s="326">
        <v>51</v>
      </c>
      <c r="B108" s="1077" t="s">
        <v>57</v>
      </c>
      <c r="C108" s="1100" t="s">
        <v>63</v>
      </c>
      <c r="D108" s="1123">
        <v>504093029</v>
      </c>
      <c r="E108" s="650" t="s">
        <v>2317</v>
      </c>
      <c r="F108" s="1208"/>
      <c r="G108" s="1208"/>
      <c r="H108" s="1208"/>
      <c r="I108" s="196">
        <v>9.9499999999999993</v>
      </c>
      <c r="J108" s="196">
        <v>0.35</v>
      </c>
      <c r="K108" s="196"/>
      <c r="L108" s="124">
        <f t="shared" ref="L108" si="47">I108-J108-K108</f>
        <v>9.6</v>
      </c>
      <c r="M108" s="1170">
        <f t="shared" ref="M108" si="48">(O108-N108)/1000</f>
        <v>2</v>
      </c>
      <c r="N108" s="155">
        <v>0</v>
      </c>
      <c r="O108" s="156">
        <v>2000</v>
      </c>
      <c r="P108" s="1150">
        <f>M108*70</f>
        <v>140</v>
      </c>
      <c r="Q108" s="253"/>
      <c r="R108" s="253"/>
      <c r="S108" s="865"/>
      <c r="T108" s="873" t="s">
        <v>2318</v>
      </c>
      <c r="U108" s="253"/>
      <c r="V108" s="253"/>
      <c r="W108" s="253"/>
    </row>
    <row r="109" spans="1:23" s="253" customFormat="1" ht="15.75" customHeight="1">
      <c r="A109" s="329"/>
      <c r="B109" s="271"/>
      <c r="C109" s="271"/>
      <c r="D109" s="294"/>
      <c r="E109" s="300"/>
      <c r="F109" s="272"/>
      <c r="G109" s="276" t="e">
        <f>SUM(#REF!)</f>
        <v>#REF!</v>
      </c>
      <c r="H109" s="276" t="e">
        <f>SUM(#REF!)</f>
        <v>#REF!</v>
      </c>
      <c r="I109" s="277">
        <f>SUM(I108:I108)</f>
        <v>9.9499999999999993</v>
      </c>
      <c r="J109" s="277">
        <f>SUM(J108:J108)</f>
        <v>0.35</v>
      </c>
      <c r="K109" s="277">
        <f>SUM(K108:K108)</f>
        <v>0</v>
      </c>
      <c r="L109" s="277">
        <f>SUM(L108:L108)</f>
        <v>9.6</v>
      </c>
      <c r="M109" s="277">
        <f>SUM(M108:M108)</f>
        <v>2</v>
      </c>
      <c r="N109" s="276"/>
      <c r="O109" s="276"/>
      <c r="P109" s="277">
        <f>SUM(P108:P108)</f>
        <v>140</v>
      </c>
      <c r="Q109" s="276" t="e">
        <f>SUM(#REF!)</f>
        <v>#REF!</v>
      </c>
      <c r="R109" s="253">
        <v>3</v>
      </c>
      <c r="S109" s="865"/>
      <c r="T109" s="146"/>
    </row>
    <row r="110" spans="1:23" s="287" customFormat="1" ht="16.5" customHeight="1">
      <c r="A110" s="1204">
        <v>52</v>
      </c>
      <c r="B110" s="1064" t="s">
        <v>57</v>
      </c>
      <c r="C110" s="1064" t="s">
        <v>59</v>
      </c>
      <c r="D110" s="1205">
        <v>504473014</v>
      </c>
      <c r="E110" s="1206" t="s">
        <v>2712</v>
      </c>
      <c r="F110" s="1207"/>
      <c r="G110" s="1207"/>
      <c r="H110" s="1207"/>
      <c r="I110" s="1112">
        <v>7.35</v>
      </c>
      <c r="J110" s="1112">
        <v>6</v>
      </c>
      <c r="K110" s="123"/>
      <c r="L110" s="124">
        <f t="shared" ref="L110" si="49">I110-J110-K110</f>
        <v>1.3499999999999996</v>
      </c>
      <c r="M110" s="1170">
        <f t="shared" ref="M110" si="50">(O110-N110)/1000</f>
        <v>0.5</v>
      </c>
      <c r="N110" s="155">
        <v>0</v>
      </c>
      <c r="O110" s="156">
        <v>500</v>
      </c>
      <c r="P110" s="1086">
        <f>M110*70</f>
        <v>35</v>
      </c>
      <c r="Q110" s="1194"/>
      <c r="S110" s="621"/>
      <c r="T110" s="158" t="s">
        <v>2713</v>
      </c>
    </row>
    <row r="111" spans="1:23" s="253" customFormat="1" ht="15.75" customHeight="1">
      <c r="A111" s="329"/>
      <c r="B111" s="271"/>
      <c r="C111" s="271"/>
      <c r="D111" s="294"/>
      <c r="E111" s="300"/>
      <c r="F111" s="272"/>
      <c r="G111" s="276" t="e">
        <f>SUM(G113:G113)</f>
        <v>#REF!</v>
      </c>
      <c r="H111" s="276" t="e">
        <f>SUM(H113:H113)</f>
        <v>#REF!</v>
      </c>
      <c r="I111" s="277">
        <f>SUM(I110:I110)</f>
        <v>7.35</v>
      </c>
      <c r="J111" s="277">
        <f>SUM(J110:J110)</f>
        <v>6</v>
      </c>
      <c r="K111" s="277">
        <f>SUM(K110:K110)</f>
        <v>0</v>
      </c>
      <c r="L111" s="277">
        <f>SUM(L110:L110)</f>
        <v>1.3499999999999996</v>
      </c>
      <c r="M111" s="277">
        <f>SUM(M110:M110)</f>
        <v>0.5</v>
      </c>
      <c r="N111" s="276"/>
      <c r="O111" s="276"/>
      <c r="P111" s="277">
        <f>SUM(P110:P110)</f>
        <v>35</v>
      </c>
      <c r="Q111" s="276">
        <f>SUM(Q113:Q113)</f>
        <v>0</v>
      </c>
      <c r="R111" s="1006">
        <v>1</v>
      </c>
      <c r="S111" s="865"/>
      <c r="T111" s="971"/>
    </row>
    <row r="112" spans="1:23" s="11" customFormat="1">
      <c r="A112" s="1209">
        <v>53</v>
      </c>
      <c r="B112" s="1077" t="s">
        <v>31</v>
      </c>
      <c r="C112" s="1077" t="s">
        <v>5</v>
      </c>
      <c r="D112" s="1123">
        <v>506513012</v>
      </c>
      <c r="E112" s="650" t="s">
        <v>2627</v>
      </c>
      <c r="F112" s="261"/>
      <c r="G112" s="261"/>
      <c r="H112" s="261"/>
      <c r="I112" s="123">
        <v>7.65</v>
      </c>
      <c r="J112" s="123">
        <v>5.65</v>
      </c>
      <c r="K112" s="123"/>
      <c r="L112" s="124">
        <f t="shared" ref="L112" si="51">I112-J112-K112</f>
        <v>2</v>
      </c>
      <c r="M112" s="1170">
        <f t="shared" ref="M112" si="52">(O112-N112)/1000</f>
        <v>2</v>
      </c>
      <c r="N112" s="155">
        <v>1000</v>
      </c>
      <c r="O112" s="156">
        <v>3000</v>
      </c>
      <c r="P112" s="1086">
        <f>M112*70</f>
        <v>140</v>
      </c>
      <c r="Q112" s="249"/>
      <c r="R112" s="249"/>
      <c r="S112" s="621"/>
      <c r="T112" s="158" t="s">
        <v>2626</v>
      </c>
      <c r="U112" s="249"/>
      <c r="V112" s="249"/>
      <c r="W112" s="249"/>
    </row>
    <row r="113" spans="1:21" s="253" customFormat="1" ht="15.75" customHeight="1">
      <c r="A113" s="329"/>
      <c r="B113" s="271"/>
      <c r="C113" s="271"/>
      <c r="D113" s="294"/>
      <c r="E113" s="300"/>
      <c r="F113" s="272"/>
      <c r="G113" s="276" t="e">
        <f>SUM(#REF!)</f>
        <v>#REF!</v>
      </c>
      <c r="H113" s="276" t="e">
        <f>SUM(#REF!)</f>
        <v>#REF!</v>
      </c>
      <c r="I113" s="277">
        <f>SUM(I112:I112)</f>
        <v>7.65</v>
      </c>
      <c r="J113" s="277">
        <f>SUM(J112:J112)</f>
        <v>5.65</v>
      </c>
      <c r="K113" s="277">
        <f>SUM(K112:K112)</f>
        <v>0</v>
      </c>
      <c r="L113" s="277">
        <f>SUM(L112:L112)</f>
        <v>2</v>
      </c>
      <c r="M113" s="277">
        <f>SUM(M112:M112)</f>
        <v>2</v>
      </c>
      <c r="N113" s="276"/>
      <c r="O113" s="276"/>
      <c r="P113" s="277">
        <f>SUM(P112:P112)</f>
        <v>140</v>
      </c>
      <c r="Q113" s="277">
        <f>SUM(Q112:Q112)</f>
        <v>0</v>
      </c>
      <c r="R113" s="253">
        <v>3</v>
      </c>
      <c r="S113" s="865"/>
      <c r="T113" s="146"/>
    </row>
    <row r="114" spans="1:21" s="287" customFormat="1" ht="25.5" customHeight="1">
      <c r="A114" s="1070">
        <v>54</v>
      </c>
      <c r="B114" s="1077" t="s">
        <v>31</v>
      </c>
      <c r="C114" s="1077" t="s">
        <v>147</v>
      </c>
      <c r="D114" s="1066">
        <v>506073001</v>
      </c>
      <c r="E114" s="1069" t="s">
        <v>2622</v>
      </c>
      <c r="F114" s="1163"/>
      <c r="G114" s="1163"/>
      <c r="H114" s="1163"/>
      <c r="I114" s="123">
        <v>13.24</v>
      </c>
      <c r="J114" s="123">
        <v>6</v>
      </c>
      <c r="K114" s="123"/>
      <c r="L114" s="124">
        <f t="shared" ref="L114" si="53">I114-J114-K114</f>
        <v>7.24</v>
      </c>
      <c r="M114" s="1170">
        <f t="shared" ref="M114" si="54">(O114-N114)/1000</f>
        <v>1</v>
      </c>
      <c r="N114" s="155">
        <v>0</v>
      </c>
      <c r="O114" s="156">
        <v>1000</v>
      </c>
      <c r="P114" s="1086">
        <f t="shared" ref="P114:P115" si="55">M114*70</f>
        <v>70</v>
      </c>
      <c r="Q114" s="349"/>
      <c r="S114" s="621"/>
      <c r="T114" s="158" t="s">
        <v>2623</v>
      </c>
    </row>
    <row r="115" spans="1:21" s="287" customFormat="1" ht="26.25" customHeight="1">
      <c r="A115" s="1070">
        <v>55</v>
      </c>
      <c r="B115" s="1077" t="s">
        <v>31</v>
      </c>
      <c r="C115" s="1077" t="s">
        <v>147</v>
      </c>
      <c r="D115" s="1066">
        <v>506073010</v>
      </c>
      <c r="E115" s="1069" t="s">
        <v>2624</v>
      </c>
      <c r="F115" s="1163"/>
      <c r="G115" s="1163"/>
      <c r="H115" s="1163"/>
      <c r="I115" s="123">
        <v>2.91</v>
      </c>
      <c r="J115" s="123">
        <v>2.91</v>
      </c>
      <c r="K115" s="123"/>
      <c r="L115" s="124">
        <f t="shared" ref="L115:L127" si="56">I115-J115-K115</f>
        <v>0</v>
      </c>
      <c r="M115" s="1170">
        <f t="shared" ref="M115:M127" si="57">(O115-N115)/1000</f>
        <v>1</v>
      </c>
      <c r="N115" s="155">
        <v>1000</v>
      </c>
      <c r="O115" s="156">
        <v>2000</v>
      </c>
      <c r="P115" s="1086">
        <f t="shared" si="55"/>
        <v>70</v>
      </c>
      <c r="Q115" s="349"/>
      <c r="S115" s="621"/>
      <c r="T115" s="158" t="s">
        <v>2623</v>
      </c>
    </row>
    <row r="116" spans="1:21" s="253" customFormat="1" ht="15.75" customHeight="1">
      <c r="A116" s="328"/>
      <c r="B116" s="256"/>
      <c r="C116" s="256"/>
      <c r="D116" s="291"/>
      <c r="E116" s="270"/>
      <c r="F116" s="257"/>
      <c r="G116" s="258" t="e">
        <f>SUM(#REF!)</f>
        <v>#REF!</v>
      </c>
      <c r="H116" s="258" t="e">
        <f>SUM(#REF!)</f>
        <v>#REF!</v>
      </c>
      <c r="I116" s="259">
        <f>SUM(I114:I115)</f>
        <v>16.149999999999999</v>
      </c>
      <c r="J116" s="259">
        <f>SUM(J114:J115)</f>
        <v>8.91</v>
      </c>
      <c r="K116" s="259">
        <f>SUM(K114:K115)</f>
        <v>0</v>
      </c>
      <c r="L116" s="259">
        <f>SUM(L114:L115)</f>
        <v>7.24</v>
      </c>
      <c r="M116" s="259">
        <f>SUM(M114:M115)</f>
        <v>2</v>
      </c>
      <c r="N116" s="258"/>
      <c r="O116" s="258"/>
      <c r="P116" s="259">
        <f>SUM(P114:P115)</f>
        <v>140</v>
      </c>
      <c r="Q116" s="258" t="e">
        <f>SUM(#REF!)</f>
        <v>#REF!</v>
      </c>
      <c r="R116" s="253">
        <v>6</v>
      </c>
      <c r="S116" s="865"/>
      <c r="T116" s="146"/>
    </row>
    <row r="117" spans="1:21" s="287" customFormat="1" ht="15.75" customHeight="1">
      <c r="A117" s="1210">
        <v>56</v>
      </c>
      <c r="B117" s="1211" t="s">
        <v>31</v>
      </c>
      <c r="C117" s="1211" t="s">
        <v>33</v>
      </c>
      <c r="D117" s="123">
        <v>506693001</v>
      </c>
      <c r="E117" s="1110" t="s">
        <v>1876</v>
      </c>
      <c r="F117" s="1069"/>
      <c r="G117" s="1069"/>
      <c r="H117" s="1069"/>
      <c r="I117" s="123">
        <v>15.05</v>
      </c>
      <c r="J117" s="123">
        <v>10</v>
      </c>
      <c r="K117" s="123"/>
      <c r="L117" s="124">
        <f t="shared" si="56"/>
        <v>5.0500000000000007</v>
      </c>
      <c r="M117" s="1170">
        <v>1.5</v>
      </c>
      <c r="N117" s="155">
        <v>5550</v>
      </c>
      <c r="O117" s="156">
        <v>7750</v>
      </c>
      <c r="P117" s="1086">
        <f t="shared" ref="P117:P118" si="58">M117*70</f>
        <v>105</v>
      </c>
      <c r="Q117" s="286"/>
      <c r="S117" s="621"/>
      <c r="T117" s="158" t="s">
        <v>2541</v>
      </c>
    </row>
    <row r="118" spans="1:21" s="287" customFormat="1" ht="15.75" customHeight="1">
      <c r="A118" s="1210">
        <v>57</v>
      </c>
      <c r="B118" s="1211" t="s">
        <v>31</v>
      </c>
      <c r="C118" s="1211" t="s">
        <v>33</v>
      </c>
      <c r="D118" s="123">
        <v>506693004</v>
      </c>
      <c r="E118" s="1110" t="s">
        <v>2630</v>
      </c>
      <c r="F118" s="1069"/>
      <c r="G118" s="1069"/>
      <c r="H118" s="1069"/>
      <c r="I118" s="123">
        <v>5.75</v>
      </c>
      <c r="J118" s="123"/>
      <c r="K118" s="123"/>
      <c r="L118" s="124">
        <f t="shared" si="56"/>
        <v>5.75</v>
      </c>
      <c r="M118" s="1170">
        <f t="shared" si="57"/>
        <v>1</v>
      </c>
      <c r="N118" s="155">
        <v>0</v>
      </c>
      <c r="O118" s="156">
        <v>1000</v>
      </c>
      <c r="P118" s="1086">
        <f t="shared" si="58"/>
        <v>70</v>
      </c>
      <c r="Q118" s="286"/>
      <c r="S118" s="621"/>
      <c r="T118" s="856" t="s">
        <v>2631</v>
      </c>
    </row>
    <row r="119" spans="1:21" s="253" customFormat="1" ht="15.75" customHeight="1">
      <c r="A119" s="329"/>
      <c r="B119" s="271"/>
      <c r="C119" s="271"/>
      <c r="D119" s="294"/>
      <c r="E119" s="300"/>
      <c r="F119" s="272"/>
      <c r="G119" s="276" t="e">
        <f t="shared" ref="G119:H119" si="59">SUM(G116:G118)</f>
        <v>#REF!</v>
      </c>
      <c r="H119" s="276" t="e">
        <f t="shared" si="59"/>
        <v>#REF!</v>
      </c>
      <c r="I119" s="277">
        <f>SUM(I117:I118)</f>
        <v>20.8</v>
      </c>
      <c r="J119" s="277">
        <f>SUM(J117:J118)</f>
        <v>10</v>
      </c>
      <c r="K119" s="277">
        <f>SUM(K117:K118)</f>
        <v>0</v>
      </c>
      <c r="L119" s="277">
        <f>SUM(L117:L118)</f>
        <v>10.8</v>
      </c>
      <c r="M119" s="277">
        <f>SUM(M117:M118)</f>
        <v>2.5</v>
      </c>
      <c r="N119" s="276"/>
      <c r="O119" s="276"/>
      <c r="P119" s="277">
        <f>SUM(P117:P118)</f>
        <v>175</v>
      </c>
      <c r="Q119" s="276" t="e">
        <f>SUM(Q116:Q118)</f>
        <v>#REF!</v>
      </c>
      <c r="R119" s="253">
        <v>7</v>
      </c>
      <c r="S119" s="865"/>
      <c r="T119" s="146"/>
    </row>
    <row r="120" spans="1:21" s="287" customFormat="1" ht="17.25" customHeight="1">
      <c r="A120" s="1070">
        <v>58</v>
      </c>
      <c r="B120" s="1077" t="s">
        <v>31</v>
      </c>
      <c r="C120" s="1077" t="s">
        <v>363</v>
      </c>
      <c r="D120" s="1066">
        <v>506623016</v>
      </c>
      <c r="E120" s="1069" t="s">
        <v>1878</v>
      </c>
      <c r="F120" s="1163"/>
      <c r="G120" s="1163"/>
      <c r="H120" s="1163"/>
      <c r="I120" s="123">
        <v>4.8</v>
      </c>
      <c r="J120" s="123">
        <v>0</v>
      </c>
      <c r="K120" s="123"/>
      <c r="L120" s="124">
        <f t="shared" si="56"/>
        <v>4.8</v>
      </c>
      <c r="M120" s="1170">
        <f t="shared" si="57"/>
        <v>1.3</v>
      </c>
      <c r="N120" s="155">
        <v>0</v>
      </c>
      <c r="O120" s="156">
        <v>1300</v>
      </c>
      <c r="P120" s="1086">
        <f t="shared" ref="P120:P121" si="60">M120*70</f>
        <v>91</v>
      </c>
      <c r="Q120" s="262"/>
      <c r="R120" s="877"/>
      <c r="S120" s="621"/>
      <c r="T120" s="158" t="s">
        <v>2522</v>
      </c>
      <c r="U120" s="877"/>
    </row>
    <row r="121" spans="1:21" s="287" customFormat="1" ht="17.25" customHeight="1">
      <c r="A121" s="1070">
        <v>59</v>
      </c>
      <c r="B121" s="1077" t="s">
        <v>31</v>
      </c>
      <c r="C121" s="1077" t="s">
        <v>363</v>
      </c>
      <c r="D121" s="1066">
        <v>506623014</v>
      </c>
      <c r="E121" s="1069" t="s">
        <v>1877</v>
      </c>
      <c r="F121" s="1163"/>
      <c r="G121" s="1163"/>
      <c r="H121" s="1163"/>
      <c r="I121" s="123">
        <v>4.5999999999999996</v>
      </c>
      <c r="J121" s="123">
        <v>3</v>
      </c>
      <c r="K121" s="123"/>
      <c r="L121" s="124">
        <f t="shared" si="56"/>
        <v>1.5999999999999996</v>
      </c>
      <c r="M121" s="1170">
        <f t="shared" si="57"/>
        <v>1.3</v>
      </c>
      <c r="N121" s="155">
        <v>3300</v>
      </c>
      <c r="O121" s="156">
        <v>4600</v>
      </c>
      <c r="P121" s="1086">
        <f t="shared" si="60"/>
        <v>91</v>
      </c>
      <c r="Q121" s="286"/>
      <c r="S121" s="621"/>
      <c r="T121" s="158" t="s">
        <v>2558</v>
      </c>
    </row>
    <row r="122" spans="1:21" s="253" customFormat="1" ht="15.75" customHeight="1">
      <c r="A122" s="328"/>
      <c r="B122" s="256"/>
      <c r="C122" s="256"/>
      <c r="D122" s="291"/>
      <c r="E122" s="270"/>
      <c r="F122" s="257"/>
      <c r="G122" s="258">
        <f>SUM(G121:G121)</f>
        <v>0</v>
      </c>
      <c r="H122" s="258">
        <f t="shared" ref="H122:Q122" si="61">SUM(H121:H121)</f>
        <v>0</v>
      </c>
      <c r="I122" s="259">
        <f>SUM(I120:I121)</f>
        <v>9.3999999999999986</v>
      </c>
      <c r="J122" s="259">
        <f>SUM(J120:J121)</f>
        <v>3</v>
      </c>
      <c r="K122" s="259">
        <f>SUM(K120:K121)</f>
        <v>0</v>
      </c>
      <c r="L122" s="259">
        <f>SUM(L120:L121)</f>
        <v>6.3999999999999995</v>
      </c>
      <c r="M122" s="259">
        <f>SUM(M120:M121)</f>
        <v>2.6</v>
      </c>
      <c r="N122" s="258"/>
      <c r="O122" s="258"/>
      <c r="P122" s="259">
        <f>SUM(P120:P121)</f>
        <v>182</v>
      </c>
      <c r="Q122" s="258">
        <f t="shared" si="61"/>
        <v>0</v>
      </c>
      <c r="R122" s="253">
        <v>8</v>
      </c>
      <c r="S122" s="865"/>
      <c r="T122" s="146"/>
    </row>
    <row r="123" spans="1:21" s="287" customFormat="1" ht="15.75" customHeight="1">
      <c r="A123" s="1070">
        <v>60</v>
      </c>
      <c r="B123" s="1077" t="s">
        <v>31</v>
      </c>
      <c r="C123" s="1077" t="s">
        <v>36</v>
      </c>
      <c r="D123" s="1066">
        <v>506323001</v>
      </c>
      <c r="E123" s="1069" t="s">
        <v>1884</v>
      </c>
      <c r="F123" s="1163"/>
      <c r="G123" s="1163"/>
      <c r="H123" s="1163"/>
      <c r="I123" s="123">
        <v>7.4749999999999996</v>
      </c>
      <c r="J123" s="123">
        <v>1</v>
      </c>
      <c r="K123" s="123">
        <v>3.6429999999999998</v>
      </c>
      <c r="L123" s="124">
        <f t="shared" si="56"/>
        <v>2.8319999999999999</v>
      </c>
      <c r="M123" s="1170">
        <f t="shared" si="57"/>
        <v>2.83</v>
      </c>
      <c r="N123" s="155">
        <v>0</v>
      </c>
      <c r="O123" s="156">
        <v>2830</v>
      </c>
      <c r="P123" s="1086">
        <f t="shared" ref="P123:P127" si="62">M123*70</f>
        <v>198.1</v>
      </c>
      <c r="Q123" s="262"/>
      <c r="R123" s="877"/>
      <c r="S123" s="621"/>
      <c r="T123" s="158" t="s">
        <v>2513</v>
      </c>
    </row>
    <row r="124" spans="1:21" s="287" customFormat="1" ht="15.75" customHeight="1">
      <c r="A124" s="1070">
        <v>61</v>
      </c>
      <c r="B124" s="1077" t="s">
        <v>31</v>
      </c>
      <c r="C124" s="1077" t="s">
        <v>36</v>
      </c>
      <c r="D124" s="1066">
        <v>506323002</v>
      </c>
      <c r="E124" s="1069" t="s">
        <v>1883</v>
      </c>
      <c r="F124" s="1163"/>
      <c r="G124" s="1163"/>
      <c r="H124" s="1163"/>
      <c r="I124" s="123">
        <v>4.7549999999999999</v>
      </c>
      <c r="J124" s="123">
        <v>2.76</v>
      </c>
      <c r="K124" s="123"/>
      <c r="L124" s="124">
        <f t="shared" si="56"/>
        <v>1.9950000000000001</v>
      </c>
      <c r="M124" s="1170">
        <f t="shared" si="57"/>
        <v>2</v>
      </c>
      <c r="N124" s="155">
        <v>0</v>
      </c>
      <c r="O124" s="156">
        <v>2000</v>
      </c>
      <c r="P124" s="1086">
        <f t="shared" si="62"/>
        <v>140</v>
      </c>
      <c r="Q124" s="262"/>
      <c r="R124" s="877"/>
      <c r="S124" s="621"/>
      <c r="T124" s="158" t="s">
        <v>2513</v>
      </c>
    </row>
    <row r="125" spans="1:21" s="287" customFormat="1" ht="15.75" customHeight="1">
      <c r="A125" s="1070">
        <v>62</v>
      </c>
      <c r="B125" s="1077" t="s">
        <v>31</v>
      </c>
      <c r="C125" s="1077" t="s">
        <v>36</v>
      </c>
      <c r="D125" s="1066">
        <v>506323003</v>
      </c>
      <c r="E125" s="1069" t="s">
        <v>1882</v>
      </c>
      <c r="F125" s="1163"/>
      <c r="G125" s="1163"/>
      <c r="H125" s="1163"/>
      <c r="I125" s="123">
        <v>5.8650000000000002</v>
      </c>
      <c r="J125" s="123">
        <v>2.875</v>
      </c>
      <c r="K125" s="123"/>
      <c r="L125" s="124">
        <f t="shared" si="56"/>
        <v>2.99</v>
      </c>
      <c r="M125" s="1170">
        <f t="shared" si="57"/>
        <v>1.71</v>
      </c>
      <c r="N125" s="155">
        <v>2740</v>
      </c>
      <c r="O125" s="156">
        <v>4450</v>
      </c>
      <c r="P125" s="1086">
        <f t="shared" si="62"/>
        <v>119.7</v>
      </c>
      <c r="Q125" s="262"/>
      <c r="R125" s="877"/>
      <c r="S125" s="621"/>
      <c r="T125" s="158" t="s">
        <v>2513</v>
      </c>
    </row>
    <row r="126" spans="1:21" s="287" customFormat="1" ht="15.75" customHeight="1">
      <c r="A126" s="1070">
        <v>63</v>
      </c>
      <c r="B126" s="1077" t="s">
        <v>31</v>
      </c>
      <c r="C126" s="1077" t="s">
        <v>36</v>
      </c>
      <c r="D126" s="1066">
        <v>506323012</v>
      </c>
      <c r="E126" s="1069" t="s">
        <v>1881</v>
      </c>
      <c r="F126" s="1163"/>
      <c r="G126" s="1163"/>
      <c r="H126" s="1163"/>
      <c r="I126" s="123">
        <v>4.7060000000000004</v>
      </c>
      <c r="J126" s="123"/>
      <c r="K126" s="123"/>
      <c r="L126" s="124">
        <f t="shared" si="56"/>
        <v>4.7060000000000004</v>
      </c>
      <c r="M126" s="1170">
        <f t="shared" si="57"/>
        <v>2.1749999999999998</v>
      </c>
      <c r="N126" s="155">
        <v>0</v>
      </c>
      <c r="O126" s="156">
        <v>2175</v>
      </c>
      <c r="P126" s="1086">
        <f t="shared" si="62"/>
        <v>152.25</v>
      </c>
      <c r="Q126" s="262"/>
      <c r="R126" s="877"/>
      <c r="S126" s="621"/>
      <c r="T126" s="158" t="s">
        <v>2513</v>
      </c>
    </row>
    <row r="127" spans="1:21" s="287" customFormat="1" ht="15.75" customHeight="1">
      <c r="A127" s="1070">
        <v>64</v>
      </c>
      <c r="B127" s="1077" t="s">
        <v>31</v>
      </c>
      <c r="C127" s="1077" t="s">
        <v>36</v>
      </c>
      <c r="D127" s="1066">
        <v>506323027</v>
      </c>
      <c r="E127" s="1069" t="s">
        <v>1880</v>
      </c>
      <c r="F127" s="1163"/>
      <c r="G127" s="1163"/>
      <c r="H127" s="1163"/>
      <c r="I127" s="123">
        <v>1.982</v>
      </c>
      <c r="J127" s="123"/>
      <c r="K127" s="123">
        <v>0.88200000000000001</v>
      </c>
      <c r="L127" s="124">
        <f t="shared" si="56"/>
        <v>1.1000000000000001</v>
      </c>
      <c r="M127" s="1170">
        <f t="shared" si="57"/>
        <v>1.1000000000000001</v>
      </c>
      <c r="N127" s="155">
        <v>882</v>
      </c>
      <c r="O127" s="156">
        <v>1982</v>
      </c>
      <c r="P127" s="1086">
        <f t="shared" si="62"/>
        <v>77</v>
      </c>
      <c r="Q127" s="262"/>
      <c r="R127" s="877"/>
      <c r="S127" s="621"/>
      <c r="T127" s="158" t="s">
        <v>2513</v>
      </c>
    </row>
    <row r="128" spans="1:21" s="253" customFormat="1" ht="15.75" customHeight="1">
      <c r="A128" s="328"/>
      <c r="B128" s="256"/>
      <c r="C128" s="256"/>
      <c r="D128" s="291"/>
      <c r="E128" s="270"/>
      <c r="F128" s="257"/>
      <c r="G128" s="258">
        <f>SUM(G127:G127)</f>
        <v>0</v>
      </c>
      <c r="H128" s="258">
        <f t="shared" ref="H128:Q128" si="63">SUM(H127:H127)</f>
        <v>0</v>
      </c>
      <c r="I128" s="259">
        <f>SUM(I123:I127)</f>
        <v>24.782999999999998</v>
      </c>
      <c r="J128" s="259">
        <f>SUM(J123:J127)</f>
        <v>6.6349999999999998</v>
      </c>
      <c r="K128" s="259">
        <f>SUM(K123:K127)</f>
        <v>4.5249999999999995</v>
      </c>
      <c r="L128" s="259">
        <f>SUM(L123:L127)</f>
        <v>13.622999999999999</v>
      </c>
      <c r="M128" s="259">
        <f>SUM(M123:M127)</f>
        <v>9.8149999999999995</v>
      </c>
      <c r="N128" s="258"/>
      <c r="O128" s="258"/>
      <c r="P128" s="259">
        <f>SUM(P123:P127)</f>
        <v>687.05</v>
      </c>
      <c r="Q128" s="258">
        <f t="shared" si="63"/>
        <v>0</v>
      </c>
      <c r="R128" s="253">
        <v>9</v>
      </c>
      <c r="S128" s="865"/>
      <c r="T128" s="146"/>
    </row>
    <row r="129" spans="1:20" s="287" customFormat="1" ht="23.25" customHeight="1">
      <c r="A129" s="1070">
        <v>65</v>
      </c>
      <c r="B129" s="1077" t="s">
        <v>29</v>
      </c>
      <c r="C129" s="1077" t="s">
        <v>106</v>
      </c>
      <c r="D129" s="1066">
        <v>509543004</v>
      </c>
      <c r="E129" s="1069" t="s">
        <v>2019</v>
      </c>
      <c r="F129" s="261"/>
      <c r="G129" s="261"/>
      <c r="H129" s="261"/>
      <c r="I129" s="123">
        <v>2.56</v>
      </c>
      <c r="J129" s="123">
        <v>1.925</v>
      </c>
      <c r="K129" s="123"/>
      <c r="L129" s="124">
        <f t="shared" ref="L129:L137" si="64">I129-J129-K129</f>
        <v>0.63500000000000001</v>
      </c>
      <c r="M129" s="1170">
        <f t="shared" ref="M129:M137" si="65">(O129-N129)/1000</f>
        <v>0.63500000000000001</v>
      </c>
      <c r="N129" s="155">
        <v>1925</v>
      </c>
      <c r="O129" s="156">
        <v>2560</v>
      </c>
      <c r="P129" s="1086">
        <f t="shared" ref="P129:P130" si="66">M129*70</f>
        <v>44.45</v>
      </c>
      <c r="Q129" s="286"/>
      <c r="S129" s="621" t="s">
        <v>2518</v>
      </c>
      <c r="T129" s="169"/>
    </row>
    <row r="130" spans="1:20" s="287" customFormat="1" ht="23.25" customHeight="1">
      <c r="A130" s="1070">
        <v>66</v>
      </c>
      <c r="B130" s="1077" t="s">
        <v>29</v>
      </c>
      <c r="C130" s="1077" t="s">
        <v>106</v>
      </c>
      <c r="D130" s="1066">
        <v>509543017</v>
      </c>
      <c r="E130" s="1069" t="s">
        <v>2018</v>
      </c>
      <c r="F130" s="261"/>
      <c r="G130" s="261"/>
      <c r="H130" s="261"/>
      <c r="I130" s="123">
        <v>5.27</v>
      </c>
      <c r="J130" s="123">
        <v>3.27</v>
      </c>
      <c r="K130" s="123"/>
      <c r="L130" s="124">
        <f t="shared" si="64"/>
        <v>1.9999999999999996</v>
      </c>
      <c r="M130" s="1170">
        <f t="shared" si="65"/>
        <v>1</v>
      </c>
      <c r="N130" s="155">
        <v>3570</v>
      </c>
      <c r="O130" s="156">
        <v>4570</v>
      </c>
      <c r="P130" s="1086">
        <f t="shared" si="66"/>
        <v>70</v>
      </c>
      <c r="Q130" s="286"/>
      <c r="S130" s="621" t="s">
        <v>2550</v>
      </c>
      <c r="T130" s="169"/>
    </row>
    <row r="131" spans="1:20" s="253" customFormat="1" ht="15.75" customHeight="1">
      <c r="A131" s="328"/>
      <c r="B131" s="256"/>
      <c r="C131" s="256"/>
      <c r="D131" s="291"/>
      <c r="E131" s="270"/>
      <c r="F131" s="257"/>
      <c r="G131" s="258">
        <f>SUM(G130:G130)</f>
        <v>0</v>
      </c>
      <c r="H131" s="258">
        <f t="shared" ref="H131:Q131" si="67">SUM(H130:H130)</f>
        <v>0</v>
      </c>
      <c r="I131" s="259">
        <f>SUM(I129:I130)</f>
        <v>7.83</v>
      </c>
      <c r="J131" s="259">
        <f>SUM(J129:J130)</f>
        <v>5.1950000000000003</v>
      </c>
      <c r="K131" s="259">
        <f>SUM(K129:K130)</f>
        <v>0</v>
      </c>
      <c r="L131" s="259">
        <f>SUM(L129:L130)</f>
        <v>2.6349999999999998</v>
      </c>
      <c r="M131" s="259">
        <f>SUM(M129:M130)</f>
        <v>1.635</v>
      </c>
      <c r="N131" s="258"/>
      <c r="O131" s="258"/>
      <c r="P131" s="259">
        <f>SUM(P129:P130)</f>
        <v>114.45</v>
      </c>
      <c r="Q131" s="258">
        <f t="shared" si="67"/>
        <v>0</v>
      </c>
      <c r="R131" s="253">
        <v>10</v>
      </c>
      <c r="S131" s="865"/>
      <c r="T131" s="146"/>
    </row>
    <row r="132" spans="1:20" s="287" customFormat="1" ht="15.75" customHeight="1">
      <c r="A132" s="1070">
        <v>67</v>
      </c>
      <c r="B132" s="1064" t="s">
        <v>21</v>
      </c>
      <c r="C132" s="1064" t="s">
        <v>5</v>
      </c>
      <c r="D132" s="1066">
        <v>542403001</v>
      </c>
      <c r="E132" s="1069" t="s">
        <v>1937</v>
      </c>
      <c r="F132" s="261"/>
      <c r="G132" s="261"/>
      <c r="H132" s="261"/>
      <c r="I132" s="123">
        <v>11.13</v>
      </c>
      <c r="J132" s="123">
        <v>3.31</v>
      </c>
      <c r="K132" s="123"/>
      <c r="L132" s="124">
        <f t="shared" si="64"/>
        <v>7.82</v>
      </c>
      <c r="M132" s="1170">
        <f t="shared" si="65"/>
        <v>1</v>
      </c>
      <c r="N132" s="155">
        <v>3310</v>
      </c>
      <c r="O132" s="156">
        <v>4310</v>
      </c>
      <c r="P132" s="1086">
        <f t="shared" ref="P132:P134" si="68">M132*70</f>
        <v>70</v>
      </c>
      <c r="Q132" s="286"/>
      <c r="S132" s="621" t="s">
        <v>2505</v>
      </c>
      <c r="T132" s="169"/>
    </row>
    <row r="133" spans="1:20" s="287" customFormat="1" ht="15.75" customHeight="1">
      <c r="A133" s="1070">
        <v>68</v>
      </c>
      <c r="B133" s="1064" t="s">
        <v>21</v>
      </c>
      <c r="C133" s="1064" t="s">
        <v>5</v>
      </c>
      <c r="D133" s="1066">
        <v>542403002</v>
      </c>
      <c r="E133" s="1069" t="s">
        <v>1934</v>
      </c>
      <c r="F133" s="261"/>
      <c r="G133" s="261"/>
      <c r="H133" s="261"/>
      <c r="I133" s="123">
        <v>5.7</v>
      </c>
      <c r="J133" s="123">
        <v>3.07</v>
      </c>
      <c r="K133" s="123"/>
      <c r="L133" s="124">
        <f t="shared" si="64"/>
        <v>2.6300000000000003</v>
      </c>
      <c r="M133" s="1170">
        <f t="shared" si="65"/>
        <v>1</v>
      </c>
      <c r="N133" s="155">
        <v>3070</v>
      </c>
      <c r="O133" s="156">
        <v>4070</v>
      </c>
      <c r="P133" s="1086">
        <f t="shared" si="68"/>
        <v>70</v>
      </c>
      <c r="Q133" s="286"/>
      <c r="S133" s="621" t="s">
        <v>2505</v>
      </c>
      <c r="T133" s="169"/>
    </row>
    <row r="134" spans="1:20" s="287" customFormat="1" ht="15.75" customHeight="1">
      <c r="A134" s="1070">
        <v>69</v>
      </c>
      <c r="B134" s="1064" t="s">
        <v>21</v>
      </c>
      <c r="C134" s="1064" t="s">
        <v>5</v>
      </c>
      <c r="D134" s="1066">
        <v>542403004</v>
      </c>
      <c r="E134" s="1069" t="s">
        <v>1933</v>
      </c>
      <c r="F134" s="261"/>
      <c r="G134" s="261"/>
      <c r="H134" s="261"/>
      <c r="I134" s="123">
        <v>3.38</v>
      </c>
      <c r="J134" s="123">
        <v>0.72</v>
      </c>
      <c r="K134" s="123"/>
      <c r="L134" s="124">
        <f t="shared" si="64"/>
        <v>2.66</v>
      </c>
      <c r="M134" s="1170">
        <f t="shared" si="65"/>
        <v>1</v>
      </c>
      <c r="N134" s="155">
        <v>0</v>
      </c>
      <c r="O134" s="156">
        <v>1000</v>
      </c>
      <c r="P134" s="1086">
        <f t="shared" si="68"/>
        <v>70</v>
      </c>
      <c r="Q134" s="286"/>
      <c r="S134" s="621" t="s">
        <v>2505</v>
      </c>
      <c r="T134" s="169"/>
    </row>
    <row r="135" spans="1:20" s="253" customFormat="1" ht="15.75" customHeight="1">
      <c r="A135" s="328"/>
      <c r="B135" s="256"/>
      <c r="C135" s="256"/>
      <c r="D135" s="291"/>
      <c r="E135" s="270"/>
      <c r="F135" s="257"/>
      <c r="G135" s="258" t="e">
        <f>SUM(#REF!)</f>
        <v>#REF!</v>
      </c>
      <c r="H135" s="258" t="e">
        <f>SUM(#REF!)</f>
        <v>#REF!</v>
      </c>
      <c r="I135" s="259">
        <f>SUM(I132:I134)</f>
        <v>20.21</v>
      </c>
      <c r="J135" s="259">
        <f>SUM(J132:J134)</f>
        <v>7.1</v>
      </c>
      <c r="K135" s="259">
        <f>SUM(K132:K134)</f>
        <v>0</v>
      </c>
      <c r="L135" s="259">
        <f>SUM(L132:L134)</f>
        <v>13.110000000000001</v>
      </c>
      <c r="M135" s="259">
        <f>SUM(M132:M134)</f>
        <v>3</v>
      </c>
      <c r="N135" s="258"/>
      <c r="O135" s="258"/>
      <c r="P135" s="259">
        <f>SUM(P132:P134)</f>
        <v>210</v>
      </c>
      <c r="Q135" s="258" t="e">
        <f>SUM(#REF!)</f>
        <v>#REF!</v>
      </c>
      <c r="R135" s="253">
        <v>11</v>
      </c>
      <c r="S135" s="865"/>
      <c r="T135" s="146"/>
    </row>
    <row r="136" spans="1:20" s="287" customFormat="1" ht="19.5" customHeight="1">
      <c r="A136" s="1070">
        <v>70</v>
      </c>
      <c r="B136" s="1064" t="s">
        <v>21</v>
      </c>
      <c r="C136" s="1077" t="s">
        <v>245</v>
      </c>
      <c r="D136" s="1066">
        <v>542733008</v>
      </c>
      <c r="E136" s="1069" t="s">
        <v>1936</v>
      </c>
      <c r="F136" s="261"/>
      <c r="G136" s="261"/>
      <c r="H136" s="261"/>
      <c r="I136" s="123">
        <v>4.05</v>
      </c>
      <c r="J136" s="123">
        <v>2.75</v>
      </c>
      <c r="K136" s="123"/>
      <c r="L136" s="124">
        <f t="shared" si="64"/>
        <v>1.2999999999999998</v>
      </c>
      <c r="M136" s="1170">
        <f t="shared" si="65"/>
        <v>1.3</v>
      </c>
      <c r="N136" s="155">
        <v>2000</v>
      </c>
      <c r="O136" s="156">
        <v>3300</v>
      </c>
      <c r="P136" s="1086">
        <f t="shared" ref="P136:P137" si="69">M136*70</f>
        <v>91</v>
      </c>
      <c r="Q136" s="286"/>
      <c r="S136" s="621" t="s">
        <v>2507</v>
      </c>
      <c r="T136" s="169"/>
    </row>
    <row r="137" spans="1:20" s="287" customFormat="1" ht="19.5" customHeight="1">
      <c r="A137" s="1070">
        <v>71</v>
      </c>
      <c r="B137" s="1064" t="s">
        <v>21</v>
      </c>
      <c r="C137" s="1077" t="s">
        <v>245</v>
      </c>
      <c r="D137" s="1066">
        <v>542733012</v>
      </c>
      <c r="E137" s="1069" t="s">
        <v>1935</v>
      </c>
      <c r="F137" s="261"/>
      <c r="G137" s="261"/>
      <c r="H137" s="261"/>
      <c r="I137" s="123">
        <v>6.9</v>
      </c>
      <c r="J137" s="123">
        <v>3.05</v>
      </c>
      <c r="K137" s="123"/>
      <c r="L137" s="124">
        <f t="shared" si="64"/>
        <v>3.8500000000000005</v>
      </c>
      <c r="M137" s="1170">
        <f t="shared" si="65"/>
        <v>1</v>
      </c>
      <c r="N137" s="155">
        <v>4050</v>
      </c>
      <c r="O137" s="156">
        <v>5050</v>
      </c>
      <c r="P137" s="1086">
        <f t="shared" si="69"/>
        <v>70</v>
      </c>
      <c r="Q137" s="286"/>
      <c r="S137" s="621" t="s">
        <v>2507</v>
      </c>
      <c r="T137" s="169"/>
    </row>
    <row r="138" spans="1:20" s="253" customFormat="1" ht="15.75" customHeight="1">
      <c r="A138" s="328"/>
      <c r="B138" s="256"/>
      <c r="C138" s="256"/>
      <c r="D138" s="291"/>
      <c r="E138" s="270"/>
      <c r="F138" s="257"/>
      <c r="G138" s="258">
        <f>SUM(G137:G137)</f>
        <v>0</v>
      </c>
      <c r="H138" s="258">
        <f t="shared" ref="H138:Q138" si="70">SUM(H137:H137)</f>
        <v>0</v>
      </c>
      <c r="I138" s="259">
        <f>SUM(I136:I137)</f>
        <v>10.95</v>
      </c>
      <c r="J138" s="259">
        <f>SUM(J136:J137)</f>
        <v>5.8</v>
      </c>
      <c r="K138" s="259">
        <f>SUM(K136:K137)</f>
        <v>0</v>
      </c>
      <c r="L138" s="259">
        <f>SUM(L136:L137)</f>
        <v>5.15</v>
      </c>
      <c r="M138" s="259">
        <f>SUM(M136:M137)</f>
        <v>2.2999999999999998</v>
      </c>
      <c r="N138" s="258"/>
      <c r="O138" s="258"/>
      <c r="P138" s="259">
        <f>SUM(P136:P137)</f>
        <v>161</v>
      </c>
      <c r="Q138" s="258">
        <f t="shared" si="70"/>
        <v>0</v>
      </c>
      <c r="R138" s="253">
        <v>12</v>
      </c>
      <c r="S138" s="865"/>
      <c r="T138" s="146"/>
    </row>
    <row r="139" spans="1:20" s="249" customFormat="1" ht="33" customHeight="1">
      <c r="A139" s="1070">
        <v>72</v>
      </c>
      <c r="B139" s="1064" t="s">
        <v>21</v>
      </c>
      <c r="C139" s="1077" t="s">
        <v>18</v>
      </c>
      <c r="D139" s="1066">
        <v>542843003</v>
      </c>
      <c r="E139" s="1069" t="s">
        <v>2823</v>
      </c>
      <c r="F139" s="1163"/>
      <c r="G139" s="1163"/>
      <c r="H139" s="1163"/>
      <c r="I139" s="123">
        <v>9.1</v>
      </c>
      <c r="J139" s="123">
        <v>9.1</v>
      </c>
      <c r="K139" s="123"/>
      <c r="L139" s="124">
        <f t="shared" ref="L139" si="71">I139-J139-K139</f>
        <v>0</v>
      </c>
      <c r="M139" s="1170">
        <f t="shared" ref="M139" si="72">(O139-N139)/1000</f>
        <v>2</v>
      </c>
      <c r="N139" s="155">
        <v>3835</v>
      </c>
      <c r="O139" s="156">
        <v>5835</v>
      </c>
      <c r="P139" s="1086">
        <f>M139*70</f>
        <v>140</v>
      </c>
      <c r="Q139" s="261"/>
      <c r="S139" s="502" t="s">
        <v>2824</v>
      </c>
      <c r="T139" s="116"/>
    </row>
    <row r="140" spans="1:20" s="253" customFormat="1" ht="15.75" customHeight="1">
      <c r="A140" s="328"/>
      <c r="B140" s="256"/>
      <c r="C140" s="256"/>
      <c r="D140" s="291"/>
      <c r="E140" s="270"/>
      <c r="F140" s="257"/>
      <c r="G140" s="258" t="e">
        <f>SUM(#REF!)</f>
        <v>#REF!</v>
      </c>
      <c r="H140" s="258" t="e">
        <f>SUM(#REF!)</f>
        <v>#REF!</v>
      </c>
      <c r="I140" s="259">
        <f>SUM(I139:I139)</f>
        <v>9.1</v>
      </c>
      <c r="J140" s="259">
        <f>SUM(J139:J139)</f>
        <v>9.1</v>
      </c>
      <c r="K140" s="259">
        <f>SUM(K139:K139)</f>
        <v>0</v>
      </c>
      <c r="L140" s="259">
        <f>SUM(L139:L139)</f>
        <v>0</v>
      </c>
      <c r="M140" s="259">
        <f>SUM(M139:M139)</f>
        <v>2</v>
      </c>
      <c r="N140" s="258"/>
      <c r="O140" s="258"/>
      <c r="P140" s="259">
        <f>SUM(P139:P139)</f>
        <v>140</v>
      </c>
      <c r="Q140" s="258" t="e">
        <f>SUM(#REF!)</f>
        <v>#REF!</v>
      </c>
      <c r="R140" s="253">
        <v>14</v>
      </c>
      <c r="S140" s="865"/>
      <c r="T140" s="146"/>
    </row>
    <row r="141" spans="1:20" s="287" customFormat="1" ht="33" customHeight="1">
      <c r="A141" s="1070">
        <v>73</v>
      </c>
      <c r="B141" s="1077" t="s">
        <v>8</v>
      </c>
      <c r="C141" s="1077" t="s">
        <v>5</v>
      </c>
      <c r="D141" s="1066">
        <v>578953057</v>
      </c>
      <c r="E141" s="1069" t="s">
        <v>1913</v>
      </c>
      <c r="F141" s="1163"/>
      <c r="G141" s="1163"/>
      <c r="H141" s="1163"/>
      <c r="I141" s="123">
        <v>7.72</v>
      </c>
      <c r="J141" s="123"/>
      <c r="K141" s="123"/>
      <c r="L141" s="124">
        <f t="shared" ref="L141:L145" si="73">I141-J141-K141</f>
        <v>7.72</v>
      </c>
      <c r="M141" s="1170">
        <f t="shared" ref="M141:M145" si="74">(O141-N141)/1000</f>
        <v>1.002</v>
      </c>
      <c r="N141" s="155">
        <v>5728</v>
      </c>
      <c r="O141" s="156">
        <v>6730</v>
      </c>
      <c r="P141" s="1086">
        <f>M141*70</f>
        <v>70.14</v>
      </c>
      <c r="Q141" s="286"/>
      <c r="S141" s="621" t="s">
        <v>2574</v>
      </c>
      <c r="T141" s="169"/>
    </row>
    <row r="142" spans="1:20" s="253" customFormat="1" ht="15.75" customHeight="1">
      <c r="A142" s="328"/>
      <c r="B142" s="256"/>
      <c r="C142" s="256"/>
      <c r="D142" s="291"/>
      <c r="E142" s="270"/>
      <c r="F142" s="257"/>
      <c r="G142" s="258" t="e">
        <f>SUM(#REF!)</f>
        <v>#REF!</v>
      </c>
      <c r="H142" s="258" t="e">
        <f>SUM(#REF!)</f>
        <v>#REF!</v>
      </c>
      <c r="I142" s="259">
        <f>SUM(I141:I141)</f>
        <v>7.72</v>
      </c>
      <c r="J142" s="259">
        <f>SUM(J141:J141)</f>
        <v>0</v>
      </c>
      <c r="K142" s="259">
        <f>SUM(K141:K141)</f>
        <v>0</v>
      </c>
      <c r="L142" s="259">
        <f>SUM(L141:L141)</f>
        <v>7.72</v>
      </c>
      <c r="M142" s="259">
        <f>SUM(M141:M141)</f>
        <v>1.002</v>
      </c>
      <c r="N142" s="258"/>
      <c r="O142" s="258"/>
      <c r="P142" s="259">
        <f>SUM(P141:P141)</f>
        <v>70.14</v>
      </c>
      <c r="Q142" s="258" t="e">
        <f>SUM(#REF!)</f>
        <v>#REF!</v>
      </c>
      <c r="R142" s="253">
        <v>14</v>
      </c>
      <c r="S142" s="865"/>
      <c r="T142" s="146"/>
    </row>
    <row r="143" spans="1:20" s="287" customFormat="1" ht="37.5" customHeight="1">
      <c r="A143" s="1070">
        <v>74</v>
      </c>
      <c r="B143" s="1077" t="s">
        <v>8</v>
      </c>
      <c r="C143" s="1077" t="s">
        <v>79</v>
      </c>
      <c r="D143" s="1066">
        <v>578663009</v>
      </c>
      <c r="E143" s="1069" t="s">
        <v>1911</v>
      </c>
      <c r="F143" s="1163"/>
      <c r="G143" s="1163"/>
      <c r="H143" s="1163"/>
      <c r="I143" s="123">
        <v>10</v>
      </c>
      <c r="J143" s="123"/>
      <c r="K143" s="123"/>
      <c r="L143" s="124">
        <f t="shared" si="73"/>
        <v>10</v>
      </c>
      <c r="M143" s="1170">
        <f t="shared" si="74"/>
        <v>2.625</v>
      </c>
      <c r="N143" s="155">
        <v>0</v>
      </c>
      <c r="O143" s="156">
        <v>2625</v>
      </c>
      <c r="P143" s="1086">
        <f>M143*70</f>
        <v>183.75</v>
      </c>
      <c r="Q143" s="286"/>
      <c r="S143" s="856" t="s">
        <v>2500</v>
      </c>
      <c r="T143" s="169"/>
    </row>
    <row r="144" spans="1:20" s="253" customFormat="1" ht="15.75" customHeight="1">
      <c r="A144" s="328"/>
      <c r="B144" s="256"/>
      <c r="C144" s="256"/>
      <c r="D144" s="291"/>
      <c r="E144" s="270"/>
      <c r="F144" s="257"/>
      <c r="G144" s="258">
        <f>SUM(G143:G143)</f>
        <v>0</v>
      </c>
      <c r="H144" s="258">
        <f t="shared" ref="H144:Q144" si="75">SUM(H143:H143)</f>
        <v>0</v>
      </c>
      <c r="I144" s="258">
        <f t="shared" si="75"/>
        <v>10</v>
      </c>
      <c r="J144" s="258">
        <f t="shared" si="75"/>
        <v>0</v>
      </c>
      <c r="K144" s="258">
        <f t="shared" si="75"/>
        <v>0</v>
      </c>
      <c r="L144" s="258">
        <f t="shared" si="75"/>
        <v>10</v>
      </c>
      <c r="M144" s="258">
        <f t="shared" si="75"/>
        <v>2.625</v>
      </c>
      <c r="N144" s="258"/>
      <c r="O144" s="258"/>
      <c r="P144" s="259">
        <f t="shared" si="75"/>
        <v>183.75</v>
      </c>
      <c r="Q144" s="258">
        <f t="shared" si="75"/>
        <v>0</v>
      </c>
      <c r="R144" s="253">
        <v>15</v>
      </c>
      <c r="S144" s="865"/>
      <c r="T144" s="146"/>
    </row>
    <row r="145" spans="1:20" s="287" customFormat="1" ht="26.25" customHeight="1">
      <c r="A145" s="1070">
        <v>75</v>
      </c>
      <c r="B145" s="1077" t="s">
        <v>8</v>
      </c>
      <c r="C145" s="1077" t="s">
        <v>97</v>
      </c>
      <c r="D145" s="1078">
        <v>578383002</v>
      </c>
      <c r="E145" s="1069" t="s">
        <v>1914</v>
      </c>
      <c r="F145" s="1163"/>
      <c r="G145" s="1163"/>
      <c r="H145" s="1163"/>
      <c r="I145" s="123">
        <v>11.78</v>
      </c>
      <c r="J145" s="123">
        <v>6.3</v>
      </c>
      <c r="K145" s="123"/>
      <c r="L145" s="124">
        <f t="shared" si="73"/>
        <v>5.4799999999999995</v>
      </c>
      <c r="M145" s="1170">
        <f t="shared" si="74"/>
        <v>2.5</v>
      </c>
      <c r="N145" s="155">
        <v>6300</v>
      </c>
      <c r="O145" s="156">
        <v>8800</v>
      </c>
      <c r="P145" s="1086">
        <f>M145*70</f>
        <v>175</v>
      </c>
      <c r="Q145" s="262"/>
      <c r="R145" s="877"/>
      <c r="S145" s="621" t="s">
        <v>2570</v>
      </c>
      <c r="T145" s="169"/>
    </row>
    <row r="146" spans="1:20" s="253" customFormat="1" ht="15.75" customHeight="1">
      <c r="A146" s="328"/>
      <c r="B146" s="256"/>
      <c r="C146" s="256"/>
      <c r="D146" s="291"/>
      <c r="E146" s="270"/>
      <c r="F146" s="257"/>
      <c r="G146" s="258" t="e">
        <f>SUM(#REF!)</f>
        <v>#REF!</v>
      </c>
      <c r="H146" s="258" t="e">
        <f>SUM(#REF!)</f>
        <v>#REF!</v>
      </c>
      <c r="I146" s="258">
        <f>SUM(I145:I145)</f>
        <v>11.78</v>
      </c>
      <c r="J146" s="258">
        <f>SUM(J145:J145)</f>
        <v>6.3</v>
      </c>
      <c r="K146" s="258">
        <f>SUM(K145:K145)</f>
        <v>0</v>
      </c>
      <c r="L146" s="258">
        <f>SUM(L145:L145)</f>
        <v>5.4799999999999995</v>
      </c>
      <c r="M146" s="258">
        <f>SUM(M145:M145)</f>
        <v>2.5</v>
      </c>
      <c r="N146" s="258"/>
      <c r="O146" s="258"/>
      <c r="P146" s="259">
        <f>SUM(P145:P145)</f>
        <v>175</v>
      </c>
      <c r="Q146" s="258" t="e">
        <f>SUM(#REF!)</f>
        <v>#REF!</v>
      </c>
      <c r="R146" s="253">
        <v>16</v>
      </c>
      <c r="S146" s="865"/>
      <c r="T146" s="146"/>
    </row>
    <row r="147" spans="1:20" s="287" customFormat="1" ht="19.5" customHeight="1">
      <c r="A147" s="1070">
        <v>76</v>
      </c>
      <c r="B147" s="1077" t="s">
        <v>8</v>
      </c>
      <c r="C147" s="1077" t="s">
        <v>7</v>
      </c>
      <c r="D147" s="1066">
        <v>578573018</v>
      </c>
      <c r="E147" s="1069" t="s">
        <v>1912</v>
      </c>
      <c r="F147" s="1163"/>
      <c r="G147" s="1163"/>
      <c r="H147" s="1163"/>
      <c r="I147" s="123">
        <v>7.66</v>
      </c>
      <c r="J147" s="123">
        <v>5.47</v>
      </c>
      <c r="K147" s="123"/>
      <c r="L147" s="124">
        <f t="shared" ref="L147:L158" si="76">I147-J147-K147</f>
        <v>2.1900000000000004</v>
      </c>
      <c r="M147" s="1170">
        <v>3</v>
      </c>
      <c r="N147" s="155">
        <v>5470</v>
      </c>
      <c r="O147" s="156">
        <v>6470</v>
      </c>
      <c r="P147" s="1086">
        <f>M147*70</f>
        <v>210</v>
      </c>
      <c r="Q147" s="286"/>
      <c r="S147" s="621" t="s">
        <v>2579</v>
      </c>
      <c r="T147" s="169"/>
    </row>
    <row r="148" spans="1:20" s="253" customFormat="1" ht="15.75" customHeight="1">
      <c r="A148" s="328"/>
      <c r="B148" s="256"/>
      <c r="C148" s="256"/>
      <c r="D148" s="291"/>
      <c r="E148" s="270"/>
      <c r="F148" s="257"/>
      <c r="G148" s="258">
        <f>SUM(G147:G147)</f>
        <v>0</v>
      </c>
      <c r="H148" s="258">
        <f t="shared" ref="H148:Q148" si="77">SUM(H147:H147)</f>
        <v>0</v>
      </c>
      <c r="I148" s="258">
        <f t="shared" si="77"/>
        <v>7.66</v>
      </c>
      <c r="J148" s="258">
        <f t="shared" si="77"/>
        <v>5.47</v>
      </c>
      <c r="K148" s="258">
        <f t="shared" si="77"/>
        <v>0</v>
      </c>
      <c r="L148" s="258">
        <f t="shared" si="77"/>
        <v>2.1900000000000004</v>
      </c>
      <c r="M148" s="258">
        <f>SUM(M147:M147)</f>
        <v>3</v>
      </c>
      <c r="N148" s="258"/>
      <c r="O148" s="258"/>
      <c r="P148" s="259">
        <f>SUM(P147:P147)</f>
        <v>210</v>
      </c>
      <c r="Q148" s="258">
        <f t="shared" si="77"/>
        <v>0</v>
      </c>
      <c r="R148" s="253">
        <v>17</v>
      </c>
      <c r="S148" s="865"/>
      <c r="T148" s="146"/>
    </row>
    <row r="149" spans="1:20" s="287" customFormat="1" ht="29.25" customHeight="1">
      <c r="A149" s="1070">
        <v>77</v>
      </c>
      <c r="B149" s="1077" t="s">
        <v>1</v>
      </c>
      <c r="C149" s="1077" t="s">
        <v>5</v>
      </c>
      <c r="D149" s="1066">
        <v>579803009</v>
      </c>
      <c r="E149" s="1069" t="s">
        <v>1975</v>
      </c>
      <c r="F149" s="1163"/>
      <c r="G149" s="1163"/>
      <c r="H149" s="1163"/>
      <c r="I149" s="123">
        <v>9</v>
      </c>
      <c r="J149" s="123"/>
      <c r="K149" s="123"/>
      <c r="L149" s="124">
        <f t="shared" si="76"/>
        <v>9</v>
      </c>
      <c r="M149" s="1170">
        <f t="shared" ref="M149:M158" si="78">(O149-N149)/1000</f>
        <v>1</v>
      </c>
      <c r="N149" s="155">
        <v>0</v>
      </c>
      <c r="O149" s="156">
        <v>1000</v>
      </c>
      <c r="P149" s="1086">
        <f t="shared" ref="P149:P150" si="79">M149*70</f>
        <v>70</v>
      </c>
      <c r="Q149" s="286"/>
      <c r="S149" s="621"/>
      <c r="T149" s="856" t="s">
        <v>2531</v>
      </c>
    </row>
    <row r="150" spans="1:20" s="287" customFormat="1" ht="30" customHeight="1">
      <c r="A150" s="1070">
        <v>78</v>
      </c>
      <c r="B150" s="1077" t="s">
        <v>1</v>
      </c>
      <c r="C150" s="1077" t="s">
        <v>5</v>
      </c>
      <c r="D150" s="1066">
        <v>579803005</v>
      </c>
      <c r="E150" s="1069" t="s">
        <v>1974</v>
      </c>
      <c r="F150" s="1163"/>
      <c r="G150" s="1163"/>
      <c r="H150" s="1163"/>
      <c r="I150" s="123">
        <v>5.5</v>
      </c>
      <c r="J150" s="123"/>
      <c r="K150" s="123"/>
      <c r="L150" s="124">
        <f t="shared" si="76"/>
        <v>5.5</v>
      </c>
      <c r="M150" s="1170">
        <f t="shared" si="78"/>
        <v>1</v>
      </c>
      <c r="N150" s="155">
        <v>0</v>
      </c>
      <c r="O150" s="156">
        <v>1000</v>
      </c>
      <c r="P150" s="1086">
        <f t="shared" si="79"/>
        <v>70</v>
      </c>
      <c r="Q150" s="286"/>
      <c r="S150" s="621"/>
      <c r="T150" s="856" t="s">
        <v>2531</v>
      </c>
    </row>
    <row r="151" spans="1:20" s="253" customFormat="1" ht="15.75" customHeight="1">
      <c r="A151" s="328"/>
      <c r="B151" s="256"/>
      <c r="C151" s="256"/>
      <c r="D151" s="291"/>
      <c r="E151" s="270"/>
      <c r="F151" s="257"/>
      <c r="G151" s="258">
        <f>SUM(G150:G150)</f>
        <v>0</v>
      </c>
      <c r="H151" s="258">
        <f t="shared" ref="H151:Q151" si="80">SUM(H150:H150)</f>
        <v>0</v>
      </c>
      <c r="I151" s="258">
        <f>SUM(I149:I150)</f>
        <v>14.5</v>
      </c>
      <c r="J151" s="258">
        <f>SUM(J149:J150)</f>
        <v>0</v>
      </c>
      <c r="K151" s="258">
        <f>SUM(K149:K150)</f>
        <v>0</v>
      </c>
      <c r="L151" s="258">
        <f>SUM(L149:L150)</f>
        <v>14.5</v>
      </c>
      <c r="M151" s="258">
        <f>SUM(M149:M150)</f>
        <v>2</v>
      </c>
      <c r="N151" s="258"/>
      <c r="O151" s="258"/>
      <c r="P151" s="259">
        <f>SUM(P149:P150)</f>
        <v>140</v>
      </c>
      <c r="Q151" s="258">
        <f t="shared" si="80"/>
        <v>0</v>
      </c>
      <c r="R151" s="253">
        <v>21</v>
      </c>
      <c r="S151" s="865"/>
      <c r="T151" s="146"/>
    </row>
    <row r="152" spans="1:20" s="287" customFormat="1" ht="15" customHeight="1">
      <c r="A152" s="1070">
        <v>79</v>
      </c>
      <c r="B152" s="1077" t="s">
        <v>1</v>
      </c>
      <c r="C152" s="1077" t="s">
        <v>77</v>
      </c>
      <c r="D152" s="1066">
        <v>579143015</v>
      </c>
      <c r="E152" s="1069" t="s">
        <v>1973</v>
      </c>
      <c r="F152" s="1163"/>
      <c r="G152" s="1163"/>
      <c r="H152" s="1163"/>
      <c r="I152" s="123">
        <v>4.5</v>
      </c>
      <c r="J152" s="123"/>
      <c r="K152" s="123"/>
      <c r="L152" s="124">
        <f t="shared" si="76"/>
        <v>4.5</v>
      </c>
      <c r="M152" s="1170">
        <f t="shared" si="78"/>
        <v>1.5</v>
      </c>
      <c r="N152" s="155">
        <v>1000</v>
      </c>
      <c r="O152" s="156">
        <v>2500</v>
      </c>
      <c r="P152" s="1086">
        <f t="shared" ref="P152:P154" si="81">M152*70</f>
        <v>105</v>
      </c>
      <c r="Q152" s="286"/>
      <c r="S152" s="621" t="s">
        <v>2541</v>
      </c>
      <c r="T152" s="169"/>
    </row>
    <row r="153" spans="1:20" s="287" customFormat="1" ht="15" customHeight="1">
      <c r="A153" s="1070">
        <v>80</v>
      </c>
      <c r="B153" s="1077" t="s">
        <v>1</v>
      </c>
      <c r="C153" s="1077" t="s">
        <v>77</v>
      </c>
      <c r="D153" s="1066">
        <v>579143005</v>
      </c>
      <c r="E153" s="1069" t="s">
        <v>2614</v>
      </c>
      <c r="F153" s="1163"/>
      <c r="G153" s="1163"/>
      <c r="H153" s="1163"/>
      <c r="I153" s="123">
        <v>5.8</v>
      </c>
      <c r="J153" s="123">
        <v>2.8</v>
      </c>
      <c r="K153" s="123"/>
      <c r="L153" s="124">
        <f>I153-J153-K153</f>
        <v>3</v>
      </c>
      <c r="M153" s="1170">
        <f>(O153-N153)/1000</f>
        <v>1</v>
      </c>
      <c r="N153" s="155">
        <v>2800</v>
      </c>
      <c r="O153" s="156">
        <v>3800</v>
      </c>
      <c r="P153" s="1086">
        <f t="shared" si="81"/>
        <v>70</v>
      </c>
      <c r="Q153" s="349"/>
      <c r="S153" s="856" t="s">
        <v>2615</v>
      </c>
      <c r="T153" s="169"/>
    </row>
    <row r="154" spans="1:20" s="287" customFormat="1" ht="15" customHeight="1">
      <c r="A154" s="1160">
        <v>81</v>
      </c>
      <c r="B154" s="1077" t="s">
        <v>1</v>
      </c>
      <c r="C154" s="1077" t="s">
        <v>77</v>
      </c>
      <c r="D154" s="1161">
        <v>579143009</v>
      </c>
      <c r="E154" s="1162" t="s">
        <v>2202</v>
      </c>
      <c r="F154" s="1212"/>
      <c r="G154" s="1212"/>
      <c r="H154" s="1212"/>
      <c r="I154" s="1213">
        <v>2.8</v>
      </c>
      <c r="J154" s="1213"/>
      <c r="K154" s="1213"/>
      <c r="L154" s="124">
        <f t="shared" ref="L154" si="82">I154-J154-K154</f>
        <v>2.8</v>
      </c>
      <c r="M154" s="1170">
        <v>1</v>
      </c>
      <c r="N154" s="155">
        <v>0</v>
      </c>
      <c r="O154" s="156">
        <v>2800</v>
      </c>
      <c r="P154" s="1086">
        <f t="shared" si="81"/>
        <v>70</v>
      </c>
      <c r="Q154" s="349"/>
      <c r="S154" s="621" t="s">
        <v>2541</v>
      </c>
      <c r="T154" s="169"/>
    </row>
    <row r="155" spans="1:20" s="253" customFormat="1" ht="15.75" customHeight="1">
      <c r="A155" s="328"/>
      <c r="B155" s="256"/>
      <c r="C155" s="256"/>
      <c r="D155" s="291"/>
      <c r="E155" s="270"/>
      <c r="F155" s="257"/>
      <c r="G155" s="258">
        <f t="shared" ref="G155:H155" si="83">SUM(G152:G152)</f>
        <v>0</v>
      </c>
      <c r="H155" s="258">
        <f t="shared" si="83"/>
        <v>0</v>
      </c>
      <c r="I155" s="259">
        <f>SUM(I152:I154)</f>
        <v>13.100000000000001</v>
      </c>
      <c r="J155" s="259">
        <f>SUM(J152:J154)</f>
        <v>2.8</v>
      </c>
      <c r="K155" s="259">
        <f>SUM(K152:K154)</f>
        <v>0</v>
      </c>
      <c r="L155" s="259">
        <f>SUM(L152:L154)</f>
        <v>10.3</v>
      </c>
      <c r="M155" s="259">
        <f>SUM(M152:M154)</f>
        <v>3.5</v>
      </c>
      <c r="N155" s="258"/>
      <c r="O155" s="258"/>
      <c r="P155" s="259">
        <f>SUM(P152:P154)</f>
        <v>245</v>
      </c>
      <c r="Q155" s="258">
        <f>SUM(Q152:Q152)</f>
        <v>0</v>
      </c>
      <c r="R155" s="253">
        <v>24</v>
      </c>
      <c r="S155" s="865"/>
      <c r="T155" s="146"/>
    </row>
    <row r="156" spans="1:20" s="249" customFormat="1" ht="15.6" customHeight="1">
      <c r="A156" s="1070">
        <v>82</v>
      </c>
      <c r="B156" s="1077" t="s">
        <v>1</v>
      </c>
      <c r="C156" s="1789" t="s">
        <v>116</v>
      </c>
      <c r="D156" s="1066">
        <v>579763007</v>
      </c>
      <c r="E156" s="1788" t="s">
        <v>2825</v>
      </c>
      <c r="F156" s="1163"/>
      <c r="G156" s="1163"/>
      <c r="H156" s="1163"/>
      <c r="I156" s="123">
        <v>8.33</v>
      </c>
      <c r="J156" s="123">
        <v>6</v>
      </c>
      <c r="K156" s="123"/>
      <c r="L156" s="124">
        <f t="shared" ref="L156" si="84">I156-J156-K156</f>
        <v>2.33</v>
      </c>
      <c r="M156" s="1170">
        <f>(O156-N156)/1000</f>
        <v>2.33</v>
      </c>
      <c r="N156" s="155">
        <v>4000</v>
      </c>
      <c r="O156" s="156">
        <v>6330</v>
      </c>
      <c r="P156" s="1086">
        <v>140</v>
      </c>
      <c r="Q156" s="261"/>
      <c r="S156" s="502"/>
      <c r="T156" s="141" t="s">
        <v>2824</v>
      </c>
    </row>
    <row r="157" spans="1:20" s="253" customFormat="1" ht="15.75" customHeight="1">
      <c r="A157" s="328"/>
      <c r="B157" s="256"/>
      <c r="C157" s="256"/>
      <c r="D157" s="291"/>
      <c r="E157" s="270"/>
      <c r="F157" s="257"/>
      <c r="G157" s="258">
        <f>SUM(G156:G156)</f>
        <v>0</v>
      </c>
      <c r="H157" s="258">
        <f t="shared" ref="H157" si="85">SUM(H156:H156)</f>
        <v>0</v>
      </c>
      <c r="I157" s="259">
        <f>SUM(I156:I156)</f>
        <v>8.33</v>
      </c>
      <c r="J157" s="259">
        <f>SUM(J156:J156)</f>
        <v>6</v>
      </c>
      <c r="K157" s="259">
        <f>SUM(K156:K156)</f>
        <v>0</v>
      </c>
      <c r="L157" s="259">
        <f>SUM(L156:L156)</f>
        <v>2.33</v>
      </c>
      <c r="M157" s="259">
        <f>SUM(M156:M156)</f>
        <v>2.33</v>
      </c>
      <c r="N157" s="258"/>
      <c r="O157" s="258"/>
      <c r="P157" s="259">
        <f>SUM(P156:P156)</f>
        <v>140</v>
      </c>
      <c r="Q157" s="258">
        <f t="shared" ref="Q157" si="86">SUM(Q156:Q156)</f>
        <v>0</v>
      </c>
      <c r="R157" s="253">
        <v>25</v>
      </c>
      <c r="S157" s="865"/>
      <c r="T157" s="146"/>
    </row>
    <row r="158" spans="1:20" s="287" customFormat="1" ht="14.4" customHeight="1">
      <c r="A158" s="1070">
        <v>83</v>
      </c>
      <c r="B158" s="1077" t="s">
        <v>1</v>
      </c>
      <c r="C158" s="1077" t="s">
        <v>177</v>
      </c>
      <c r="D158" s="1066">
        <v>579473002</v>
      </c>
      <c r="E158" s="1069" t="s">
        <v>1976</v>
      </c>
      <c r="F158" s="1163"/>
      <c r="G158" s="1163"/>
      <c r="H158" s="1163"/>
      <c r="I158" s="123">
        <v>1.611</v>
      </c>
      <c r="J158" s="123"/>
      <c r="K158" s="123"/>
      <c r="L158" s="124">
        <f t="shared" si="76"/>
        <v>1.611</v>
      </c>
      <c r="M158" s="1170">
        <f t="shared" si="78"/>
        <v>1.61</v>
      </c>
      <c r="N158" s="155">
        <v>0</v>
      </c>
      <c r="O158" s="156">
        <v>1610</v>
      </c>
      <c r="P158" s="1086">
        <f>M158*70</f>
        <v>112.7</v>
      </c>
      <c r="Q158" s="286"/>
      <c r="S158" s="621"/>
      <c r="T158" s="856" t="s">
        <v>2531</v>
      </c>
    </row>
    <row r="159" spans="1:20" s="253" customFormat="1" ht="15.75" customHeight="1">
      <c r="A159" s="328"/>
      <c r="B159" s="256"/>
      <c r="C159" s="256"/>
      <c r="D159" s="291"/>
      <c r="E159" s="270"/>
      <c r="F159" s="257"/>
      <c r="G159" s="258">
        <f>SUM(G158:G158)</f>
        <v>0</v>
      </c>
      <c r="H159" s="258">
        <f t="shared" ref="H159:Q159" si="87">SUM(H158:H158)</f>
        <v>0</v>
      </c>
      <c r="I159" s="259">
        <f>SUM(I158:I158)</f>
        <v>1.611</v>
      </c>
      <c r="J159" s="259">
        <f>SUM(J158:J158)</f>
        <v>0</v>
      </c>
      <c r="K159" s="259">
        <f>SUM(K158:K158)</f>
        <v>0</v>
      </c>
      <c r="L159" s="259">
        <f>SUM(L158:L158)</f>
        <v>1.611</v>
      </c>
      <c r="M159" s="259">
        <f>SUM(M158:M158)</f>
        <v>1.61</v>
      </c>
      <c r="N159" s="258"/>
      <c r="O159" s="258"/>
      <c r="P159" s="259">
        <f>SUM(P158:P158)</f>
        <v>112.7</v>
      </c>
      <c r="Q159" s="258">
        <f t="shared" si="87"/>
        <v>0</v>
      </c>
      <c r="R159" s="253">
        <v>25</v>
      </c>
      <c r="S159" s="865"/>
      <c r="T159" s="146"/>
    </row>
    <row r="160" spans="1:20" s="278" customFormat="1" ht="12">
      <c r="A160" s="192"/>
      <c r="B160" s="214"/>
      <c r="C160" s="186"/>
      <c r="D160" s="225"/>
      <c r="E160" s="143" t="s">
        <v>2474</v>
      </c>
      <c r="G160" s="278" t="e">
        <f>SUM(G106:G158)</f>
        <v>#REF!</v>
      </c>
      <c r="H160" s="278" t="e">
        <f>SUM(H106:H158)</f>
        <v>#REF!</v>
      </c>
      <c r="I160" s="241">
        <f>I159+I155+I151+I148+I119+I146+I144+I142+I138+I135+I131+I128+I122+I116+I109+I107+I113</f>
        <v>202.39400000000003</v>
      </c>
      <c r="J160" s="241">
        <f>J159+J155+J151+J148+J119+J146+J144+J142+J138+J135+J131+J128+J122+J116+J109+J107+J113</f>
        <v>71.710000000000008</v>
      </c>
      <c r="K160" s="241">
        <f>K159+K155+K151+K148+K119+K146+K144+K142+K138+K135+K131+K128+K122+K116+K109+K107+K113</f>
        <v>4.5249999999999995</v>
      </c>
      <c r="L160" s="241">
        <f>L159+L155+L151+L148+L119+L146+L144+L142+L138+L135+L131+L128+L122+L116+L109+L107+L113</f>
        <v>126.15900000000001</v>
      </c>
      <c r="M160" s="241">
        <f>M159+M155+M151+M148+M119+M146+M144+M142+M138+M135+M131+M128+M122+M116+M109+M107+M113</f>
        <v>45.087000000000003</v>
      </c>
      <c r="N160" s="149"/>
      <c r="O160" s="149"/>
      <c r="P160" s="241">
        <f>P159+P155+P151+P148+P119+P146+P144+P142+P138+P135+P131+P128+P122+P116+P109+P107+P113+P111</f>
        <v>3191.09</v>
      </c>
      <c r="S160" s="865"/>
      <c r="T160" s="149"/>
    </row>
    <row r="161" spans="1:20" s="253" customFormat="1" ht="12">
      <c r="A161" s="191"/>
      <c r="B161" s="217"/>
      <c r="C161" s="185"/>
      <c r="D161" s="227"/>
      <c r="E161" s="232"/>
      <c r="I161" s="146"/>
      <c r="J161" s="146"/>
      <c r="K161" s="146"/>
      <c r="L161" s="146"/>
      <c r="M161" s="146"/>
      <c r="N161" s="146"/>
      <c r="O161" s="146"/>
      <c r="P161" s="220"/>
      <c r="S161" s="865"/>
      <c r="T161" s="146"/>
    </row>
    <row r="162" spans="1:20" s="253" customFormat="1" ht="12">
      <c r="A162" s="191"/>
      <c r="B162" s="217"/>
      <c r="C162" s="185"/>
      <c r="D162" s="227"/>
      <c r="E162" s="232"/>
      <c r="I162" s="146"/>
      <c r="J162" s="146"/>
      <c r="K162" s="146"/>
      <c r="L162" s="146" t="s">
        <v>2152</v>
      </c>
      <c r="M162" s="219">
        <f>M160+M103+M73</f>
        <v>136.32300000000001</v>
      </c>
      <c r="N162" s="146"/>
      <c r="O162" s="146"/>
      <c r="P162" s="220">
        <f>P160+P103+P73</f>
        <v>8495.2900000000009</v>
      </c>
      <c r="S162" s="865"/>
      <c r="T162" s="146"/>
    </row>
    <row r="163" spans="1:20" s="253" customFormat="1" ht="12">
      <c r="A163" s="191"/>
      <c r="B163" s="217"/>
      <c r="C163" s="185"/>
      <c r="D163" s="227"/>
      <c r="E163" s="232"/>
      <c r="I163" s="146"/>
      <c r="J163" s="146"/>
      <c r="K163" s="146"/>
      <c r="L163" s="146"/>
      <c r="M163" s="146"/>
      <c r="N163" s="146"/>
      <c r="O163" s="146"/>
      <c r="P163" s="220"/>
      <c r="S163" s="865"/>
      <c r="T163" s="146"/>
    </row>
    <row r="164" spans="1:20" s="253" customFormat="1" ht="12">
      <c r="A164" s="191"/>
      <c r="B164" s="217"/>
      <c r="C164" s="185"/>
      <c r="D164" s="227"/>
      <c r="E164" s="232"/>
      <c r="I164" s="146"/>
      <c r="J164" s="146"/>
      <c r="K164" s="146"/>
      <c r="L164" s="146"/>
      <c r="M164" s="146"/>
      <c r="N164" s="146"/>
      <c r="O164" s="146"/>
      <c r="P164" s="220"/>
      <c r="S164" s="865"/>
      <c r="T164" s="146"/>
    </row>
    <row r="165" spans="1:20" s="253" customFormat="1" ht="12">
      <c r="A165" s="191"/>
      <c r="B165" s="217"/>
      <c r="C165" s="185"/>
      <c r="D165" s="227"/>
      <c r="E165" s="232"/>
      <c r="I165" s="146"/>
      <c r="J165" s="146"/>
      <c r="K165" s="146"/>
      <c r="L165" s="146"/>
      <c r="M165" s="146"/>
      <c r="N165" s="146"/>
      <c r="O165" s="146"/>
      <c r="P165" s="220"/>
      <c r="S165" s="865"/>
      <c r="T165" s="146"/>
    </row>
    <row r="166" spans="1:20" s="253" customFormat="1" ht="12">
      <c r="A166" s="191"/>
      <c r="B166" s="217"/>
      <c r="C166" s="185"/>
      <c r="D166" s="227"/>
      <c r="E166" s="232"/>
      <c r="I166" s="146"/>
      <c r="J166" s="146"/>
      <c r="K166" s="146"/>
      <c r="L166" s="146"/>
      <c r="M166" s="146"/>
      <c r="N166" s="146"/>
      <c r="O166" s="146"/>
      <c r="P166" s="220"/>
      <c r="S166" s="865"/>
      <c r="T166" s="146"/>
    </row>
    <row r="167" spans="1:20" s="253" customFormat="1" ht="12">
      <c r="A167" s="191"/>
      <c r="B167" s="217"/>
      <c r="C167" s="185"/>
      <c r="D167" s="227"/>
      <c r="E167" s="232"/>
      <c r="I167" s="146"/>
      <c r="J167" s="146"/>
      <c r="K167" s="146"/>
      <c r="L167" s="146"/>
      <c r="M167" s="146"/>
      <c r="N167" s="146"/>
      <c r="O167" s="146"/>
      <c r="P167" s="220"/>
      <c r="S167" s="865"/>
      <c r="T167" s="146"/>
    </row>
    <row r="168" spans="1:20" s="253" customFormat="1" ht="12">
      <c r="A168" s="191"/>
      <c r="B168" s="217"/>
      <c r="C168" s="185"/>
      <c r="D168" s="227"/>
      <c r="E168" s="232"/>
      <c r="I168" s="146"/>
      <c r="J168" s="146"/>
      <c r="K168" s="146"/>
      <c r="L168" s="146"/>
      <c r="M168" s="146"/>
      <c r="N168" s="146"/>
      <c r="O168" s="146"/>
      <c r="P168" s="220"/>
      <c r="S168" s="865"/>
      <c r="T168" s="146"/>
    </row>
    <row r="169" spans="1:20">
      <c r="P169" s="172"/>
    </row>
    <row r="170" spans="1:20">
      <c r="P170" s="172"/>
    </row>
    <row r="171" spans="1:20">
      <c r="P171" s="172"/>
    </row>
    <row r="172" spans="1:20">
      <c r="P172" s="172"/>
    </row>
    <row r="173" spans="1:20">
      <c r="P173" s="172"/>
    </row>
    <row r="174" spans="1:20">
      <c r="P174" s="172"/>
    </row>
    <row r="175" spans="1:20">
      <c r="P175" s="83"/>
    </row>
    <row r="176" spans="1:20">
      <c r="P176" s="83"/>
    </row>
    <row r="177" spans="16:16">
      <c r="P177" s="83"/>
    </row>
    <row r="178" spans="16:16">
      <c r="P178" s="83"/>
    </row>
    <row r="179" spans="16:16">
      <c r="P179" s="83"/>
    </row>
    <row r="180" spans="16:16">
      <c r="P180" s="83"/>
    </row>
  </sheetData>
  <mergeCells count="70">
    <mergeCell ref="Y8:AA8"/>
    <mergeCell ref="A35:A37"/>
    <mergeCell ref="B35:B37"/>
    <mergeCell ref="C35:C37"/>
    <mergeCell ref="A84:A85"/>
    <mergeCell ref="D84:D85"/>
    <mergeCell ref="E84:E85"/>
    <mergeCell ref="A30:A31"/>
    <mergeCell ref="D22:D23"/>
    <mergeCell ref="B30:B31"/>
    <mergeCell ref="C30:C31"/>
    <mergeCell ref="E28:E29"/>
    <mergeCell ref="D28:D29"/>
    <mergeCell ref="C28:C29"/>
    <mergeCell ref="B28:B29"/>
    <mergeCell ref="D30:D31"/>
    <mergeCell ref="A90:A91"/>
    <mergeCell ref="B100:B101"/>
    <mergeCell ref="C100:C101"/>
    <mergeCell ref="A100:A101"/>
    <mergeCell ref="A104:E104"/>
    <mergeCell ref="E100:E101"/>
    <mergeCell ref="Q7:Q8"/>
    <mergeCell ref="F100:F101"/>
    <mergeCell ref="D100:D101"/>
    <mergeCell ref="P100:P101"/>
    <mergeCell ref="F36:F37"/>
    <mergeCell ref="D35:D37"/>
    <mergeCell ref="E35:E37"/>
    <mergeCell ref="I7:I8"/>
    <mergeCell ref="J7:J8"/>
    <mergeCell ref="K7:K8"/>
    <mergeCell ref="L7:L8"/>
    <mergeCell ref="G7:H7"/>
    <mergeCell ref="F7:F8"/>
    <mergeCell ref="P84:P85"/>
    <mergeCell ref="E60:E62"/>
    <mergeCell ref="P7:P8"/>
    <mergeCell ref="E7:E8"/>
    <mergeCell ref="C60:C62"/>
    <mergeCell ref="B60:B62"/>
    <mergeCell ref="A9:E9"/>
    <mergeCell ref="P90:P91"/>
    <mergeCell ref="F60:F62"/>
    <mergeCell ref="E22:E23"/>
    <mergeCell ref="E30:E31"/>
    <mergeCell ref="A60:A62"/>
    <mergeCell ref="B90:B91"/>
    <mergeCell ref="C90:C91"/>
    <mergeCell ref="B84:B85"/>
    <mergeCell ref="A22:A23"/>
    <mergeCell ref="B22:B23"/>
    <mergeCell ref="C22:C23"/>
    <mergeCell ref="A28:A29"/>
    <mergeCell ref="M1:P1"/>
    <mergeCell ref="A2:P2"/>
    <mergeCell ref="A3:P3"/>
    <mergeCell ref="C84:C85"/>
    <mergeCell ref="D90:D91"/>
    <mergeCell ref="F90:F91"/>
    <mergeCell ref="F84:F85"/>
    <mergeCell ref="D60:D62"/>
    <mergeCell ref="E90:E91"/>
    <mergeCell ref="A74:E74"/>
    <mergeCell ref="M7:O7"/>
    <mergeCell ref="N8:O8"/>
    <mergeCell ref="A7:A8"/>
    <mergeCell ref="B7:B8"/>
    <mergeCell ref="C7:C8"/>
    <mergeCell ref="D7:D8"/>
  </mergeCells>
  <printOptions horizontalCentered="1"/>
  <pageMargins left="0.5" right="0.25" top="0.75" bottom="0.5" header="0" footer="0.35"/>
  <pageSetup paperSize="9" scale="80" firstPageNumber="37" orientation="landscape" useFirstPageNumber="1" r:id="rId1"/>
  <headerFooter>
    <oddFooter>&amp;C&amp;"SutonnyMJ,Bold"&amp;18&amp;P</oddFooter>
  </headerFooter>
  <ignoredErrors>
    <ignoredError sqref="L63 L58 L65:M65 L67:M67 M7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S82"/>
  <sheetViews>
    <sheetView workbookViewId="0">
      <pane xSplit="9" ySplit="5" topLeftCell="J6" activePane="bottomRight" state="frozenSplit"/>
      <selection pane="topRight" activeCell="J1" sqref="J1"/>
      <selection pane="bottomLeft" activeCell="A13" sqref="A13"/>
      <selection pane="bottomRight" activeCell="A68" sqref="A68:XFD70"/>
    </sheetView>
  </sheetViews>
  <sheetFormatPr defaultColWidth="9.109375" defaultRowHeight="14.4"/>
  <cols>
    <col min="1" max="1" width="3.109375" style="162" customWidth="1"/>
    <col min="2" max="2" width="10" style="162" customWidth="1"/>
    <col min="3" max="3" width="11.6640625" style="162" customWidth="1"/>
    <col min="4" max="4" width="10.33203125" style="228" customWidth="1"/>
    <col min="5" max="5" width="64.5546875" style="233" customWidth="1"/>
    <col min="6" max="6" width="25.44140625" style="80" hidden="1" customWidth="1"/>
    <col min="7" max="8" width="36.109375" style="67" hidden="1" customWidth="1"/>
    <col min="9" max="9" width="7.5546875" style="67" customWidth="1"/>
    <col min="10" max="10" width="7.44140625" style="67" customWidth="1"/>
    <col min="11" max="11" width="7" style="67" customWidth="1"/>
    <col min="12" max="12" width="7.33203125" style="67" customWidth="1"/>
    <col min="13" max="13" width="7" style="67" customWidth="1"/>
    <col min="14" max="14" width="13.44140625" style="67" customWidth="1"/>
    <col min="15" max="15" width="10.109375" style="67" customWidth="1"/>
    <col min="16" max="16" width="9.6640625" style="83" customWidth="1"/>
    <col min="17" max="17" width="9.109375" style="67" hidden="1" customWidth="1"/>
    <col min="18" max="18" width="9.109375" style="163"/>
    <col min="19" max="16384" width="9.109375" style="67"/>
  </cols>
  <sheetData>
    <row r="1" spans="1:18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2"/>
      <c r="J1" s="612"/>
      <c r="K1" s="612"/>
      <c r="L1" s="612"/>
      <c r="M1" s="1804" t="s">
        <v>2841</v>
      </c>
      <c r="N1" s="1804"/>
      <c r="O1" s="1804"/>
      <c r="P1" s="1804"/>
    </row>
    <row r="2" spans="1:18" s="579" customFormat="1" ht="21.75" customHeight="1">
      <c r="A2" s="1805" t="s">
        <v>2465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</row>
    <row r="3" spans="1:18" s="10" customFormat="1" ht="21" customHeight="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</row>
    <row r="4" spans="1:18" s="163" customFormat="1" ht="33" customHeight="1">
      <c r="A4" s="1797" t="s">
        <v>1671</v>
      </c>
      <c r="B4" s="1797" t="s">
        <v>1674</v>
      </c>
      <c r="C4" s="1797" t="s">
        <v>1675</v>
      </c>
      <c r="D4" s="1797" t="s">
        <v>1672</v>
      </c>
      <c r="E4" s="1797" t="s">
        <v>1673</v>
      </c>
      <c r="F4" s="1799" t="s">
        <v>462</v>
      </c>
      <c r="G4" s="1895" t="s">
        <v>102</v>
      </c>
      <c r="H4" s="1895"/>
      <c r="I4" s="1894" t="s">
        <v>782</v>
      </c>
      <c r="J4" s="1894" t="s">
        <v>783</v>
      </c>
      <c r="K4" s="1894" t="s">
        <v>784</v>
      </c>
      <c r="L4" s="1894" t="s">
        <v>785</v>
      </c>
      <c r="M4" s="1894" t="s">
        <v>786</v>
      </c>
      <c r="N4" s="1894"/>
      <c r="O4" s="1894"/>
      <c r="P4" s="1811" t="s">
        <v>2181</v>
      </c>
      <c r="Q4" s="1880" t="s">
        <v>1769</v>
      </c>
    </row>
    <row r="5" spans="1:18" s="163" customFormat="1" ht="37.5" customHeight="1">
      <c r="A5" s="1799"/>
      <c r="B5" s="1799"/>
      <c r="C5" s="1799"/>
      <c r="D5" s="1799"/>
      <c r="E5" s="1799"/>
      <c r="F5" s="1799"/>
      <c r="G5" s="1102" t="s">
        <v>67</v>
      </c>
      <c r="H5" s="1102" t="s">
        <v>66</v>
      </c>
      <c r="I5" s="1894"/>
      <c r="J5" s="1894"/>
      <c r="K5" s="1894"/>
      <c r="L5" s="1894"/>
      <c r="M5" s="1101" t="s">
        <v>787</v>
      </c>
      <c r="N5" s="1894" t="s">
        <v>788</v>
      </c>
      <c r="O5" s="1894"/>
      <c r="P5" s="1811"/>
      <c r="Q5" s="1881"/>
    </row>
    <row r="6" spans="1:18" s="66" customFormat="1" ht="20.25" customHeight="1">
      <c r="A6" s="1896" t="s">
        <v>1768</v>
      </c>
      <c r="B6" s="1896"/>
      <c r="C6" s="1896"/>
      <c r="D6" s="1896"/>
      <c r="E6" s="1897"/>
      <c r="F6" s="321"/>
      <c r="G6" s="288"/>
      <c r="H6" s="288"/>
      <c r="I6" s="164"/>
      <c r="J6" s="164"/>
      <c r="K6" s="164"/>
      <c r="L6" s="164"/>
      <c r="M6" s="165"/>
      <c r="N6" s="164"/>
      <c r="O6" s="164"/>
      <c r="P6" s="312"/>
    </row>
    <row r="7" spans="1:18" s="146" customFormat="1" ht="13.5" customHeight="1">
      <c r="A7" s="1077">
        <v>1</v>
      </c>
      <c r="B7" s="1077" t="s">
        <v>57</v>
      </c>
      <c r="C7" s="1077" t="s">
        <v>173</v>
      </c>
      <c r="D7" s="1078">
        <v>504193004</v>
      </c>
      <c r="E7" s="1081" t="s">
        <v>172</v>
      </c>
      <c r="F7" s="1076" t="s">
        <v>2218</v>
      </c>
      <c r="G7" s="260">
        <v>2</v>
      </c>
      <c r="H7" s="260">
        <v>103</v>
      </c>
      <c r="I7" s="123">
        <v>4.9509999999999996</v>
      </c>
      <c r="J7" s="123">
        <v>4.9509999999999996</v>
      </c>
      <c r="K7" s="123"/>
      <c r="L7" s="123">
        <f>I7-J7-K7</f>
        <v>0</v>
      </c>
      <c r="M7" s="124">
        <f>(O7-N7)/1000</f>
        <v>2</v>
      </c>
      <c r="N7" s="125">
        <v>1000</v>
      </c>
      <c r="O7" s="126">
        <v>3000</v>
      </c>
      <c r="P7" s="124">
        <v>102.01</v>
      </c>
      <c r="R7" s="116"/>
    </row>
    <row r="8" spans="1:18" s="146" customFormat="1" ht="13.5" customHeight="1">
      <c r="A8" s="250"/>
      <c r="B8" s="250"/>
      <c r="C8" s="250"/>
      <c r="D8" s="290"/>
      <c r="E8" s="299"/>
      <c r="F8" s="201"/>
      <c r="G8" s="322">
        <f>G7</f>
        <v>2</v>
      </c>
      <c r="H8" s="322">
        <f t="shared" ref="H8:Q8" si="0">H7</f>
        <v>103</v>
      </c>
      <c r="I8" s="322">
        <f t="shared" si="0"/>
        <v>4.9509999999999996</v>
      </c>
      <c r="J8" s="322">
        <f t="shared" si="0"/>
        <v>4.9509999999999996</v>
      </c>
      <c r="K8" s="322">
        <f t="shared" si="0"/>
        <v>0</v>
      </c>
      <c r="L8" s="322">
        <f t="shared" si="0"/>
        <v>0</v>
      </c>
      <c r="M8" s="322">
        <f t="shared" si="0"/>
        <v>2</v>
      </c>
      <c r="N8" s="322"/>
      <c r="O8" s="322"/>
      <c r="P8" s="322">
        <f t="shared" si="0"/>
        <v>102.01</v>
      </c>
      <c r="Q8" s="313">
        <f t="shared" si="0"/>
        <v>0</v>
      </c>
      <c r="R8" s="116"/>
    </row>
    <row r="9" spans="1:18" s="146" customFormat="1" ht="13.5" customHeight="1">
      <c r="A9" s="1077">
        <v>2</v>
      </c>
      <c r="B9" s="1077" t="s">
        <v>57</v>
      </c>
      <c r="C9" s="1077" t="s">
        <v>56</v>
      </c>
      <c r="D9" s="1078">
        <v>504853008</v>
      </c>
      <c r="E9" s="1081" t="s">
        <v>155</v>
      </c>
      <c r="F9" s="1076" t="s">
        <v>2219</v>
      </c>
      <c r="G9" s="260">
        <v>2</v>
      </c>
      <c r="H9" s="260">
        <v>105.04</v>
      </c>
      <c r="I9" s="123">
        <v>4.2300000000000004</v>
      </c>
      <c r="J9" s="123">
        <v>2.85</v>
      </c>
      <c r="K9" s="123"/>
      <c r="L9" s="123">
        <f t="shared" ref="L9:L47" si="1">I9-J9-K9</f>
        <v>1.3800000000000003</v>
      </c>
      <c r="M9" s="124">
        <f t="shared" ref="M9:M47" si="2">(O9-N9)/1000</f>
        <v>2</v>
      </c>
      <c r="N9" s="125">
        <v>2230</v>
      </c>
      <c r="O9" s="126">
        <v>4230</v>
      </c>
      <c r="P9" s="124">
        <v>105.04</v>
      </c>
      <c r="R9" s="116"/>
    </row>
    <row r="10" spans="1:18" s="146" customFormat="1" ht="13.5" customHeight="1">
      <c r="A10" s="250"/>
      <c r="B10" s="250"/>
      <c r="C10" s="250"/>
      <c r="D10" s="290"/>
      <c r="E10" s="299"/>
      <c r="F10" s="201"/>
      <c r="G10" s="322">
        <f>G9</f>
        <v>2</v>
      </c>
      <c r="H10" s="322">
        <f t="shared" ref="H10:Q10" si="3">H9</f>
        <v>105.04</v>
      </c>
      <c r="I10" s="322">
        <f t="shared" si="3"/>
        <v>4.2300000000000004</v>
      </c>
      <c r="J10" s="322">
        <f t="shared" si="3"/>
        <v>2.85</v>
      </c>
      <c r="K10" s="322">
        <f t="shared" si="3"/>
        <v>0</v>
      </c>
      <c r="L10" s="322">
        <f t="shared" si="3"/>
        <v>1.3800000000000003</v>
      </c>
      <c r="M10" s="322">
        <f t="shared" si="3"/>
        <v>2</v>
      </c>
      <c r="N10" s="322"/>
      <c r="O10" s="322"/>
      <c r="P10" s="322">
        <f t="shared" si="3"/>
        <v>105.04</v>
      </c>
      <c r="Q10" s="314">
        <f t="shared" si="3"/>
        <v>0</v>
      </c>
      <c r="R10" s="116"/>
    </row>
    <row r="11" spans="1:18" s="146" customFormat="1" ht="13.5" customHeight="1">
      <c r="A11" s="1196"/>
      <c r="B11" s="1196"/>
      <c r="C11" s="1196"/>
      <c r="D11" s="1197"/>
      <c r="E11" s="1198"/>
      <c r="F11" s="1181"/>
      <c r="G11" s="1200">
        <f>G8+G10</f>
        <v>4</v>
      </c>
      <c r="H11" s="1200">
        <f t="shared" ref="H11:Q11" si="4">H8+H10</f>
        <v>208.04000000000002</v>
      </c>
      <c r="I11" s="1200">
        <f t="shared" si="4"/>
        <v>9.1810000000000009</v>
      </c>
      <c r="J11" s="1200">
        <f t="shared" si="4"/>
        <v>7.8010000000000002</v>
      </c>
      <c r="K11" s="1200">
        <f t="shared" si="4"/>
        <v>0</v>
      </c>
      <c r="L11" s="1200">
        <f t="shared" si="4"/>
        <v>1.3800000000000003</v>
      </c>
      <c r="M11" s="1200">
        <f t="shared" si="4"/>
        <v>4</v>
      </c>
      <c r="N11" s="1200"/>
      <c r="O11" s="1200"/>
      <c r="P11" s="1200">
        <f>P8+P10</f>
        <v>207.05</v>
      </c>
      <c r="Q11" s="315">
        <f t="shared" si="4"/>
        <v>0</v>
      </c>
      <c r="R11" s="116"/>
    </row>
    <row r="12" spans="1:18" s="146" customFormat="1" ht="13.5" customHeight="1">
      <c r="A12" s="1100">
        <v>3</v>
      </c>
      <c r="B12" s="1100" t="s">
        <v>31</v>
      </c>
      <c r="C12" s="1100" t="s">
        <v>151</v>
      </c>
      <c r="D12" s="1095">
        <v>506033006</v>
      </c>
      <c r="E12" s="1092" t="s">
        <v>152</v>
      </c>
      <c r="F12" s="1094" t="s">
        <v>2220</v>
      </c>
      <c r="G12" s="266">
        <v>1.72</v>
      </c>
      <c r="H12" s="266">
        <v>65</v>
      </c>
      <c r="I12" s="196">
        <v>5.95</v>
      </c>
      <c r="J12" s="196">
        <v>1.96</v>
      </c>
      <c r="K12" s="196"/>
      <c r="L12" s="123">
        <f t="shared" si="1"/>
        <v>3.99</v>
      </c>
      <c r="M12" s="124">
        <f t="shared" si="2"/>
        <v>1.75</v>
      </c>
      <c r="N12" s="125">
        <v>1960</v>
      </c>
      <c r="O12" s="126">
        <v>3710</v>
      </c>
      <c r="P12" s="235">
        <v>64.569999999999993</v>
      </c>
      <c r="R12" s="116"/>
    </row>
    <row r="13" spans="1:18" s="146" customFormat="1" ht="13.5" customHeight="1">
      <c r="A13" s="250"/>
      <c r="B13" s="250"/>
      <c r="C13" s="250"/>
      <c r="D13" s="290"/>
      <c r="E13" s="299"/>
      <c r="F13" s="201"/>
      <c r="G13" s="322">
        <f>G12</f>
        <v>1.72</v>
      </c>
      <c r="H13" s="322">
        <f t="shared" ref="H13:Q13" si="5">H12</f>
        <v>65</v>
      </c>
      <c r="I13" s="322">
        <f t="shared" si="5"/>
        <v>5.95</v>
      </c>
      <c r="J13" s="322">
        <f t="shared" si="5"/>
        <v>1.96</v>
      </c>
      <c r="K13" s="322">
        <f t="shared" si="5"/>
        <v>0</v>
      </c>
      <c r="L13" s="322">
        <f t="shared" si="5"/>
        <v>3.99</v>
      </c>
      <c r="M13" s="322">
        <f t="shared" si="5"/>
        <v>1.75</v>
      </c>
      <c r="N13" s="322"/>
      <c r="O13" s="322"/>
      <c r="P13" s="322">
        <f t="shared" si="5"/>
        <v>64.569999999999993</v>
      </c>
      <c r="Q13" s="316">
        <f t="shared" si="5"/>
        <v>0</v>
      </c>
      <c r="R13" s="116"/>
    </row>
    <row r="14" spans="1:18" s="146" customFormat="1" ht="13.5" customHeight="1">
      <c r="A14" s="1890">
        <v>4</v>
      </c>
      <c r="B14" s="1890" t="s">
        <v>31</v>
      </c>
      <c r="C14" s="1890" t="s">
        <v>36</v>
      </c>
      <c r="D14" s="1883">
        <v>506323019</v>
      </c>
      <c r="E14" s="1876" t="s">
        <v>170</v>
      </c>
      <c r="F14" s="1094" t="s">
        <v>865</v>
      </c>
      <c r="G14" s="266">
        <v>2.64</v>
      </c>
      <c r="H14" s="266">
        <v>112</v>
      </c>
      <c r="I14" s="196">
        <v>4.8499999999999996</v>
      </c>
      <c r="J14" s="196">
        <v>3.1539999999999999</v>
      </c>
      <c r="K14" s="196"/>
      <c r="L14" s="123">
        <f t="shared" si="1"/>
        <v>1.6959999999999997</v>
      </c>
      <c r="M14" s="124">
        <f t="shared" si="2"/>
        <v>1.53</v>
      </c>
      <c r="N14" s="125">
        <v>5370</v>
      </c>
      <c r="O14" s="126">
        <v>6900</v>
      </c>
      <c r="P14" s="235">
        <v>58.34</v>
      </c>
      <c r="R14" s="116"/>
    </row>
    <row r="15" spans="1:18" s="146" customFormat="1" ht="13.5" customHeight="1">
      <c r="A15" s="1890"/>
      <c r="B15" s="1890"/>
      <c r="C15" s="1890"/>
      <c r="D15" s="1883"/>
      <c r="E15" s="1876"/>
      <c r="F15" s="1094" t="s">
        <v>2221</v>
      </c>
      <c r="G15" s="266"/>
      <c r="H15" s="266"/>
      <c r="I15" s="196"/>
      <c r="J15" s="196"/>
      <c r="K15" s="196"/>
      <c r="L15" s="123">
        <f t="shared" si="1"/>
        <v>0</v>
      </c>
      <c r="M15" s="124">
        <f>(O15-N15)/1000</f>
        <v>1.1100000000000001</v>
      </c>
      <c r="N15" s="125">
        <v>3740</v>
      </c>
      <c r="O15" s="126">
        <v>4850</v>
      </c>
      <c r="P15" s="235">
        <v>53.6</v>
      </c>
      <c r="R15" s="116"/>
    </row>
    <row r="16" spans="1:18" s="146" customFormat="1" ht="13.5" customHeight="1">
      <c r="A16" s="250"/>
      <c r="B16" s="250"/>
      <c r="C16" s="250"/>
      <c r="D16" s="290"/>
      <c r="E16" s="299"/>
      <c r="F16" s="201"/>
      <c r="G16" s="322">
        <f t="shared" ref="G16:M16" si="6">SUM(G14:G15)</f>
        <v>2.64</v>
      </c>
      <c r="H16" s="322">
        <f t="shared" si="6"/>
        <v>112</v>
      </c>
      <c r="I16" s="322">
        <f t="shared" si="6"/>
        <v>4.8499999999999996</v>
      </c>
      <c r="J16" s="322">
        <f t="shared" si="6"/>
        <v>3.1539999999999999</v>
      </c>
      <c r="K16" s="322">
        <f t="shared" si="6"/>
        <v>0</v>
      </c>
      <c r="L16" s="322">
        <f t="shared" si="6"/>
        <v>1.6959999999999997</v>
      </c>
      <c r="M16" s="322">
        <f t="shared" si="6"/>
        <v>2.64</v>
      </c>
      <c r="N16" s="322"/>
      <c r="O16" s="322"/>
      <c r="P16" s="322">
        <f>SUM(P14:P15)</f>
        <v>111.94</v>
      </c>
      <c r="Q16" s="316">
        <f>SUM(Q14:Q15)</f>
        <v>0</v>
      </c>
      <c r="R16" s="116"/>
    </row>
    <row r="17" spans="1:18" s="146" customFormat="1" ht="13.5" customHeight="1">
      <c r="A17" s="1196"/>
      <c r="B17" s="1196"/>
      <c r="C17" s="1196"/>
      <c r="D17" s="1197"/>
      <c r="E17" s="1198"/>
      <c r="F17" s="1181"/>
      <c r="G17" s="1214">
        <f t="shared" ref="G17:M17" si="7">G13+G16</f>
        <v>4.3600000000000003</v>
      </c>
      <c r="H17" s="1214">
        <f t="shared" si="7"/>
        <v>177</v>
      </c>
      <c r="I17" s="1214">
        <f t="shared" si="7"/>
        <v>10.8</v>
      </c>
      <c r="J17" s="1214">
        <f t="shared" si="7"/>
        <v>5.1139999999999999</v>
      </c>
      <c r="K17" s="1214">
        <f t="shared" si="7"/>
        <v>0</v>
      </c>
      <c r="L17" s="1214">
        <f t="shared" si="7"/>
        <v>5.6859999999999999</v>
      </c>
      <c r="M17" s="1214">
        <f t="shared" si="7"/>
        <v>4.3900000000000006</v>
      </c>
      <c r="N17" s="1214"/>
      <c r="O17" s="1214"/>
      <c r="P17" s="1214">
        <f>P13+P16</f>
        <v>176.51</v>
      </c>
      <c r="Q17" s="317">
        <f>Q13+Q16</f>
        <v>0</v>
      </c>
      <c r="R17" s="116"/>
    </row>
    <row r="18" spans="1:18" s="146" customFormat="1" ht="13.5" customHeight="1">
      <c r="A18" s="1100">
        <v>5</v>
      </c>
      <c r="B18" s="1100" t="s">
        <v>29</v>
      </c>
      <c r="C18" s="1100" t="s">
        <v>106</v>
      </c>
      <c r="D18" s="1095">
        <v>509543014</v>
      </c>
      <c r="E18" s="1092" t="s">
        <v>169</v>
      </c>
      <c r="F18" s="1076" t="s">
        <v>1133</v>
      </c>
      <c r="G18" s="266">
        <v>0.3</v>
      </c>
      <c r="H18" s="266">
        <v>40.694270000000003</v>
      </c>
      <c r="I18" s="196">
        <v>8.3209999999999997</v>
      </c>
      <c r="J18" s="196">
        <v>8.3209999999999997</v>
      </c>
      <c r="K18" s="196"/>
      <c r="L18" s="123">
        <f t="shared" si="1"/>
        <v>0</v>
      </c>
      <c r="M18" s="124">
        <f t="shared" si="2"/>
        <v>0.3</v>
      </c>
      <c r="N18" s="125">
        <v>8021</v>
      </c>
      <c r="O18" s="126">
        <v>8321</v>
      </c>
      <c r="P18" s="235">
        <v>40.69</v>
      </c>
      <c r="R18" s="116"/>
    </row>
    <row r="19" spans="1:18" s="146" customFormat="1" ht="13.5" customHeight="1">
      <c r="A19" s="250"/>
      <c r="B19" s="250"/>
      <c r="C19" s="250"/>
      <c r="D19" s="290"/>
      <c r="E19" s="299"/>
      <c r="F19" s="201"/>
      <c r="G19" s="322">
        <f>SUM(G18:G18)</f>
        <v>0.3</v>
      </c>
      <c r="H19" s="322">
        <f t="shared" ref="H19:Q19" si="8">SUM(H18:H18)</f>
        <v>40.694270000000003</v>
      </c>
      <c r="I19" s="322">
        <f t="shared" si="8"/>
        <v>8.3209999999999997</v>
      </c>
      <c r="J19" s="322">
        <f t="shared" si="8"/>
        <v>8.3209999999999997</v>
      </c>
      <c r="K19" s="322">
        <f t="shared" si="8"/>
        <v>0</v>
      </c>
      <c r="L19" s="322">
        <f t="shared" si="8"/>
        <v>0</v>
      </c>
      <c r="M19" s="322">
        <f t="shared" si="8"/>
        <v>0.3</v>
      </c>
      <c r="N19" s="322"/>
      <c r="O19" s="322"/>
      <c r="P19" s="322">
        <f t="shared" si="8"/>
        <v>40.69</v>
      </c>
      <c r="Q19" s="316">
        <f t="shared" si="8"/>
        <v>0</v>
      </c>
      <c r="R19" s="116"/>
    </row>
    <row r="20" spans="1:18" s="146" customFormat="1" ht="13.5" customHeight="1">
      <c r="A20" s="1100">
        <v>6</v>
      </c>
      <c r="B20" s="1100" t="s">
        <v>135</v>
      </c>
      <c r="C20" s="1100" t="s">
        <v>100</v>
      </c>
      <c r="D20" s="1095">
        <v>509253012</v>
      </c>
      <c r="E20" s="1092" t="s">
        <v>143</v>
      </c>
      <c r="F20" s="306" t="s">
        <v>938</v>
      </c>
      <c r="G20" s="266">
        <v>2.1</v>
      </c>
      <c r="H20" s="266">
        <v>46</v>
      </c>
      <c r="I20" s="196">
        <v>5</v>
      </c>
      <c r="J20" s="196">
        <v>3.9</v>
      </c>
      <c r="K20" s="196"/>
      <c r="L20" s="123">
        <f t="shared" si="1"/>
        <v>1.1000000000000001</v>
      </c>
      <c r="M20" s="124">
        <f t="shared" si="2"/>
        <v>2.1</v>
      </c>
      <c r="N20" s="125">
        <v>2900</v>
      </c>
      <c r="O20" s="126">
        <v>5000</v>
      </c>
      <c r="P20" s="235">
        <v>45.28</v>
      </c>
      <c r="R20" s="116"/>
    </row>
    <row r="21" spans="1:18" s="146" customFormat="1" ht="13.5" customHeight="1">
      <c r="A21" s="250"/>
      <c r="B21" s="250"/>
      <c r="C21" s="250"/>
      <c r="D21" s="290"/>
      <c r="E21" s="299"/>
      <c r="F21" s="201"/>
      <c r="G21" s="322">
        <f>G20</f>
        <v>2.1</v>
      </c>
      <c r="H21" s="322">
        <f t="shared" ref="H21:Q21" si="9">H20</f>
        <v>46</v>
      </c>
      <c r="I21" s="322">
        <f t="shared" si="9"/>
        <v>5</v>
      </c>
      <c r="J21" s="322">
        <f t="shared" si="9"/>
        <v>3.9</v>
      </c>
      <c r="K21" s="322">
        <f t="shared" si="9"/>
        <v>0</v>
      </c>
      <c r="L21" s="322">
        <f t="shared" si="9"/>
        <v>1.1000000000000001</v>
      </c>
      <c r="M21" s="322">
        <f t="shared" si="9"/>
        <v>2.1</v>
      </c>
      <c r="N21" s="322"/>
      <c r="O21" s="322"/>
      <c r="P21" s="322">
        <f t="shared" si="9"/>
        <v>45.28</v>
      </c>
      <c r="Q21" s="316">
        <f t="shared" si="9"/>
        <v>0</v>
      </c>
      <c r="R21" s="116"/>
    </row>
    <row r="22" spans="1:18" s="146" customFormat="1" ht="13.5" customHeight="1">
      <c r="A22" s="1890">
        <v>7</v>
      </c>
      <c r="B22" s="1890" t="s">
        <v>29</v>
      </c>
      <c r="C22" s="1890" t="s">
        <v>164</v>
      </c>
      <c r="D22" s="1883">
        <v>509253013</v>
      </c>
      <c r="E22" s="1876" t="s">
        <v>423</v>
      </c>
      <c r="F22" s="1076" t="s">
        <v>1028</v>
      </c>
      <c r="G22" s="273">
        <v>0.70599999999999996</v>
      </c>
      <c r="H22" s="273">
        <v>115.17419000000001</v>
      </c>
      <c r="I22" s="196">
        <v>9.52</v>
      </c>
      <c r="J22" s="196">
        <v>7.5</v>
      </c>
      <c r="K22" s="196"/>
      <c r="L22" s="123">
        <f t="shared" si="1"/>
        <v>2.0199999999999996</v>
      </c>
      <c r="M22" s="124">
        <f t="shared" si="2"/>
        <v>1</v>
      </c>
      <c r="N22" s="125">
        <v>6870</v>
      </c>
      <c r="O22" s="126">
        <v>7870</v>
      </c>
      <c r="P22" s="235">
        <v>65.86</v>
      </c>
      <c r="R22" s="116"/>
    </row>
    <row r="23" spans="1:18" s="146" customFormat="1" ht="13.5" customHeight="1">
      <c r="A23" s="1890"/>
      <c r="B23" s="1890"/>
      <c r="C23" s="1890"/>
      <c r="D23" s="1883"/>
      <c r="E23" s="1876"/>
      <c r="F23" s="1076" t="s">
        <v>1029</v>
      </c>
      <c r="G23" s="273"/>
      <c r="H23" s="273"/>
      <c r="I23" s="196"/>
      <c r="J23" s="196"/>
      <c r="K23" s="196"/>
      <c r="L23" s="123">
        <f t="shared" si="1"/>
        <v>0</v>
      </c>
      <c r="M23" s="124">
        <f>(O23-N23)/1000</f>
        <v>0.82499999999999996</v>
      </c>
      <c r="N23" s="125">
        <v>7870</v>
      </c>
      <c r="O23" s="126">
        <v>8695</v>
      </c>
      <c r="P23" s="235">
        <v>54.62</v>
      </c>
      <c r="R23" s="116"/>
    </row>
    <row r="24" spans="1:18" s="146" customFormat="1" ht="13.5" customHeight="1">
      <c r="A24" s="1890"/>
      <c r="B24" s="1890"/>
      <c r="C24" s="1890"/>
      <c r="D24" s="1883"/>
      <c r="E24" s="1876"/>
      <c r="F24" s="1076" t="s">
        <v>1033</v>
      </c>
      <c r="G24" s="273"/>
      <c r="H24" s="273"/>
      <c r="I24" s="196"/>
      <c r="J24" s="196"/>
      <c r="K24" s="196"/>
      <c r="L24" s="123">
        <f t="shared" si="1"/>
        <v>0</v>
      </c>
      <c r="M24" s="124">
        <f>(O24-N24)/1000</f>
        <v>0.186</v>
      </c>
      <c r="N24" s="125">
        <v>0</v>
      </c>
      <c r="O24" s="126">
        <v>186</v>
      </c>
      <c r="P24" s="235">
        <v>86.78</v>
      </c>
      <c r="R24" s="116"/>
    </row>
    <row r="25" spans="1:18" s="146" customFormat="1" ht="13.5" customHeight="1">
      <c r="A25" s="1890"/>
      <c r="B25" s="1890"/>
      <c r="C25" s="1890"/>
      <c r="D25" s="1883"/>
      <c r="E25" s="1876"/>
      <c r="F25" s="1076" t="s">
        <v>1034</v>
      </c>
      <c r="G25" s="273"/>
      <c r="H25" s="273"/>
      <c r="I25" s="196"/>
      <c r="J25" s="196"/>
      <c r="K25" s="196"/>
      <c r="L25" s="123">
        <f t="shared" si="1"/>
        <v>0</v>
      </c>
      <c r="M25" s="124">
        <f>(O25-N25)/1000</f>
        <v>9.7000000000000003E-2</v>
      </c>
      <c r="N25" s="125">
        <v>186</v>
      </c>
      <c r="O25" s="126">
        <v>283</v>
      </c>
      <c r="P25" s="235">
        <v>28.39</v>
      </c>
      <c r="R25" s="116"/>
    </row>
    <row r="26" spans="1:18" s="146" customFormat="1" ht="13.5" customHeight="1">
      <c r="A26" s="1100">
        <v>8</v>
      </c>
      <c r="B26" s="1100" t="s">
        <v>29</v>
      </c>
      <c r="C26" s="1100" t="s">
        <v>164</v>
      </c>
      <c r="D26" s="1095">
        <v>509253008</v>
      </c>
      <c r="E26" s="1092" t="s">
        <v>167</v>
      </c>
      <c r="F26" s="1076" t="s">
        <v>1024</v>
      </c>
      <c r="G26" s="266">
        <v>0.72</v>
      </c>
      <c r="H26" s="266">
        <v>18.25806</v>
      </c>
      <c r="I26" s="196">
        <v>3.86</v>
      </c>
      <c r="J26" s="196">
        <v>3.86</v>
      </c>
      <c r="K26" s="196"/>
      <c r="L26" s="123">
        <f t="shared" si="1"/>
        <v>0</v>
      </c>
      <c r="M26" s="124">
        <f t="shared" si="2"/>
        <v>0.72</v>
      </c>
      <c r="N26" s="125">
        <v>2760</v>
      </c>
      <c r="O26" s="126">
        <v>3480</v>
      </c>
      <c r="P26" s="235">
        <v>18.260000000000002</v>
      </c>
      <c r="R26" s="116"/>
    </row>
    <row r="27" spans="1:18" s="146" customFormat="1" ht="13.5" customHeight="1">
      <c r="A27" s="1100">
        <v>9</v>
      </c>
      <c r="B27" s="1100" t="s">
        <v>29</v>
      </c>
      <c r="C27" s="1100" t="s">
        <v>164</v>
      </c>
      <c r="D27" s="1095">
        <v>509213029</v>
      </c>
      <c r="E27" s="1092" t="s">
        <v>166</v>
      </c>
      <c r="F27" s="1076" t="s">
        <v>1025</v>
      </c>
      <c r="G27" s="266">
        <v>0.89</v>
      </c>
      <c r="H27" s="266">
        <v>19.185649999999999</v>
      </c>
      <c r="I27" s="196">
        <v>3.3</v>
      </c>
      <c r="J27" s="196">
        <v>3.3</v>
      </c>
      <c r="K27" s="196"/>
      <c r="L27" s="123">
        <f t="shared" si="1"/>
        <v>0</v>
      </c>
      <c r="M27" s="124">
        <f t="shared" si="2"/>
        <v>0.89</v>
      </c>
      <c r="N27" s="125">
        <v>2410</v>
      </c>
      <c r="O27" s="126">
        <v>3300</v>
      </c>
      <c r="P27" s="235">
        <v>19.190000000000001</v>
      </c>
      <c r="R27" s="116"/>
    </row>
    <row r="28" spans="1:18" s="146" customFormat="1" ht="13.5" customHeight="1">
      <c r="A28" s="1100">
        <v>10</v>
      </c>
      <c r="B28" s="1100" t="s">
        <v>29</v>
      </c>
      <c r="C28" s="1100" t="s">
        <v>137</v>
      </c>
      <c r="D28" s="1095">
        <v>509253038</v>
      </c>
      <c r="E28" s="1092" t="s">
        <v>165</v>
      </c>
      <c r="F28" s="1076" t="s">
        <v>1021</v>
      </c>
      <c r="G28" s="266">
        <v>0.54</v>
      </c>
      <c r="H28" s="266">
        <v>9.9020499999999991</v>
      </c>
      <c r="I28" s="196">
        <v>4.99</v>
      </c>
      <c r="J28" s="196">
        <v>4.99</v>
      </c>
      <c r="K28" s="196"/>
      <c r="L28" s="123">
        <f t="shared" si="1"/>
        <v>0</v>
      </c>
      <c r="M28" s="124">
        <f t="shared" si="2"/>
        <v>0.54</v>
      </c>
      <c r="N28" s="125">
        <v>0</v>
      </c>
      <c r="O28" s="126">
        <v>540</v>
      </c>
      <c r="P28" s="235">
        <v>9.9</v>
      </c>
      <c r="R28" s="116"/>
    </row>
    <row r="29" spans="1:18" s="146" customFormat="1" ht="13.5" customHeight="1">
      <c r="A29" s="1890">
        <v>11</v>
      </c>
      <c r="B29" s="1890" t="s">
        <v>29</v>
      </c>
      <c r="C29" s="1890" t="s">
        <v>164</v>
      </c>
      <c r="D29" s="1883">
        <v>509253057</v>
      </c>
      <c r="E29" s="1876" t="s">
        <v>168</v>
      </c>
      <c r="F29" s="1076" t="s">
        <v>1022</v>
      </c>
      <c r="G29" s="266">
        <v>4.49</v>
      </c>
      <c r="H29" s="266">
        <v>87.2</v>
      </c>
      <c r="I29" s="196">
        <v>9.5500000000000007</v>
      </c>
      <c r="J29" s="196">
        <v>9.5500000000000007</v>
      </c>
      <c r="K29" s="196"/>
      <c r="L29" s="123">
        <f t="shared" si="1"/>
        <v>0</v>
      </c>
      <c r="M29" s="124">
        <f t="shared" si="2"/>
        <v>2.29</v>
      </c>
      <c r="N29" s="125">
        <v>6400</v>
      </c>
      <c r="O29" s="126">
        <v>8690</v>
      </c>
      <c r="P29" s="235">
        <v>37.020000000000003</v>
      </c>
      <c r="R29" s="116"/>
    </row>
    <row r="30" spans="1:18" s="146" customFormat="1" ht="13.5" customHeight="1">
      <c r="A30" s="1890"/>
      <c r="B30" s="1890"/>
      <c r="C30" s="1890"/>
      <c r="D30" s="1883"/>
      <c r="E30" s="1876"/>
      <c r="F30" s="1076" t="s">
        <v>1023</v>
      </c>
      <c r="G30" s="266"/>
      <c r="H30" s="266"/>
      <c r="I30" s="196"/>
      <c r="J30" s="196"/>
      <c r="K30" s="196"/>
      <c r="L30" s="123">
        <f t="shared" si="1"/>
        <v>0</v>
      </c>
      <c r="M30" s="124">
        <f t="shared" si="2"/>
        <v>2.2000000000000002</v>
      </c>
      <c r="N30" s="125">
        <v>4200</v>
      </c>
      <c r="O30" s="126">
        <v>6400</v>
      </c>
      <c r="P30" s="235">
        <v>50.18</v>
      </c>
      <c r="R30" s="116"/>
    </row>
    <row r="31" spans="1:18" s="146" customFormat="1" ht="13.5" customHeight="1">
      <c r="A31" s="1100">
        <v>12</v>
      </c>
      <c r="B31" s="1100" t="s">
        <v>29</v>
      </c>
      <c r="C31" s="1100" t="s">
        <v>164</v>
      </c>
      <c r="D31" s="1095">
        <v>509253060</v>
      </c>
      <c r="E31" s="1092" t="s">
        <v>163</v>
      </c>
      <c r="F31" s="1076" t="s">
        <v>1027</v>
      </c>
      <c r="G31" s="266">
        <v>0.69</v>
      </c>
      <c r="H31" s="266">
        <v>22</v>
      </c>
      <c r="I31" s="196">
        <v>4.5</v>
      </c>
      <c r="J31" s="196"/>
      <c r="K31" s="196"/>
      <c r="L31" s="123">
        <f t="shared" si="1"/>
        <v>4.5</v>
      </c>
      <c r="M31" s="124">
        <f t="shared" si="2"/>
        <v>0.69</v>
      </c>
      <c r="N31" s="125">
        <v>0</v>
      </c>
      <c r="O31" s="126">
        <v>690</v>
      </c>
      <c r="P31" s="235">
        <v>21.33</v>
      </c>
      <c r="R31" s="116"/>
    </row>
    <row r="32" spans="1:18" s="146" customFormat="1" ht="13.5" customHeight="1">
      <c r="A32" s="250"/>
      <c r="B32" s="250"/>
      <c r="C32" s="250"/>
      <c r="D32" s="290"/>
      <c r="E32" s="299"/>
      <c r="F32" s="201"/>
      <c r="G32" s="322">
        <f>SUM(G22:G31)</f>
        <v>8.0359999999999996</v>
      </c>
      <c r="H32" s="322">
        <f t="shared" ref="H32:Q32" si="10">SUM(H22:H31)</f>
        <v>271.71995000000004</v>
      </c>
      <c r="I32" s="322">
        <f t="shared" si="10"/>
        <v>35.72</v>
      </c>
      <c r="J32" s="322">
        <f t="shared" si="10"/>
        <v>29.2</v>
      </c>
      <c r="K32" s="322">
        <f t="shared" si="10"/>
        <v>0</v>
      </c>
      <c r="L32" s="322">
        <f t="shared" si="10"/>
        <v>6.52</v>
      </c>
      <c r="M32" s="322">
        <f t="shared" si="10"/>
        <v>9.4380000000000006</v>
      </c>
      <c r="N32" s="322"/>
      <c r="O32" s="322"/>
      <c r="P32" s="322">
        <f>SUM(P22:P31)</f>
        <v>391.52999999999992</v>
      </c>
      <c r="Q32" s="316">
        <f t="shared" si="10"/>
        <v>0</v>
      </c>
      <c r="R32" s="116"/>
    </row>
    <row r="33" spans="1:18" s="146" customFormat="1" ht="13.5" customHeight="1">
      <c r="A33" s="1100">
        <v>13</v>
      </c>
      <c r="B33" s="1100" t="s">
        <v>29</v>
      </c>
      <c r="C33" s="1100" t="s">
        <v>28</v>
      </c>
      <c r="D33" s="1095">
        <v>509213001</v>
      </c>
      <c r="E33" s="1092" t="s">
        <v>161</v>
      </c>
      <c r="F33" s="1076" t="s">
        <v>2222</v>
      </c>
      <c r="G33" s="266">
        <v>3.4609999999999999</v>
      </c>
      <c r="H33" s="266">
        <v>84.181790000000007</v>
      </c>
      <c r="I33" s="196">
        <v>7</v>
      </c>
      <c r="J33" s="196">
        <v>7</v>
      </c>
      <c r="K33" s="196"/>
      <c r="L33" s="123">
        <f t="shared" si="1"/>
        <v>0</v>
      </c>
      <c r="M33" s="124">
        <f t="shared" si="2"/>
        <v>3.4609999999999999</v>
      </c>
      <c r="N33" s="125">
        <v>4010</v>
      </c>
      <c r="O33" s="126">
        <v>7471</v>
      </c>
      <c r="P33" s="235">
        <v>84.18</v>
      </c>
      <c r="R33" s="116"/>
    </row>
    <row r="34" spans="1:18" s="146" customFormat="1" ht="13.5" customHeight="1">
      <c r="A34" s="1100">
        <v>14</v>
      </c>
      <c r="B34" s="1100" t="s">
        <v>29</v>
      </c>
      <c r="C34" s="1100" t="s">
        <v>28</v>
      </c>
      <c r="D34" s="1095">
        <v>509213006</v>
      </c>
      <c r="E34" s="1092" t="s">
        <v>162</v>
      </c>
      <c r="F34" s="1076" t="s">
        <v>2223</v>
      </c>
      <c r="G34" s="266">
        <v>3.93</v>
      </c>
      <c r="H34" s="266">
        <v>53.065959999999997</v>
      </c>
      <c r="I34" s="196">
        <v>4.2</v>
      </c>
      <c r="J34" s="196">
        <v>4.2</v>
      </c>
      <c r="K34" s="196"/>
      <c r="L34" s="123">
        <f t="shared" si="1"/>
        <v>0</v>
      </c>
      <c r="M34" s="124">
        <f t="shared" si="2"/>
        <v>3.93</v>
      </c>
      <c r="N34" s="125">
        <v>0</v>
      </c>
      <c r="O34" s="126">
        <v>3930</v>
      </c>
      <c r="P34" s="235">
        <v>53.07</v>
      </c>
      <c r="R34" s="116"/>
    </row>
    <row r="35" spans="1:18" s="146" customFormat="1" ht="13.5" customHeight="1">
      <c r="A35" s="250"/>
      <c r="B35" s="250"/>
      <c r="C35" s="250"/>
      <c r="D35" s="290"/>
      <c r="E35" s="299"/>
      <c r="F35" s="201"/>
      <c r="G35" s="322">
        <f>SUM(G33:G34)</f>
        <v>7.391</v>
      </c>
      <c r="H35" s="322">
        <f t="shared" ref="H35:Q35" si="11">SUM(H33:H34)</f>
        <v>137.24775</v>
      </c>
      <c r="I35" s="322">
        <f t="shared" si="11"/>
        <v>11.2</v>
      </c>
      <c r="J35" s="322">
        <f t="shared" si="11"/>
        <v>11.2</v>
      </c>
      <c r="K35" s="322">
        <f t="shared" si="11"/>
        <v>0</v>
      </c>
      <c r="L35" s="322">
        <f t="shared" si="11"/>
        <v>0</v>
      </c>
      <c r="M35" s="322">
        <f t="shared" si="11"/>
        <v>7.391</v>
      </c>
      <c r="N35" s="322"/>
      <c r="O35" s="322"/>
      <c r="P35" s="322">
        <f>SUM(P33:P34)</f>
        <v>137.25</v>
      </c>
      <c r="Q35" s="314">
        <f t="shared" si="11"/>
        <v>0</v>
      </c>
      <c r="R35" s="116"/>
    </row>
    <row r="36" spans="1:18" s="146" customFormat="1" ht="13.5" customHeight="1">
      <c r="A36" s="1196"/>
      <c r="B36" s="1196"/>
      <c r="C36" s="1196"/>
      <c r="D36" s="1197"/>
      <c r="E36" s="1198"/>
      <c r="F36" s="1181"/>
      <c r="G36" s="1200">
        <f>G19+G21+G32+G35</f>
        <v>17.826999999999998</v>
      </c>
      <c r="H36" s="1200">
        <f t="shared" ref="H36:Q36" si="12">H19+H21+H32+H35</f>
        <v>495.66197000000005</v>
      </c>
      <c r="I36" s="1200">
        <f t="shared" si="12"/>
        <v>60.241</v>
      </c>
      <c r="J36" s="1200">
        <f t="shared" si="12"/>
        <v>52.620999999999995</v>
      </c>
      <c r="K36" s="1200">
        <f t="shared" si="12"/>
        <v>0</v>
      </c>
      <c r="L36" s="1200">
        <f t="shared" si="12"/>
        <v>7.6199999999999992</v>
      </c>
      <c r="M36" s="1200">
        <f t="shared" si="12"/>
        <v>19.228999999999999</v>
      </c>
      <c r="N36" s="1200"/>
      <c r="O36" s="1200"/>
      <c r="P36" s="1200">
        <f>P19+P21+P32+P35</f>
        <v>614.74999999999989</v>
      </c>
      <c r="Q36" s="315">
        <f t="shared" si="12"/>
        <v>0</v>
      </c>
      <c r="R36" s="116"/>
    </row>
    <row r="37" spans="1:18" s="146" customFormat="1" ht="13.5" customHeight="1">
      <c r="A37" s="1100">
        <v>15</v>
      </c>
      <c r="B37" s="308" t="s">
        <v>19</v>
      </c>
      <c r="C37" s="308" t="s">
        <v>18</v>
      </c>
      <c r="D37" s="295">
        <v>542733003</v>
      </c>
      <c r="E37" s="1092" t="s">
        <v>160</v>
      </c>
      <c r="F37" s="205" t="s">
        <v>1261</v>
      </c>
      <c r="G37" s="266">
        <v>2.0499999999999998</v>
      </c>
      <c r="H37" s="266">
        <v>71.52</v>
      </c>
      <c r="I37" s="196">
        <v>9.1</v>
      </c>
      <c r="J37" s="196">
        <v>9.1</v>
      </c>
      <c r="K37" s="196"/>
      <c r="L37" s="123">
        <f t="shared" si="1"/>
        <v>0</v>
      </c>
      <c r="M37" s="124">
        <f t="shared" si="2"/>
        <v>2.0499999999999998</v>
      </c>
      <c r="N37" s="125">
        <v>5835</v>
      </c>
      <c r="O37" s="126">
        <v>7885</v>
      </c>
      <c r="P37" s="235">
        <v>71.52</v>
      </c>
      <c r="R37" s="116"/>
    </row>
    <row r="38" spans="1:18" s="146" customFormat="1" ht="13.5" customHeight="1">
      <c r="A38" s="250"/>
      <c r="B38" s="250"/>
      <c r="C38" s="250"/>
      <c r="D38" s="290"/>
      <c r="E38" s="299"/>
      <c r="F38" s="201"/>
      <c r="G38" s="322">
        <f>G37</f>
        <v>2.0499999999999998</v>
      </c>
      <c r="H38" s="322">
        <f t="shared" ref="H38:Q39" si="13">H37</f>
        <v>71.52</v>
      </c>
      <c r="I38" s="322">
        <f t="shared" si="13"/>
        <v>9.1</v>
      </c>
      <c r="J38" s="322">
        <f t="shared" si="13"/>
        <v>9.1</v>
      </c>
      <c r="K38" s="322">
        <f t="shared" si="13"/>
        <v>0</v>
      </c>
      <c r="L38" s="322">
        <f t="shared" si="13"/>
        <v>0</v>
      </c>
      <c r="M38" s="322">
        <f t="shared" si="13"/>
        <v>2.0499999999999998</v>
      </c>
      <c r="N38" s="322"/>
      <c r="O38" s="322"/>
      <c r="P38" s="322">
        <f t="shared" si="13"/>
        <v>71.52</v>
      </c>
      <c r="Q38" s="314">
        <f t="shared" si="13"/>
        <v>0</v>
      </c>
      <c r="R38" s="116"/>
    </row>
    <row r="39" spans="1:18" s="146" customFormat="1" ht="13.5" customHeight="1">
      <c r="A39" s="1196"/>
      <c r="B39" s="1215"/>
      <c r="C39" s="1215"/>
      <c r="D39" s="1203"/>
      <c r="E39" s="1198"/>
      <c r="F39" s="1181"/>
      <c r="G39" s="1200">
        <f>G38</f>
        <v>2.0499999999999998</v>
      </c>
      <c r="H39" s="1200">
        <f t="shared" si="13"/>
        <v>71.52</v>
      </c>
      <c r="I39" s="1200">
        <f t="shared" si="13"/>
        <v>9.1</v>
      </c>
      <c r="J39" s="1200">
        <f t="shared" si="13"/>
        <v>9.1</v>
      </c>
      <c r="K39" s="1200">
        <f t="shared" si="13"/>
        <v>0</v>
      </c>
      <c r="L39" s="1200">
        <f t="shared" si="13"/>
        <v>0</v>
      </c>
      <c r="M39" s="1200">
        <f t="shared" si="13"/>
        <v>2.0499999999999998</v>
      </c>
      <c r="N39" s="1200"/>
      <c r="O39" s="1200"/>
      <c r="P39" s="1200">
        <f t="shared" si="13"/>
        <v>71.52</v>
      </c>
      <c r="Q39" s="315">
        <f t="shared" si="13"/>
        <v>0</v>
      </c>
      <c r="R39" s="116"/>
    </row>
    <row r="40" spans="1:18" s="146" customFormat="1" ht="13.5" customHeight="1">
      <c r="A40" s="1100">
        <v>16</v>
      </c>
      <c r="B40" s="1100" t="s">
        <v>1</v>
      </c>
      <c r="C40" s="1100" t="s">
        <v>77</v>
      </c>
      <c r="D40" s="1095">
        <v>579143011</v>
      </c>
      <c r="E40" s="1092" t="s">
        <v>159</v>
      </c>
      <c r="F40" s="205" t="s">
        <v>1262</v>
      </c>
      <c r="G40" s="266">
        <v>3.5</v>
      </c>
      <c r="H40" s="266">
        <v>154.49028999999999</v>
      </c>
      <c r="I40" s="196">
        <v>3.5</v>
      </c>
      <c r="J40" s="196">
        <v>3.5</v>
      </c>
      <c r="K40" s="196"/>
      <c r="L40" s="123">
        <f t="shared" si="1"/>
        <v>0</v>
      </c>
      <c r="M40" s="124">
        <f t="shared" si="2"/>
        <v>3.5</v>
      </c>
      <c r="N40" s="125">
        <v>0</v>
      </c>
      <c r="O40" s="126">
        <v>3500</v>
      </c>
      <c r="P40" s="235">
        <v>154.49</v>
      </c>
      <c r="R40" s="116"/>
    </row>
    <row r="41" spans="1:18" s="146" customFormat="1" ht="13.5" customHeight="1">
      <c r="A41" s="250"/>
      <c r="B41" s="250"/>
      <c r="C41" s="250"/>
      <c r="D41" s="290"/>
      <c r="E41" s="299"/>
      <c r="F41" s="201"/>
      <c r="G41" s="322">
        <f t="shared" ref="G41:Q41" si="14">G40</f>
        <v>3.5</v>
      </c>
      <c r="H41" s="322">
        <f t="shared" si="14"/>
        <v>154.49028999999999</v>
      </c>
      <c r="I41" s="322">
        <f t="shared" si="14"/>
        <v>3.5</v>
      </c>
      <c r="J41" s="322">
        <f t="shared" si="14"/>
        <v>3.5</v>
      </c>
      <c r="K41" s="322">
        <f t="shared" si="14"/>
        <v>0</v>
      </c>
      <c r="L41" s="322">
        <f t="shared" si="14"/>
        <v>0</v>
      </c>
      <c r="M41" s="322">
        <f t="shared" si="14"/>
        <v>3.5</v>
      </c>
      <c r="N41" s="322"/>
      <c r="O41" s="322"/>
      <c r="P41" s="322">
        <f>P40</f>
        <v>154.49</v>
      </c>
      <c r="Q41" s="316">
        <f t="shared" si="14"/>
        <v>0</v>
      </c>
      <c r="R41" s="116"/>
    </row>
    <row r="42" spans="1:18" s="146" customFormat="1" ht="13.5" customHeight="1">
      <c r="A42" s="1864">
        <v>17</v>
      </c>
      <c r="B42" s="1864" t="s">
        <v>1</v>
      </c>
      <c r="C42" s="1864" t="s">
        <v>2</v>
      </c>
      <c r="D42" s="1864">
        <v>579583010</v>
      </c>
      <c r="E42" s="1891" t="s">
        <v>158</v>
      </c>
      <c r="F42" s="1110" t="s">
        <v>2224</v>
      </c>
      <c r="G42" s="266">
        <v>10.88</v>
      </c>
      <c r="H42" s="266">
        <v>598.84</v>
      </c>
      <c r="I42" s="196">
        <v>16.100000000000001</v>
      </c>
      <c r="J42" s="196">
        <v>16.100000000000001</v>
      </c>
      <c r="K42" s="196"/>
      <c r="L42" s="123">
        <f t="shared" si="1"/>
        <v>0</v>
      </c>
      <c r="M42" s="124">
        <f t="shared" si="2"/>
        <v>2</v>
      </c>
      <c r="N42" s="125">
        <v>6100</v>
      </c>
      <c r="O42" s="126">
        <v>8100</v>
      </c>
      <c r="P42" s="235">
        <v>98.64</v>
      </c>
      <c r="R42" s="116"/>
    </row>
    <row r="43" spans="1:18" s="146" customFormat="1" ht="13.5" customHeight="1">
      <c r="A43" s="1865"/>
      <c r="B43" s="1865"/>
      <c r="C43" s="1865"/>
      <c r="D43" s="1865"/>
      <c r="E43" s="1892"/>
      <c r="F43" s="205" t="s">
        <v>1263</v>
      </c>
      <c r="G43" s="266"/>
      <c r="H43" s="266"/>
      <c r="I43" s="196"/>
      <c r="J43" s="196"/>
      <c r="K43" s="196"/>
      <c r="L43" s="123">
        <f t="shared" si="1"/>
        <v>0</v>
      </c>
      <c r="M43" s="124">
        <f t="shared" si="2"/>
        <v>4</v>
      </c>
      <c r="N43" s="125">
        <v>8100</v>
      </c>
      <c r="O43" s="126">
        <v>12100</v>
      </c>
      <c r="P43" s="235">
        <v>207.1</v>
      </c>
      <c r="R43" s="116"/>
    </row>
    <row r="44" spans="1:18" s="146" customFormat="1" ht="13.5" customHeight="1">
      <c r="A44" s="1866"/>
      <c r="B44" s="1866"/>
      <c r="C44" s="1866"/>
      <c r="D44" s="1866"/>
      <c r="E44" s="1893"/>
      <c r="F44" s="1110" t="s">
        <v>1264</v>
      </c>
      <c r="G44" s="266"/>
      <c r="H44" s="266"/>
      <c r="I44" s="196"/>
      <c r="J44" s="196"/>
      <c r="K44" s="196"/>
      <c r="L44" s="123">
        <f t="shared" si="1"/>
        <v>0</v>
      </c>
      <c r="M44" s="124">
        <f t="shared" si="2"/>
        <v>2</v>
      </c>
      <c r="N44" s="125">
        <v>12100</v>
      </c>
      <c r="O44" s="126">
        <v>14100</v>
      </c>
      <c r="P44" s="235">
        <v>115.11</v>
      </c>
      <c r="R44" s="116"/>
    </row>
    <row r="45" spans="1:18" s="146" customFormat="1" ht="13.5" customHeight="1">
      <c r="A45" s="250"/>
      <c r="B45" s="250"/>
      <c r="C45" s="250"/>
      <c r="D45" s="290"/>
      <c r="E45" s="299"/>
      <c r="F45" s="201"/>
      <c r="G45" s="201">
        <f t="shared" ref="G45:L45" si="15">SUM(G42:G44)</f>
        <v>10.88</v>
      </c>
      <c r="H45" s="201">
        <f t="shared" si="15"/>
        <v>598.84</v>
      </c>
      <c r="I45" s="201">
        <f t="shared" si="15"/>
        <v>16.100000000000001</v>
      </c>
      <c r="J45" s="201">
        <f t="shared" si="15"/>
        <v>16.100000000000001</v>
      </c>
      <c r="K45" s="201">
        <f t="shared" si="15"/>
        <v>0</v>
      </c>
      <c r="L45" s="201">
        <f t="shared" si="15"/>
        <v>0</v>
      </c>
      <c r="M45" s="323">
        <f>SUM(M42:M44)</f>
        <v>8</v>
      </c>
      <c r="N45" s="201"/>
      <c r="O45" s="201"/>
      <c r="P45" s="323">
        <f>SUM(P42:P44)</f>
        <v>420.85</v>
      </c>
      <c r="Q45" s="318"/>
      <c r="R45" s="116"/>
    </row>
    <row r="46" spans="1:18" s="146" customFormat="1" ht="13.5" customHeight="1">
      <c r="A46" s="1196"/>
      <c r="B46" s="1196"/>
      <c r="C46" s="1196"/>
      <c r="D46" s="1197"/>
      <c r="E46" s="1198"/>
      <c r="F46" s="1181"/>
      <c r="G46" s="1214">
        <f t="shared" ref="G46:L46" si="16">G41+G45</f>
        <v>14.38</v>
      </c>
      <c r="H46" s="1214">
        <f t="shared" si="16"/>
        <v>753.33028999999999</v>
      </c>
      <c r="I46" s="1214">
        <f t="shared" si="16"/>
        <v>19.600000000000001</v>
      </c>
      <c r="J46" s="1214">
        <f t="shared" si="16"/>
        <v>19.600000000000001</v>
      </c>
      <c r="K46" s="1214">
        <f t="shared" si="16"/>
        <v>0</v>
      </c>
      <c r="L46" s="1214">
        <f t="shared" si="16"/>
        <v>0</v>
      </c>
      <c r="M46" s="1214">
        <f>M41+M45</f>
        <v>11.5</v>
      </c>
      <c r="N46" s="1214"/>
      <c r="O46" s="1214"/>
      <c r="P46" s="1214">
        <f>P41+P45</f>
        <v>575.34</v>
      </c>
      <c r="Q46" s="319"/>
      <c r="R46" s="116"/>
    </row>
    <row r="47" spans="1:18" s="146" customFormat="1" ht="13.5" customHeight="1">
      <c r="A47" s="1100">
        <v>18</v>
      </c>
      <c r="B47" s="1100" t="s">
        <v>8</v>
      </c>
      <c r="C47" s="1100" t="s">
        <v>125</v>
      </c>
      <c r="D47" s="1095">
        <v>578583016</v>
      </c>
      <c r="E47" s="1092" t="s">
        <v>156</v>
      </c>
      <c r="F47" s="205" t="s">
        <v>1267</v>
      </c>
      <c r="G47" s="266">
        <v>1.595</v>
      </c>
      <c r="H47" s="266">
        <v>100.75094</v>
      </c>
      <c r="I47" s="196">
        <v>5.8</v>
      </c>
      <c r="J47" s="196">
        <v>5.8</v>
      </c>
      <c r="K47" s="196"/>
      <c r="L47" s="123">
        <f t="shared" si="1"/>
        <v>0</v>
      </c>
      <c r="M47" s="124">
        <f t="shared" si="2"/>
        <v>1.595</v>
      </c>
      <c r="N47" s="125">
        <v>0</v>
      </c>
      <c r="O47" s="126">
        <v>1595</v>
      </c>
      <c r="P47" s="235">
        <v>100.75</v>
      </c>
      <c r="R47" s="116"/>
    </row>
    <row r="48" spans="1:18" s="146" customFormat="1" ht="13.5" customHeight="1">
      <c r="A48" s="250"/>
      <c r="B48" s="250"/>
      <c r="C48" s="250"/>
      <c r="D48" s="290"/>
      <c r="E48" s="299"/>
      <c r="F48" s="201"/>
      <c r="G48" s="322">
        <f>G47</f>
        <v>1.595</v>
      </c>
      <c r="H48" s="322">
        <f t="shared" ref="H48:Q49" si="17">H47</f>
        <v>100.75094</v>
      </c>
      <c r="I48" s="322">
        <f t="shared" si="17"/>
        <v>5.8</v>
      </c>
      <c r="J48" s="322">
        <f t="shared" si="17"/>
        <v>5.8</v>
      </c>
      <c r="K48" s="322">
        <f t="shared" si="17"/>
        <v>0</v>
      </c>
      <c r="L48" s="322">
        <f t="shared" si="17"/>
        <v>0</v>
      </c>
      <c r="M48" s="322">
        <f t="shared" si="17"/>
        <v>1.595</v>
      </c>
      <c r="N48" s="322"/>
      <c r="O48" s="322"/>
      <c r="P48" s="322">
        <f t="shared" si="17"/>
        <v>100.75</v>
      </c>
      <c r="Q48" s="314">
        <f t="shared" si="17"/>
        <v>0</v>
      </c>
      <c r="R48" s="116"/>
    </row>
    <row r="49" spans="1:18" s="146" customFormat="1" ht="13.5" customHeight="1">
      <c r="A49" s="1196"/>
      <c r="B49" s="1196"/>
      <c r="C49" s="1196"/>
      <c r="D49" s="1197"/>
      <c r="E49" s="1198"/>
      <c r="F49" s="1181"/>
      <c r="G49" s="1200">
        <f>G48</f>
        <v>1.595</v>
      </c>
      <c r="H49" s="1200">
        <f t="shared" si="17"/>
        <v>100.75094</v>
      </c>
      <c r="I49" s="1200">
        <f t="shared" si="17"/>
        <v>5.8</v>
      </c>
      <c r="J49" s="1200">
        <f t="shared" si="17"/>
        <v>5.8</v>
      </c>
      <c r="K49" s="1200">
        <f t="shared" si="17"/>
        <v>0</v>
      </c>
      <c r="L49" s="1200">
        <f t="shared" si="17"/>
        <v>0</v>
      </c>
      <c r="M49" s="1200">
        <f t="shared" si="17"/>
        <v>1.595</v>
      </c>
      <c r="N49" s="1200"/>
      <c r="O49" s="1200"/>
      <c r="P49" s="1200">
        <f t="shared" si="17"/>
        <v>100.75</v>
      </c>
      <c r="Q49" s="320">
        <f t="shared" si="17"/>
        <v>0</v>
      </c>
      <c r="R49" s="116"/>
    </row>
    <row r="50" spans="1:18" s="149" customFormat="1" ht="18.75" customHeight="1">
      <c r="A50" s="186"/>
      <c r="B50" s="186"/>
      <c r="C50" s="186"/>
      <c r="D50" s="225"/>
      <c r="E50" s="143" t="s">
        <v>1773</v>
      </c>
      <c r="F50" s="215"/>
      <c r="G50" s="216">
        <f t="shared" ref="G50:L50" si="18">G49+G46+G39+G36+G17+G11</f>
        <v>44.212000000000003</v>
      </c>
      <c r="H50" s="216">
        <f t="shared" si="18"/>
        <v>1806.3032000000001</v>
      </c>
      <c r="I50" s="216">
        <f t="shared" si="18"/>
        <v>114.72199999999999</v>
      </c>
      <c r="J50" s="216">
        <f t="shared" si="18"/>
        <v>100.036</v>
      </c>
      <c r="K50" s="216">
        <f t="shared" si="18"/>
        <v>0</v>
      </c>
      <c r="L50" s="216">
        <f t="shared" si="18"/>
        <v>14.686</v>
      </c>
      <c r="M50" s="216">
        <f>M49+M46+M39+M36+M17+M11</f>
        <v>42.763999999999996</v>
      </c>
      <c r="N50" s="216"/>
      <c r="O50" s="216"/>
      <c r="P50" s="216">
        <f>P49+P46+P39+P36+P17+P11</f>
        <v>1745.9199999999998</v>
      </c>
      <c r="R50" s="141"/>
    </row>
    <row r="51" spans="1:18" s="81" customFormat="1" ht="23.25" customHeight="1">
      <c r="A51" s="1807" t="s">
        <v>1732</v>
      </c>
      <c r="B51" s="1807"/>
      <c r="C51" s="1807"/>
      <c r="D51" s="1807"/>
      <c r="E51" s="1807"/>
      <c r="F51" s="82"/>
      <c r="P51" s="166"/>
      <c r="R51" s="66"/>
    </row>
    <row r="52" spans="1:18" s="146" customFormat="1" ht="12" customHeight="1">
      <c r="A52" s="1100">
        <v>19</v>
      </c>
      <c r="B52" s="1100" t="s">
        <v>31</v>
      </c>
      <c r="C52" s="1100" t="s">
        <v>30</v>
      </c>
      <c r="D52" s="1095">
        <v>506073023</v>
      </c>
      <c r="E52" s="1092" t="s">
        <v>148</v>
      </c>
      <c r="F52" s="1094" t="s">
        <v>914</v>
      </c>
      <c r="G52" s="266">
        <v>1</v>
      </c>
      <c r="H52" s="266">
        <v>46</v>
      </c>
      <c r="I52" s="196">
        <v>4.5999999999999996</v>
      </c>
      <c r="J52" s="196">
        <v>1.8</v>
      </c>
      <c r="K52" s="196"/>
      <c r="L52" s="123">
        <f t="shared" ref="L52:L61" si="19">I52-J52-K52</f>
        <v>2.8</v>
      </c>
      <c r="M52" s="124">
        <f t="shared" ref="M52:M61" si="20">(O52-N52)/1000</f>
        <v>1</v>
      </c>
      <c r="N52" s="125">
        <v>0</v>
      </c>
      <c r="O52" s="126">
        <v>1000</v>
      </c>
      <c r="P52" s="235">
        <v>45.67</v>
      </c>
      <c r="Q52" s="196"/>
      <c r="R52" s="116"/>
    </row>
    <row r="53" spans="1:18" s="146" customFormat="1" ht="12" customHeight="1">
      <c r="A53" s="271"/>
      <c r="B53" s="271"/>
      <c r="C53" s="271"/>
      <c r="D53" s="294"/>
      <c r="E53" s="300"/>
      <c r="F53" s="305"/>
      <c r="G53" s="276">
        <f>G52</f>
        <v>1</v>
      </c>
      <c r="H53" s="276">
        <f t="shared" ref="H53:Q57" si="21">H52</f>
        <v>46</v>
      </c>
      <c r="I53" s="276">
        <f t="shared" si="21"/>
        <v>4.5999999999999996</v>
      </c>
      <c r="J53" s="276">
        <f t="shared" si="21"/>
        <v>1.8</v>
      </c>
      <c r="K53" s="276">
        <f t="shared" si="21"/>
        <v>0</v>
      </c>
      <c r="L53" s="276">
        <f t="shared" si="21"/>
        <v>2.8</v>
      </c>
      <c r="M53" s="276">
        <f t="shared" si="21"/>
        <v>1</v>
      </c>
      <c r="N53" s="276"/>
      <c r="O53" s="276"/>
      <c r="P53" s="276">
        <f t="shared" si="21"/>
        <v>45.67</v>
      </c>
      <c r="Q53" s="276">
        <f t="shared" si="21"/>
        <v>0</v>
      </c>
      <c r="R53" s="116"/>
    </row>
    <row r="54" spans="1:18" s="146" customFormat="1" ht="12" customHeight="1">
      <c r="A54" s="1100">
        <v>20</v>
      </c>
      <c r="B54" s="1100" t="s">
        <v>31</v>
      </c>
      <c r="C54" s="1100" t="s">
        <v>47</v>
      </c>
      <c r="D54" s="1095">
        <v>506023001</v>
      </c>
      <c r="E54" s="1092" t="s">
        <v>171</v>
      </c>
      <c r="F54" s="1094" t="s">
        <v>2225</v>
      </c>
      <c r="G54" s="266">
        <v>2.77</v>
      </c>
      <c r="H54" s="266">
        <v>147.39341999999999</v>
      </c>
      <c r="I54" s="196">
        <v>13.44</v>
      </c>
      <c r="J54" s="196">
        <v>9.8000000000000007</v>
      </c>
      <c r="K54" s="196"/>
      <c r="L54" s="123">
        <f t="shared" si="19"/>
        <v>3.6399999999999988</v>
      </c>
      <c r="M54" s="124">
        <f t="shared" si="20"/>
        <v>2.762</v>
      </c>
      <c r="N54" s="125">
        <v>11192</v>
      </c>
      <c r="O54" s="126">
        <v>13954</v>
      </c>
      <c r="P54" s="235">
        <v>147.38999999999999</v>
      </c>
      <c r="Q54" s="196"/>
      <c r="R54" s="116"/>
    </row>
    <row r="55" spans="1:18" s="146" customFormat="1" ht="12" customHeight="1">
      <c r="A55" s="271"/>
      <c r="B55" s="271"/>
      <c r="C55" s="271"/>
      <c r="D55" s="294"/>
      <c r="E55" s="300"/>
      <c r="F55" s="305"/>
      <c r="G55" s="276">
        <f>G54</f>
        <v>2.77</v>
      </c>
      <c r="H55" s="276">
        <f t="shared" si="21"/>
        <v>147.39341999999999</v>
      </c>
      <c r="I55" s="276">
        <f t="shared" si="21"/>
        <v>13.44</v>
      </c>
      <c r="J55" s="276">
        <f t="shared" si="21"/>
        <v>9.8000000000000007</v>
      </c>
      <c r="K55" s="276">
        <f t="shared" si="21"/>
        <v>0</v>
      </c>
      <c r="L55" s="276">
        <f t="shared" si="21"/>
        <v>3.6399999999999988</v>
      </c>
      <c r="M55" s="276">
        <f t="shared" si="21"/>
        <v>2.762</v>
      </c>
      <c r="N55" s="276"/>
      <c r="O55" s="276"/>
      <c r="P55" s="276">
        <f t="shared" si="21"/>
        <v>147.38999999999999</v>
      </c>
      <c r="Q55" s="276">
        <f t="shared" si="21"/>
        <v>0</v>
      </c>
      <c r="R55" s="116"/>
    </row>
    <row r="56" spans="1:18" s="146" customFormat="1" ht="12" customHeight="1">
      <c r="A56" s="1100">
        <v>21</v>
      </c>
      <c r="B56" s="308" t="s">
        <v>29</v>
      </c>
      <c r="C56" s="308" t="s">
        <v>98</v>
      </c>
      <c r="D56" s="295">
        <v>509543012</v>
      </c>
      <c r="E56" s="1092" t="s">
        <v>420</v>
      </c>
      <c r="F56" s="1076" t="s">
        <v>2226</v>
      </c>
      <c r="G56" s="267">
        <v>1.1499999999999999</v>
      </c>
      <c r="H56" s="310">
        <v>68.349999999999994</v>
      </c>
      <c r="I56" s="196">
        <v>9.6</v>
      </c>
      <c r="J56" s="196"/>
      <c r="K56" s="196"/>
      <c r="L56" s="123">
        <f t="shared" si="19"/>
        <v>9.6</v>
      </c>
      <c r="M56" s="124">
        <f t="shared" si="20"/>
        <v>1.135</v>
      </c>
      <c r="N56" s="125">
        <v>8465</v>
      </c>
      <c r="O56" s="126">
        <v>9600</v>
      </c>
      <c r="P56" s="235">
        <v>68.36</v>
      </c>
      <c r="Q56" s="196"/>
      <c r="R56" s="116"/>
    </row>
    <row r="57" spans="1:18" s="146" customFormat="1" ht="12" customHeight="1">
      <c r="A57" s="271"/>
      <c r="B57" s="271"/>
      <c r="C57" s="271"/>
      <c r="D57" s="294"/>
      <c r="E57" s="300"/>
      <c r="F57" s="305"/>
      <c r="G57" s="276">
        <f>G56</f>
        <v>1.1499999999999999</v>
      </c>
      <c r="H57" s="276">
        <f t="shared" si="21"/>
        <v>68.349999999999994</v>
      </c>
      <c r="I57" s="276">
        <f t="shared" si="21"/>
        <v>9.6</v>
      </c>
      <c r="J57" s="276">
        <f t="shared" si="21"/>
        <v>0</v>
      </c>
      <c r="K57" s="276">
        <f t="shared" si="21"/>
        <v>0</v>
      </c>
      <c r="L57" s="276">
        <f t="shared" si="21"/>
        <v>9.6</v>
      </c>
      <c r="M57" s="276">
        <f t="shared" si="21"/>
        <v>1.135</v>
      </c>
      <c r="N57" s="276"/>
      <c r="O57" s="276"/>
      <c r="P57" s="276">
        <f t="shared" si="21"/>
        <v>68.36</v>
      </c>
      <c r="Q57" s="276">
        <f t="shared" si="21"/>
        <v>0</v>
      </c>
      <c r="R57" s="116"/>
    </row>
    <row r="58" spans="1:18" s="146" customFormat="1" ht="12" customHeight="1">
      <c r="A58" s="1100">
        <v>22</v>
      </c>
      <c r="B58" s="1100" t="s">
        <v>1</v>
      </c>
      <c r="C58" s="1100" t="s">
        <v>2</v>
      </c>
      <c r="D58" s="1095">
        <v>579583010</v>
      </c>
      <c r="E58" s="1092" t="s">
        <v>158</v>
      </c>
      <c r="F58" s="1110" t="s">
        <v>1771</v>
      </c>
      <c r="G58" s="266"/>
      <c r="H58" s="266"/>
      <c r="I58" s="196"/>
      <c r="J58" s="196"/>
      <c r="K58" s="196"/>
      <c r="L58" s="123">
        <f t="shared" si="19"/>
        <v>0</v>
      </c>
      <c r="M58" s="124">
        <f t="shared" si="20"/>
        <v>2</v>
      </c>
      <c r="N58" s="125">
        <v>14100</v>
      </c>
      <c r="O58" s="126">
        <v>16100</v>
      </c>
      <c r="P58" s="235">
        <v>125.24</v>
      </c>
      <c r="Q58" s="196"/>
      <c r="R58" s="116"/>
    </row>
    <row r="59" spans="1:18" s="146" customFormat="1" ht="12" customHeight="1">
      <c r="A59" s="1100">
        <v>23</v>
      </c>
      <c r="B59" s="1100" t="s">
        <v>1</v>
      </c>
      <c r="C59" s="1100" t="s">
        <v>2</v>
      </c>
      <c r="D59" s="1095">
        <v>579583010</v>
      </c>
      <c r="E59" s="1092" t="s">
        <v>158</v>
      </c>
      <c r="F59" s="205" t="s">
        <v>1265</v>
      </c>
      <c r="G59" s="266"/>
      <c r="H59" s="266"/>
      <c r="I59" s="196"/>
      <c r="J59" s="196"/>
      <c r="K59" s="196"/>
      <c r="L59" s="123">
        <f t="shared" si="19"/>
        <v>0</v>
      </c>
      <c r="M59" s="124">
        <f t="shared" si="20"/>
        <v>0.875</v>
      </c>
      <c r="N59" s="125">
        <v>625</v>
      </c>
      <c r="O59" s="126">
        <v>1500</v>
      </c>
      <c r="P59" s="235">
        <v>52.24</v>
      </c>
      <c r="Q59" s="196"/>
      <c r="R59" s="116"/>
    </row>
    <row r="60" spans="1:18" s="146" customFormat="1" ht="12" customHeight="1">
      <c r="A60" s="256"/>
      <c r="B60" s="256"/>
      <c r="C60" s="256"/>
      <c r="D60" s="291"/>
      <c r="E60" s="270"/>
      <c r="F60" s="198"/>
      <c r="G60" s="198">
        <f t="shared" ref="G60:L60" si="22">SUM(G57:G59)</f>
        <v>1.1499999999999999</v>
      </c>
      <c r="H60" s="198">
        <f t="shared" si="22"/>
        <v>68.349999999999994</v>
      </c>
      <c r="I60" s="198">
        <f t="shared" si="22"/>
        <v>9.6</v>
      </c>
      <c r="J60" s="198">
        <f t="shared" si="22"/>
        <v>0</v>
      </c>
      <c r="K60" s="198">
        <f t="shared" si="22"/>
        <v>0</v>
      </c>
      <c r="L60" s="198">
        <f t="shared" si="22"/>
        <v>9.6</v>
      </c>
      <c r="M60" s="307">
        <f>SUM(M58:M59)</f>
        <v>2.875</v>
      </c>
      <c r="N60" s="198"/>
      <c r="O60" s="198"/>
      <c r="P60" s="307">
        <f>SUM(P58:P59)</f>
        <v>177.48</v>
      </c>
      <c r="Q60" s="198"/>
      <c r="R60" s="116"/>
    </row>
    <row r="61" spans="1:18" s="146" customFormat="1" ht="12" customHeight="1">
      <c r="A61" s="1100">
        <v>24</v>
      </c>
      <c r="B61" s="1100" t="s">
        <v>1</v>
      </c>
      <c r="C61" s="1100" t="s">
        <v>116</v>
      </c>
      <c r="D61" s="1095">
        <v>579763016</v>
      </c>
      <c r="E61" s="1092" t="s">
        <v>157</v>
      </c>
      <c r="F61" s="205" t="s">
        <v>1266</v>
      </c>
      <c r="G61" s="266">
        <v>2</v>
      </c>
      <c r="H61" s="266">
        <v>80</v>
      </c>
      <c r="I61" s="196">
        <v>2.8</v>
      </c>
      <c r="J61" s="196">
        <v>2.8</v>
      </c>
      <c r="K61" s="196"/>
      <c r="L61" s="123">
        <f t="shared" si="19"/>
        <v>0</v>
      </c>
      <c r="M61" s="124">
        <f t="shared" si="20"/>
        <v>1.95</v>
      </c>
      <c r="N61" s="125">
        <v>0</v>
      </c>
      <c r="O61" s="126">
        <v>1950</v>
      </c>
      <c r="P61" s="235">
        <v>160.15</v>
      </c>
      <c r="Q61" s="196"/>
      <c r="R61" s="116"/>
    </row>
    <row r="62" spans="1:18" s="146" customFormat="1" ht="12" customHeight="1">
      <c r="A62" s="271"/>
      <c r="B62" s="271"/>
      <c r="C62" s="271"/>
      <c r="D62" s="294"/>
      <c r="E62" s="300"/>
      <c r="F62" s="305"/>
      <c r="G62" s="276">
        <f>G61</f>
        <v>2</v>
      </c>
      <c r="H62" s="276">
        <f t="shared" ref="H62:Q62" si="23">H61</f>
        <v>80</v>
      </c>
      <c r="I62" s="276">
        <f t="shared" si="23"/>
        <v>2.8</v>
      </c>
      <c r="J62" s="276">
        <f t="shared" si="23"/>
        <v>2.8</v>
      </c>
      <c r="K62" s="276">
        <f t="shared" si="23"/>
        <v>0</v>
      </c>
      <c r="L62" s="276">
        <f t="shared" si="23"/>
        <v>0</v>
      </c>
      <c r="M62" s="276">
        <f t="shared" si="23"/>
        <v>1.95</v>
      </c>
      <c r="N62" s="276"/>
      <c r="O62" s="276"/>
      <c r="P62" s="276">
        <f>P61</f>
        <v>160.15</v>
      </c>
      <c r="Q62" s="276">
        <f t="shared" si="23"/>
        <v>0</v>
      </c>
      <c r="R62" s="116"/>
    </row>
    <row r="63" spans="1:18" s="146" customFormat="1" ht="12" customHeight="1">
      <c r="A63" s="185"/>
      <c r="B63" s="185"/>
      <c r="C63" s="185"/>
      <c r="D63" s="227"/>
      <c r="E63" s="143" t="s">
        <v>1774</v>
      </c>
      <c r="F63" s="218"/>
      <c r="G63" s="146">
        <f t="shared" ref="G63:L63" si="24">SUM(G52:G61)</f>
        <v>12.99</v>
      </c>
      <c r="H63" s="146">
        <f t="shared" si="24"/>
        <v>671.83684000000005</v>
      </c>
      <c r="I63" s="146">
        <f t="shared" si="24"/>
        <v>67.679999999999993</v>
      </c>
      <c r="J63" s="146">
        <f t="shared" si="24"/>
        <v>26.000000000000004</v>
      </c>
      <c r="K63" s="146">
        <f t="shared" si="24"/>
        <v>0</v>
      </c>
      <c r="L63" s="146">
        <f t="shared" si="24"/>
        <v>41.68</v>
      </c>
      <c r="M63" s="219">
        <f>M62+M60+M57+M55+M53</f>
        <v>9.7219999999999995</v>
      </c>
      <c r="P63" s="219">
        <f>P62+P60+P57+P55+P53</f>
        <v>599.04999999999995</v>
      </c>
      <c r="Q63" s="146">
        <f>SUM(Q52:Q61)</f>
        <v>0</v>
      </c>
      <c r="R63" s="116"/>
    </row>
    <row r="64" spans="1:18" s="81" customFormat="1" ht="24" customHeight="1">
      <c r="A64" s="1807" t="s">
        <v>2469</v>
      </c>
      <c r="B64" s="1807"/>
      <c r="C64" s="1807"/>
      <c r="D64" s="1807"/>
      <c r="E64" s="1807"/>
      <c r="F64" s="82"/>
      <c r="P64" s="166"/>
      <c r="R64" s="66"/>
    </row>
    <row r="65" spans="1:19" s="169" customFormat="1" ht="13.5" customHeight="1">
      <c r="A65" s="1064">
        <v>25</v>
      </c>
      <c r="B65" s="1077" t="s">
        <v>31</v>
      </c>
      <c r="C65" s="1077" t="s">
        <v>47</v>
      </c>
      <c r="D65" s="1066">
        <v>506023006</v>
      </c>
      <c r="E65" s="1069" t="s">
        <v>1887</v>
      </c>
      <c r="F65" s="1110"/>
      <c r="G65" s="1110"/>
      <c r="H65" s="1110"/>
      <c r="I65" s="123">
        <v>3.46</v>
      </c>
      <c r="J65" s="123"/>
      <c r="K65" s="123"/>
      <c r="L65" s="124">
        <f t="shared" ref="L65:L70" si="25">I65-J65-K65</f>
        <v>3.46</v>
      </c>
      <c r="M65" s="1170">
        <f t="shared" ref="M65:M70" si="26">(O65-N65)/1000</f>
        <v>1.5</v>
      </c>
      <c r="N65" s="155">
        <v>0</v>
      </c>
      <c r="O65" s="156">
        <v>1500</v>
      </c>
      <c r="P65" s="124">
        <f>M65*30</f>
        <v>45</v>
      </c>
      <c r="Q65" s="1114"/>
      <c r="S65" s="158" t="s">
        <v>2529</v>
      </c>
    </row>
    <row r="66" spans="1:19" s="169" customFormat="1" ht="13.5" customHeight="1">
      <c r="A66" s="1064">
        <v>26</v>
      </c>
      <c r="B66" s="1077" t="s">
        <v>31</v>
      </c>
      <c r="C66" s="1077" t="s">
        <v>47</v>
      </c>
      <c r="D66" s="1066">
        <v>506023008</v>
      </c>
      <c r="E66" s="1069" t="s">
        <v>1888</v>
      </c>
      <c r="F66" s="1110"/>
      <c r="G66" s="1110"/>
      <c r="H66" s="1110"/>
      <c r="I66" s="123">
        <v>4.26</v>
      </c>
      <c r="J66" s="123"/>
      <c r="K66" s="123"/>
      <c r="L66" s="124">
        <f t="shared" si="25"/>
        <v>4.26</v>
      </c>
      <c r="M66" s="1170">
        <f t="shared" si="26"/>
        <v>2</v>
      </c>
      <c r="N66" s="155">
        <v>0</v>
      </c>
      <c r="O66" s="156">
        <v>2000</v>
      </c>
      <c r="P66" s="124">
        <f>M66*30</f>
        <v>60</v>
      </c>
      <c r="Q66" s="1114"/>
      <c r="S66" s="158" t="s">
        <v>2529</v>
      </c>
    </row>
    <row r="67" spans="1:19" s="146" customFormat="1" ht="13.5" customHeight="1">
      <c r="A67" s="256"/>
      <c r="B67" s="256"/>
      <c r="C67" s="256"/>
      <c r="D67" s="291"/>
      <c r="E67" s="270"/>
      <c r="F67" s="198"/>
      <c r="G67" s="198">
        <f t="shared" ref="G67:M67" si="27">SUM(G65:G66)</f>
        <v>0</v>
      </c>
      <c r="H67" s="198">
        <f t="shared" si="27"/>
        <v>0</v>
      </c>
      <c r="I67" s="307">
        <f>SUM(I65:I66)</f>
        <v>7.72</v>
      </c>
      <c r="J67" s="307">
        <f t="shared" si="27"/>
        <v>0</v>
      </c>
      <c r="K67" s="307">
        <f t="shared" si="27"/>
        <v>0</v>
      </c>
      <c r="L67" s="307">
        <f t="shared" si="27"/>
        <v>7.72</v>
      </c>
      <c r="M67" s="307">
        <f t="shared" si="27"/>
        <v>3.5</v>
      </c>
      <c r="N67" s="198"/>
      <c r="O67" s="198"/>
      <c r="P67" s="307">
        <f>SUM(P65:P66)</f>
        <v>105</v>
      </c>
      <c r="Q67" s="198"/>
      <c r="R67" s="116"/>
    </row>
    <row r="68" spans="1:19" s="169" customFormat="1" ht="13.5" customHeight="1">
      <c r="A68" s="1064">
        <v>27</v>
      </c>
      <c r="B68" s="1077" t="s">
        <v>31</v>
      </c>
      <c r="C68" s="1077" t="s">
        <v>36</v>
      </c>
      <c r="D68" s="1066">
        <v>506323003</v>
      </c>
      <c r="E68" s="1069" t="s">
        <v>1882</v>
      </c>
      <c r="F68" s="1110"/>
      <c r="G68" s="1110"/>
      <c r="H68" s="1110"/>
      <c r="I68" s="123">
        <v>5.87</v>
      </c>
      <c r="J68" s="123"/>
      <c r="K68" s="123"/>
      <c r="L68" s="124">
        <f t="shared" si="25"/>
        <v>5.87</v>
      </c>
      <c r="M68" s="1170">
        <f t="shared" si="26"/>
        <v>0.44</v>
      </c>
      <c r="N68" s="155">
        <v>2300</v>
      </c>
      <c r="O68" s="156">
        <v>2740</v>
      </c>
      <c r="P68" s="124">
        <f t="shared" ref="P68:P70" si="28">M68*30</f>
        <v>13.2</v>
      </c>
      <c r="Q68" s="1114"/>
      <c r="S68" s="158" t="s">
        <v>2526</v>
      </c>
    </row>
    <row r="69" spans="1:19" s="169" customFormat="1" ht="13.5" customHeight="1">
      <c r="A69" s="1064">
        <v>28</v>
      </c>
      <c r="B69" s="1077" t="s">
        <v>31</v>
      </c>
      <c r="C69" s="1077" t="s">
        <v>36</v>
      </c>
      <c r="D69" s="1066">
        <v>506323009</v>
      </c>
      <c r="E69" s="1069" t="s">
        <v>1885</v>
      </c>
      <c r="F69" s="1110"/>
      <c r="G69" s="1110"/>
      <c r="H69" s="1110"/>
      <c r="I69" s="123">
        <v>4.8499999999999996</v>
      </c>
      <c r="J69" s="123"/>
      <c r="K69" s="123"/>
      <c r="L69" s="124">
        <f t="shared" si="25"/>
        <v>4.8499999999999996</v>
      </c>
      <c r="M69" s="1170">
        <f t="shared" si="26"/>
        <v>4.8499999999999996</v>
      </c>
      <c r="N69" s="155">
        <v>0</v>
      </c>
      <c r="O69" s="156">
        <v>4850</v>
      </c>
      <c r="P69" s="124">
        <f t="shared" si="28"/>
        <v>145.5</v>
      </c>
      <c r="Q69" s="1114"/>
      <c r="S69" s="158" t="s">
        <v>2526</v>
      </c>
    </row>
    <row r="70" spans="1:19" s="169" customFormat="1" ht="13.5" customHeight="1">
      <c r="A70" s="1064">
        <v>29</v>
      </c>
      <c r="B70" s="1077" t="s">
        <v>31</v>
      </c>
      <c r="C70" s="1077" t="s">
        <v>36</v>
      </c>
      <c r="D70" s="1066">
        <v>506323020</v>
      </c>
      <c r="E70" s="1069" t="s">
        <v>1886</v>
      </c>
      <c r="F70" s="1110"/>
      <c r="G70" s="1110"/>
      <c r="H70" s="1110"/>
      <c r="I70" s="123">
        <v>2.4</v>
      </c>
      <c r="J70" s="123"/>
      <c r="K70" s="123"/>
      <c r="L70" s="124">
        <f t="shared" si="25"/>
        <v>2.4</v>
      </c>
      <c r="M70" s="1170">
        <f t="shared" si="26"/>
        <v>0.8</v>
      </c>
      <c r="N70" s="155">
        <v>0</v>
      </c>
      <c r="O70" s="156">
        <v>800</v>
      </c>
      <c r="P70" s="124">
        <f t="shared" si="28"/>
        <v>24</v>
      </c>
      <c r="Q70" s="1114"/>
      <c r="S70" s="158" t="s">
        <v>2526</v>
      </c>
    </row>
    <row r="71" spans="1:19" s="146" customFormat="1" ht="13.5" customHeight="1">
      <c r="A71" s="256"/>
      <c r="B71" s="256"/>
      <c r="C71" s="256"/>
      <c r="D71" s="291"/>
      <c r="E71" s="270"/>
      <c r="F71" s="198"/>
      <c r="G71" s="198">
        <f t="shared" ref="G71:L71" si="29">SUM(G68:G70)</f>
        <v>0</v>
      </c>
      <c r="H71" s="198">
        <f t="shared" si="29"/>
        <v>0</v>
      </c>
      <c r="I71" s="198">
        <f>SUM(I68:I70)</f>
        <v>13.12</v>
      </c>
      <c r="J71" s="198">
        <f t="shared" si="29"/>
        <v>0</v>
      </c>
      <c r="K71" s="198">
        <f t="shared" si="29"/>
        <v>0</v>
      </c>
      <c r="L71" s="198">
        <f t="shared" si="29"/>
        <v>13.12</v>
      </c>
      <c r="M71" s="307">
        <f>SUM(M68:M70)</f>
        <v>6.09</v>
      </c>
      <c r="N71" s="198"/>
      <c r="O71" s="198"/>
      <c r="P71" s="307">
        <f>SUM(P68:P70)</f>
        <v>182.7</v>
      </c>
      <c r="Q71" s="198"/>
      <c r="R71" s="116"/>
    </row>
    <row r="72" spans="1:19" s="169" customFormat="1" ht="13.5" customHeight="1">
      <c r="A72" s="1064">
        <v>30</v>
      </c>
      <c r="B72" s="1077" t="s">
        <v>29</v>
      </c>
      <c r="C72" s="1077" t="s">
        <v>106</v>
      </c>
      <c r="D72" s="1066">
        <v>509543001</v>
      </c>
      <c r="E72" s="1069" t="s">
        <v>2023</v>
      </c>
      <c r="F72" s="1110"/>
      <c r="G72" s="123"/>
      <c r="H72" s="123"/>
      <c r="I72" s="123">
        <v>9.58</v>
      </c>
      <c r="J72" s="123"/>
      <c r="K72" s="123"/>
      <c r="L72" s="124">
        <f t="shared" ref="L72:L76" si="30">I72-J72-K72</f>
        <v>9.58</v>
      </c>
      <c r="M72" s="1170">
        <f t="shared" ref="M72:M76" si="31">(O72-N72)/1000</f>
        <v>1.5</v>
      </c>
      <c r="N72" s="155">
        <v>0</v>
      </c>
      <c r="O72" s="156">
        <v>1500</v>
      </c>
      <c r="P72" s="124">
        <f t="shared" ref="P72:P73" si="32">M72*30</f>
        <v>45</v>
      </c>
      <c r="Q72" s="1114"/>
      <c r="S72" s="158" t="s">
        <v>2518</v>
      </c>
    </row>
    <row r="73" spans="1:19" s="169" customFormat="1" ht="13.5" customHeight="1">
      <c r="A73" s="1064">
        <v>31</v>
      </c>
      <c r="B73" s="1077" t="s">
        <v>29</v>
      </c>
      <c r="C73" s="1077" t="s">
        <v>106</v>
      </c>
      <c r="D73" s="1066">
        <v>509543002</v>
      </c>
      <c r="E73" s="1069" t="s">
        <v>2024</v>
      </c>
      <c r="F73" s="1110"/>
      <c r="G73" s="123"/>
      <c r="H73" s="123"/>
      <c r="I73" s="123">
        <v>9.5500000000000007</v>
      </c>
      <c r="J73" s="123"/>
      <c r="K73" s="123"/>
      <c r="L73" s="124">
        <f t="shared" si="30"/>
        <v>9.5500000000000007</v>
      </c>
      <c r="M73" s="1170">
        <f t="shared" si="31"/>
        <v>1.2749999999999999</v>
      </c>
      <c r="N73" s="155">
        <v>1225</v>
      </c>
      <c r="O73" s="156">
        <v>2500</v>
      </c>
      <c r="P73" s="124">
        <f t="shared" si="32"/>
        <v>38.25</v>
      </c>
      <c r="Q73" s="1114"/>
      <c r="S73" s="158" t="s">
        <v>2518</v>
      </c>
    </row>
    <row r="74" spans="1:19" s="146" customFormat="1" ht="13.5" customHeight="1">
      <c r="A74" s="256"/>
      <c r="B74" s="256"/>
      <c r="C74" s="256"/>
      <c r="D74" s="291"/>
      <c r="E74" s="270"/>
      <c r="F74" s="198"/>
      <c r="G74" s="198">
        <f t="shared" ref="G74:H74" si="33">SUM(G71:G73)</f>
        <v>0</v>
      </c>
      <c r="H74" s="198">
        <f t="shared" si="33"/>
        <v>0</v>
      </c>
      <c r="I74" s="307">
        <f t="shared" ref="I74:M74" si="34">SUM(I72:I73)</f>
        <v>19.130000000000003</v>
      </c>
      <c r="J74" s="307">
        <f t="shared" si="34"/>
        <v>0</v>
      </c>
      <c r="K74" s="307">
        <f t="shared" si="34"/>
        <v>0</v>
      </c>
      <c r="L74" s="307">
        <f t="shared" si="34"/>
        <v>19.130000000000003</v>
      </c>
      <c r="M74" s="307">
        <f t="shared" si="34"/>
        <v>2.7749999999999999</v>
      </c>
      <c r="N74" s="198"/>
      <c r="O74" s="198"/>
      <c r="P74" s="307">
        <f>SUM(P72:P73)</f>
        <v>83.25</v>
      </c>
      <c r="Q74" s="198"/>
      <c r="R74" s="116"/>
    </row>
    <row r="75" spans="1:19" s="169" customFormat="1" ht="13.5" customHeight="1">
      <c r="A75" s="1064">
        <v>32</v>
      </c>
      <c r="B75" s="1064" t="s">
        <v>21</v>
      </c>
      <c r="C75" s="1064" t="s">
        <v>5</v>
      </c>
      <c r="D75" s="1066">
        <v>542403012</v>
      </c>
      <c r="E75" s="1069" t="s">
        <v>1929</v>
      </c>
      <c r="F75" s="1110"/>
      <c r="G75" s="123"/>
      <c r="H75" s="123"/>
      <c r="I75" s="123">
        <v>7.35</v>
      </c>
      <c r="J75" s="123"/>
      <c r="K75" s="123"/>
      <c r="L75" s="124">
        <f t="shared" si="30"/>
        <v>7.35</v>
      </c>
      <c r="M75" s="1170">
        <f t="shared" si="31"/>
        <v>1</v>
      </c>
      <c r="N75" s="155">
        <v>0</v>
      </c>
      <c r="O75" s="156">
        <v>1000</v>
      </c>
      <c r="P75" s="124">
        <f t="shared" ref="P75:P76" si="35">M75*30</f>
        <v>30</v>
      </c>
      <c r="Q75" s="1114"/>
      <c r="S75" s="158" t="s">
        <v>2510</v>
      </c>
    </row>
    <row r="76" spans="1:19" s="169" customFormat="1" ht="13.5" customHeight="1">
      <c r="A76" s="1064">
        <v>33</v>
      </c>
      <c r="B76" s="1064" t="s">
        <v>21</v>
      </c>
      <c r="C76" s="1064" t="s">
        <v>5</v>
      </c>
      <c r="D76" s="1066">
        <v>542403021</v>
      </c>
      <c r="E76" s="1069" t="s">
        <v>1930</v>
      </c>
      <c r="F76" s="1110"/>
      <c r="G76" s="123"/>
      <c r="H76" s="123"/>
      <c r="I76" s="123">
        <v>4.2300000000000004</v>
      </c>
      <c r="J76" s="123"/>
      <c r="K76" s="123"/>
      <c r="L76" s="124">
        <f t="shared" si="30"/>
        <v>4.2300000000000004</v>
      </c>
      <c r="M76" s="1170">
        <f t="shared" si="31"/>
        <v>1</v>
      </c>
      <c r="N76" s="155">
        <v>0</v>
      </c>
      <c r="O76" s="156">
        <v>1000</v>
      </c>
      <c r="P76" s="124">
        <f t="shared" si="35"/>
        <v>30</v>
      </c>
      <c r="Q76" s="1114"/>
      <c r="S76" s="158" t="s">
        <v>2510</v>
      </c>
    </row>
    <row r="77" spans="1:19" s="146" customFormat="1" ht="13.5" customHeight="1">
      <c r="A77" s="256"/>
      <c r="B77" s="256"/>
      <c r="C77" s="256"/>
      <c r="D77" s="291"/>
      <c r="E77" s="270"/>
      <c r="F77" s="198"/>
      <c r="G77" s="198">
        <f>SUM(G75:G76)</f>
        <v>0</v>
      </c>
      <c r="H77" s="198">
        <f>SUM(H75:H76)</f>
        <v>0</v>
      </c>
      <c r="I77" s="307">
        <f t="shared" ref="I77:M77" si="36">SUM(I75:I76)</f>
        <v>11.58</v>
      </c>
      <c r="J77" s="307">
        <f t="shared" si="36"/>
        <v>0</v>
      </c>
      <c r="K77" s="307">
        <f t="shared" si="36"/>
        <v>0</v>
      </c>
      <c r="L77" s="307">
        <f t="shared" si="36"/>
        <v>11.58</v>
      </c>
      <c r="M77" s="307">
        <f t="shared" si="36"/>
        <v>2</v>
      </c>
      <c r="N77" s="198"/>
      <c r="O77" s="198"/>
      <c r="P77" s="307">
        <f>SUM(P75:P76)</f>
        <v>60</v>
      </c>
      <c r="Q77" s="198"/>
      <c r="R77" s="116"/>
    </row>
    <row r="78" spans="1:19" s="146" customFormat="1" ht="13.5" customHeight="1">
      <c r="A78" s="185"/>
      <c r="B78" s="185"/>
      <c r="C78" s="185"/>
      <c r="D78" s="227"/>
      <c r="E78" s="143" t="s">
        <v>2474</v>
      </c>
      <c r="F78" s="218"/>
      <c r="G78" s="146">
        <f>SUM(G65:G77)</f>
        <v>0</v>
      </c>
      <c r="H78" s="146">
        <f>SUM(H65:H77)</f>
        <v>0</v>
      </c>
      <c r="I78" s="219">
        <f>I77+I74+I71+I67</f>
        <v>51.55</v>
      </c>
      <c r="J78" s="219">
        <f>J77+J74+J71+J67</f>
        <v>0</v>
      </c>
      <c r="K78" s="219">
        <f>K77+K74+K71+K67</f>
        <v>0</v>
      </c>
      <c r="L78" s="219">
        <f>L77+L74+L71+L67</f>
        <v>51.55</v>
      </c>
      <c r="M78" s="219">
        <f>M77+M74+M71+M67</f>
        <v>14.365</v>
      </c>
      <c r="P78" s="219">
        <f>P77+P74+P71+P67</f>
        <v>430.95</v>
      </c>
      <c r="R78" s="116"/>
    </row>
    <row r="79" spans="1:19" s="146" customFormat="1" ht="12">
      <c r="A79" s="185"/>
      <c r="B79" s="185"/>
      <c r="C79" s="185"/>
      <c r="D79" s="227"/>
      <c r="E79" s="232"/>
      <c r="F79" s="218"/>
      <c r="P79" s="219"/>
      <c r="R79" s="116"/>
    </row>
    <row r="80" spans="1:19" s="146" customFormat="1" ht="12">
      <c r="A80" s="185"/>
      <c r="B80" s="185"/>
      <c r="C80" s="185"/>
      <c r="D80" s="227"/>
      <c r="E80" s="232"/>
      <c r="F80" s="218"/>
      <c r="L80" s="146" t="s">
        <v>2152</v>
      </c>
      <c r="M80" s="219">
        <f>M78+M63+M50</f>
        <v>66.850999999999999</v>
      </c>
      <c r="P80" s="219">
        <f>P78+P63+P50</f>
        <v>2775.92</v>
      </c>
      <c r="R80" s="116"/>
    </row>
    <row r="81" spans="1:18" s="146" customFormat="1" ht="12">
      <c r="A81" s="185"/>
      <c r="B81" s="185"/>
      <c r="C81" s="185"/>
      <c r="D81" s="227"/>
      <c r="E81" s="232"/>
      <c r="F81" s="218"/>
      <c r="P81" s="219"/>
      <c r="R81" s="116"/>
    </row>
    <row r="82" spans="1:18" s="146" customFormat="1" ht="12">
      <c r="A82" s="185"/>
      <c r="B82" s="185"/>
      <c r="C82" s="185"/>
      <c r="D82" s="227"/>
      <c r="E82" s="232"/>
      <c r="F82" s="218"/>
      <c r="P82" s="219"/>
      <c r="R82" s="116"/>
    </row>
  </sheetData>
  <mergeCells count="41">
    <mergeCell ref="A64:E64"/>
    <mergeCell ref="M1:P1"/>
    <mergeCell ref="A2:P2"/>
    <mergeCell ref="A3:P3"/>
    <mergeCell ref="A51:E51"/>
    <mergeCell ref="A22:A25"/>
    <mergeCell ref="E29:E30"/>
    <mergeCell ref="P4:P5"/>
    <mergeCell ref="L4:L5"/>
    <mergeCell ref="M4:O4"/>
    <mergeCell ref="N5:O5"/>
    <mergeCell ref="G4:H4"/>
    <mergeCell ref="F4:F5"/>
    <mergeCell ref="A6:E6"/>
    <mergeCell ref="A14:A15"/>
    <mergeCell ref="B22:B25"/>
    <mergeCell ref="E14:E15"/>
    <mergeCell ref="D14:D15"/>
    <mergeCell ref="C14:C15"/>
    <mergeCell ref="B14:B15"/>
    <mergeCell ref="B29:B30"/>
    <mergeCell ref="C29:C30"/>
    <mergeCell ref="A29:A30"/>
    <mergeCell ref="D29:D30"/>
    <mergeCell ref="E22:E25"/>
    <mergeCell ref="D22:D25"/>
    <mergeCell ref="C22:C25"/>
    <mergeCell ref="E4:E5"/>
    <mergeCell ref="A4:A5"/>
    <mergeCell ref="B4:B5"/>
    <mergeCell ref="C4:C5"/>
    <mergeCell ref="Q4:Q5"/>
    <mergeCell ref="I4:I5"/>
    <mergeCell ref="J4:J5"/>
    <mergeCell ref="K4:K5"/>
    <mergeCell ref="D4:D5"/>
    <mergeCell ref="B42:B44"/>
    <mergeCell ref="C42:C44"/>
    <mergeCell ref="D42:D44"/>
    <mergeCell ref="E42:E44"/>
    <mergeCell ref="A42:A44"/>
  </mergeCells>
  <printOptions horizontalCentered="1"/>
  <pageMargins left="0.25" right="0.25" top="0.6" bottom="0.6" header="0" footer="0.35"/>
  <pageSetup paperSize="9" scale="80" firstPageNumber="43" orientation="landscape" useFirstPageNumber="1" r:id="rId1"/>
  <headerFooter>
    <oddFooter>&amp;C&amp;"SutonnyMJ,Bold"&amp;18&amp;P</oddFooter>
  </headerFooter>
  <ignoredErrors>
    <ignoredError sqref="L8:M9 L13:M13 L21:M21 L19:M19 L32:M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3D03DF"/>
  </sheetPr>
  <dimension ref="A1:U68"/>
  <sheetViews>
    <sheetView workbookViewId="0">
      <pane xSplit="8" ySplit="3" topLeftCell="I4" activePane="bottomRight" state="frozenSplit"/>
      <selection pane="topRight" activeCell="I1" sqref="I1"/>
      <selection pane="bottomLeft" activeCell="A10" sqref="A10"/>
      <selection pane="bottomRight" activeCell="G8" sqref="G8"/>
    </sheetView>
  </sheetViews>
  <sheetFormatPr defaultRowHeight="15.6"/>
  <cols>
    <col min="1" max="1" width="9.109375" style="923"/>
    <col min="2" max="2" width="12.109375" style="923" customWidth="1"/>
    <col min="3" max="3" width="9.109375" style="923"/>
    <col min="4" max="20" width="14.88671875" customWidth="1"/>
    <col min="21" max="21" width="17.5546875" style="987" customWidth="1"/>
  </cols>
  <sheetData>
    <row r="1" spans="1:21" ht="18">
      <c r="A1" s="1832" t="s">
        <v>2732</v>
      </c>
      <c r="B1" s="1832"/>
      <c r="C1" s="1832"/>
    </row>
    <row r="2" spans="1:21" ht="21.75" customHeight="1">
      <c r="A2" s="1833" t="s">
        <v>2056</v>
      </c>
      <c r="B2" s="1834"/>
      <c r="C2" s="977" t="s">
        <v>1675</v>
      </c>
      <c r="D2" s="1837" t="s">
        <v>2126</v>
      </c>
      <c r="E2" s="1838"/>
      <c r="F2" s="1838"/>
      <c r="G2" s="1838"/>
      <c r="H2" s="1838"/>
      <c r="I2" s="1838"/>
      <c r="J2" s="1838"/>
      <c r="K2" s="1839"/>
      <c r="L2" s="1837" t="s">
        <v>2127</v>
      </c>
      <c r="M2" s="1838"/>
      <c r="N2" s="1838"/>
      <c r="O2" s="1838"/>
      <c r="P2" s="1838"/>
      <c r="Q2" s="1838"/>
      <c r="R2" s="1838"/>
      <c r="S2" s="1839"/>
      <c r="T2" s="1840" t="s">
        <v>2727</v>
      </c>
      <c r="U2" s="1840" t="s">
        <v>2057</v>
      </c>
    </row>
    <row r="3" spans="1:21" ht="30.75" customHeight="1">
      <c r="A3" s="1835"/>
      <c r="B3" s="1836"/>
      <c r="C3" s="978"/>
      <c r="D3" s="979" t="s">
        <v>2733</v>
      </c>
      <c r="E3" s="979" t="s">
        <v>2734</v>
      </c>
      <c r="F3" s="979" t="s">
        <v>2735</v>
      </c>
      <c r="G3" s="979" t="s">
        <v>2734</v>
      </c>
      <c r="H3" s="979" t="s">
        <v>2736</v>
      </c>
      <c r="I3" s="979" t="s">
        <v>2734</v>
      </c>
      <c r="J3" s="991" t="s">
        <v>2726</v>
      </c>
      <c r="K3" s="991" t="s">
        <v>2057</v>
      </c>
      <c r="L3" s="979" t="s">
        <v>2737</v>
      </c>
      <c r="M3" s="979" t="s">
        <v>2738</v>
      </c>
      <c r="N3" s="979" t="s">
        <v>2739</v>
      </c>
      <c r="O3" s="979" t="s">
        <v>2738</v>
      </c>
      <c r="P3" s="979" t="s">
        <v>2740</v>
      </c>
      <c r="Q3" s="982" t="s">
        <v>2738</v>
      </c>
      <c r="R3" s="991" t="s">
        <v>2726</v>
      </c>
      <c r="S3" s="991" t="s">
        <v>2057</v>
      </c>
      <c r="T3" s="1840"/>
      <c r="U3" s="1840"/>
    </row>
    <row r="4" spans="1:21" ht="28.5" customHeight="1">
      <c r="A4" s="1843" t="s">
        <v>2058</v>
      </c>
      <c r="B4" s="1844"/>
      <c r="C4" s="980" t="s">
        <v>2059</v>
      </c>
      <c r="D4" s="69"/>
      <c r="E4" s="69"/>
      <c r="F4" s="70"/>
      <c r="G4" s="70"/>
      <c r="H4" s="70">
        <f>unri!$M$107</f>
        <v>1</v>
      </c>
      <c r="I4" s="70">
        <f>unri!$P$107</f>
        <v>70</v>
      </c>
      <c r="J4" s="992">
        <f>D4+F4+H4</f>
        <v>1</v>
      </c>
      <c r="K4" s="992">
        <f>E4+G4+I4</f>
        <v>70</v>
      </c>
      <c r="L4" s="69"/>
      <c r="M4" s="69"/>
      <c r="N4" s="69"/>
      <c r="O4" s="69"/>
      <c r="P4" s="70"/>
      <c r="Q4" s="983"/>
      <c r="R4" s="992">
        <f>L4+N4+P4</f>
        <v>0</v>
      </c>
      <c r="S4" s="992">
        <f>M4+O4+Q4</f>
        <v>0</v>
      </c>
      <c r="T4" s="1002">
        <f>J4+R4</f>
        <v>1</v>
      </c>
      <c r="U4" s="1002">
        <f>K4+S4</f>
        <v>70</v>
      </c>
    </row>
    <row r="5" spans="1:21" ht="28.5" customHeight="1">
      <c r="A5" s="1845"/>
      <c r="B5" s="1846"/>
      <c r="C5" s="980" t="s">
        <v>2060</v>
      </c>
      <c r="D5" s="70"/>
      <c r="E5" s="70"/>
      <c r="F5" s="70"/>
      <c r="G5" s="70"/>
      <c r="H5" s="70">
        <f>unri!$M$109</f>
        <v>2</v>
      </c>
      <c r="I5" s="70">
        <f>unri!$P$109</f>
        <v>140</v>
      </c>
      <c r="J5" s="992">
        <f t="shared" ref="J5:K68" si="0">D5+F5+H5</f>
        <v>2</v>
      </c>
      <c r="K5" s="992">
        <f t="shared" si="0"/>
        <v>140</v>
      </c>
      <c r="L5" s="69"/>
      <c r="M5" s="69"/>
      <c r="N5" s="69"/>
      <c r="O5" s="69"/>
      <c r="P5" s="69"/>
      <c r="Q5" s="984"/>
      <c r="R5" s="992">
        <f t="shared" ref="R5:S68" si="1">L5+N5+P5</f>
        <v>0</v>
      </c>
      <c r="S5" s="992">
        <f t="shared" si="1"/>
        <v>0</v>
      </c>
      <c r="T5" s="1002">
        <f t="shared" ref="T5:U20" si="2">J5+R5</f>
        <v>2</v>
      </c>
      <c r="U5" s="1002">
        <f>K5+S5</f>
        <v>140</v>
      </c>
    </row>
    <row r="6" spans="1:21" ht="28.5" customHeight="1">
      <c r="A6" s="1845"/>
      <c r="B6" s="1846"/>
      <c r="C6" s="980" t="s">
        <v>2061</v>
      </c>
      <c r="D6" s="69"/>
      <c r="E6" s="69"/>
      <c r="F6" s="70"/>
      <c r="G6" s="70"/>
      <c r="H6" s="68"/>
      <c r="I6" s="70"/>
      <c r="J6" s="992">
        <f t="shared" si="0"/>
        <v>0</v>
      </c>
      <c r="K6" s="992">
        <f t="shared" si="0"/>
        <v>0</v>
      </c>
      <c r="L6" s="69"/>
      <c r="M6" s="69"/>
      <c r="N6" s="69"/>
      <c r="O6" s="69"/>
      <c r="P6" s="70"/>
      <c r="Q6" s="984"/>
      <c r="R6" s="992">
        <f t="shared" si="1"/>
        <v>0</v>
      </c>
      <c r="S6" s="992">
        <f t="shared" si="1"/>
        <v>0</v>
      </c>
      <c r="T6" s="1002">
        <f t="shared" si="2"/>
        <v>0</v>
      </c>
      <c r="U6" s="1002">
        <f t="shared" si="2"/>
        <v>0</v>
      </c>
    </row>
    <row r="7" spans="1:21" ht="28.5" customHeight="1">
      <c r="A7" s="1847"/>
      <c r="B7" s="1848"/>
      <c r="C7" s="993" t="s">
        <v>2062</v>
      </c>
      <c r="D7" s="76">
        <f>D4+D5+D6</f>
        <v>0</v>
      </c>
      <c r="E7" s="76">
        <f t="shared" ref="E7:Q7" si="3">E4+E5+E6</f>
        <v>0</v>
      </c>
      <c r="F7" s="76">
        <f t="shared" si="3"/>
        <v>0</v>
      </c>
      <c r="G7" s="76">
        <f t="shared" si="3"/>
        <v>0</v>
      </c>
      <c r="H7" s="76">
        <f t="shared" si="3"/>
        <v>3</v>
      </c>
      <c r="I7" s="76">
        <f t="shared" si="3"/>
        <v>210</v>
      </c>
      <c r="J7" s="76">
        <f t="shared" si="0"/>
        <v>3</v>
      </c>
      <c r="K7" s="76">
        <f t="shared" si="0"/>
        <v>210</v>
      </c>
      <c r="L7" s="76">
        <f t="shared" si="3"/>
        <v>0</v>
      </c>
      <c r="M7" s="76">
        <f t="shared" si="3"/>
        <v>0</v>
      </c>
      <c r="N7" s="76">
        <f t="shared" si="3"/>
        <v>0</v>
      </c>
      <c r="O7" s="76">
        <f t="shared" si="3"/>
        <v>0</v>
      </c>
      <c r="P7" s="76">
        <f t="shared" si="3"/>
        <v>0</v>
      </c>
      <c r="Q7" s="76">
        <f t="shared" si="3"/>
        <v>0</v>
      </c>
      <c r="R7" s="76">
        <f t="shared" si="1"/>
        <v>0</v>
      </c>
      <c r="S7" s="76">
        <f t="shared" si="1"/>
        <v>0</v>
      </c>
      <c r="T7" s="1003">
        <f t="shared" si="2"/>
        <v>3</v>
      </c>
      <c r="U7" s="1003">
        <f t="shared" si="2"/>
        <v>210</v>
      </c>
    </row>
    <row r="8" spans="1:21" ht="28.5" customHeight="1">
      <c r="A8" s="1843" t="s">
        <v>2063</v>
      </c>
      <c r="B8" s="1844"/>
      <c r="C8" s="980" t="s">
        <v>2064</v>
      </c>
      <c r="D8" s="70"/>
      <c r="E8" s="70"/>
      <c r="F8" s="70"/>
      <c r="G8" s="70"/>
      <c r="H8" s="70">
        <f>unri!$M$111</f>
        <v>0.5</v>
      </c>
      <c r="I8" s="70">
        <f>unri!$P$111</f>
        <v>35</v>
      </c>
      <c r="J8" s="992">
        <f t="shared" si="0"/>
        <v>0.5</v>
      </c>
      <c r="K8" s="992">
        <f t="shared" si="0"/>
        <v>35</v>
      </c>
      <c r="L8" s="69"/>
      <c r="M8" s="69"/>
      <c r="N8" s="69"/>
      <c r="O8" s="69"/>
      <c r="P8" s="70"/>
      <c r="Q8" s="983"/>
      <c r="R8" s="992">
        <f t="shared" si="1"/>
        <v>0</v>
      </c>
      <c r="S8" s="992">
        <f t="shared" si="1"/>
        <v>0</v>
      </c>
      <c r="T8" s="1002">
        <f t="shared" si="2"/>
        <v>0.5</v>
      </c>
      <c r="U8" s="1002">
        <f t="shared" si="2"/>
        <v>35</v>
      </c>
    </row>
    <row r="9" spans="1:21" ht="28.5" customHeight="1">
      <c r="A9" s="1845"/>
      <c r="B9" s="1846"/>
      <c r="C9" s="980" t="s">
        <v>2065</v>
      </c>
      <c r="D9" s="69"/>
      <c r="E9" s="73"/>
      <c r="F9" s="70">
        <f>unri!$M$77</f>
        <v>2</v>
      </c>
      <c r="G9" s="70">
        <f>unri!$P$77</f>
        <v>133.65</v>
      </c>
      <c r="H9" s="69"/>
      <c r="I9" s="69"/>
      <c r="J9" s="992">
        <f t="shared" si="0"/>
        <v>2</v>
      </c>
      <c r="K9" s="992">
        <f t="shared" si="0"/>
        <v>133.65</v>
      </c>
      <c r="L9" s="70">
        <f>unrr!$M$8</f>
        <v>2</v>
      </c>
      <c r="M9" s="70">
        <f>unrr!$P$8</f>
        <v>102.01</v>
      </c>
      <c r="N9" s="69"/>
      <c r="O9" s="69"/>
      <c r="P9" s="70"/>
      <c r="Q9" s="983"/>
      <c r="R9" s="992">
        <f t="shared" si="1"/>
        <v>2</v>
      </c>
      <c r="S9" s="992">
        <f t="shared" si="1"/>
        <v>102.01</v>
      </c>
      <c r="T9" s="1002">
        <f t="shared" si="2"/>
        <v>4</v>
      </c>
      <c r="U9" s="1002">
        <f t="shared" si="2"/>
        <v>235.66000000000003</v>
      </c>
    </row>
    <row r="10" spans="1:21" ht="28.5" customHeight="1">
      <c r="A10" s="1845"/>
      <c r="B10" s="1846"/>
      <c r="C10" s="980" t="s">
        <v>2066</v>
      </c>
      <c r="D10" s="69"/>
      <c r="E10" s="69"/>
      <c r="F10" s="70"/>
      <c r="G10" s="70"/>
      <c r="H10" s="70"/>
      <c r="I10" s="70"/>
      <c r="J10" s="992">
        <f t="shared" si="0"/>
        <v>0</v>
      </c>
      <c r="K10" s="992">
        <f t="shared" si="0"/>
        <v>0</v>
      </c>
      <c r="L10" s="70">
        <f>unrr!$M$10</f>
        <v>2</v>
      </c>
      <c r="M10" s="70">
        <f>unrr!$P$10</f>
        <v>105.04</v>
      </c>
      <c r="N10" s="70"/>
      <c r="O10" s="70"/>
      <c r="P10" s="70"/>
      <c r="Q10" s="983"/>
      <c r="R10" s="992">
        <f t="shared" si="1"/>
        <v>2</v>
      </c>
      <c r="S10" s="992">
        <f t="shared" si="1"/>
        <v>105.04</v>
      </c>
      <c r="T10" s="1002">
        <f t="shared" si="2"/>
        <v>2</v>
      </c>
      <c r="U10" s="1002">
        <f t="shared" si="2"/>
        <v>105.04</v>
      </c>
    </row>
    <row r="11" spans="1:21" ht="28.5" customHeight="1">
      <c r="A11" s="1847"/>
      <c r="B11" s="1848"/>
      <c r="C11" s="993" t="s">
        <v>2062</v>
      </c>
      <c r="D11" s="76">
        <f>D8+D9+D10</f>
        <v>0</v>
      </c>
      <c r="E11" s="76">
        <f t="shared" ref="E11:I11" si="4">E8+E9+E10</f>
        <v>0</v>
      </c>
      <c r="F11" s="76">
        <f t="shared" si="4"/>
        <v>2</v>
      </c>
      <c r="G11" s="76">
        <f t="shared" si="4"/>
        <v>133.65</v>
      </c>
      <c r="H11" s="76">
        <f t="shared" si="4"/>
        <v>0.5</v>
      </c>
      <c r="I11" s="76">
        <f t="shared" si="4"/>
        <v>35</v>
      </c>
      <c r="J11" s="76">
        <f t="shared" si="0"/>
        <v>2.5</v>
      </c>
      <c r="K11" s="76">
        <f t="shared" si="0"/>
        <v>168.65</v>
      </c>
      <c r="L11" s="76">
        <f t="shared" ref="L11:Q11" si="5">L8+L9+L10</f>
        <v>4</v>
      </c>
      <c r="M11" s="76">
        <f t="shared" si="5"/>
        <v>207.05</v>
      </c>
      <c r="N11" s="76">
        <f t="shared" si="5"/>
        <v>0</v>
      </c>
      <c r="O11" s="76">
        <f t="shared" si="5"/>
        <v>0</v>
      </c>
      <c r="P11" s="76">
        <f t="shared" si="5"/>
        <v>0</v>
      </c>
      <c r="Q11" s="76">
        <f t="shared" si="5"/>
        <v>0</v>
      </c>
      <c r="R11" s="76">
        <f t="shared" si="1"/>
        <v>4</v>
      </c>
      <c r="S11" s="76">
        <f t="shared" si="1"/>
        <v>207.05</v>
      </c>
      <c r="T11" s="1003">
        <f t="shared" si="2"/>
        <v>6.5</v>
      </c>
      <c r="U11" s="1003">
        <f t="shared" si="2"/>
        <v>375.70000000000005</v>
      </c>
    </row>
    <row r="12" spans="1:21" ht="28.5" customHeight="1">
      <c r="A12" s="1841" t="s">
        <v>2067</v>
      </c>
      <c r="B12" s="1842"/>
      <c r="C12" s="994"/>
      <c r="D12" s="995">
        <f>D7+D11</f>
        <v>0</v>
      </c>
      <c r="E12" s="995">
        <f t="shared" ref="E12:Q12" si="6">E7+E11</f>
        <v>0</v>
      </c>
      <c r="F12" s="995">
        <f t="shared" si="6"/>
        <v>2</v>
      </c>
      <c r="G12" s="995">
        <f t="shared" si="6"/>
        <v>133.65</v>
      </c>
      <c r="H12" s="995">
        <f t="shared" si="6"/>
        <v>3.5</v>
      </c>
      <c r="I12" s="995">
        <f t="shared" si="6"/>
        <v>245</v>
      </c>
      <c r="J12" s="996">
        <f t="shared" si="0"/>
        <v>5.5</v>
      </c>
      <c r="K12" s="996">
        <f t="shared" si="0"/>
        <v>378.65</v>
      </c>
      <c r="L12" s="995">
        <f t="shared" si="6"/>
        <v>4</v>
      </c>
      <c r="M12" s="995">
        <f t="shared" si="6"/>
        <v>207.05</v>
      </c>
      <c r="N12" s="995">
        <f t="shared" si="6"/>
        <v>0</v>
      </c>
      <c r="O12" s="995">
        <f t="shared" si="6"/>
        <v>0</v>
      </c>
      <c r="P12" s="995">
        <f t="shared" si="6"/>
        <v>0</v>
      </c>
      <c r="Q12" s="995">
        <f t="shared" si="6"/>
        <v>0</v>
      </c>
      <c r="R12" s="996">
        <f t="shared" si="1"/>
        <v>4</v>
      </c>
      <c r="S12" s="996">
        <f t="shared" si="1"/>
        <v>207.05</v>
      </c>
      <c r="T12" s="1004">
        <f t="shared" si="2"/>
        <v>9.5</v>
      </c>
      <c r="U12" s="1004">
        <f t="shared" si="2"/>
        <v>585.70000000000005</v>
      </c>
    </row>
    <row r="13" spans="1:21" ht="28.5" customHeight="1">
      <c r="A13" s="1843" t="s">
        <v>2068</v>
      </c>
      <c r="B13" s="1844"/>
      <c r="C13" s="980" t="s">
        <v>2059</v>
      </c>
      <c r="D13" s="70">
        <f>unri!$M$53</f>
        <v>3.0350000000000001</v>
      </c>
      <c r="E13" s="70">
        <f>unri!$P$53</f>
        <v>146.23000000000002</v>
      </c>
      <c r="F13" s="70"/>
      <c r="G13" s="70"/>
      <c r="H13" s="70">
        <f>unri!$M$142</f>
        <v>1.002</v>
      </c>
      <c r="I13" s="70">
        <f>unri!$P$142</f>
        <v>70.14</v>
      </c>
      <c r="J13" s="992">
        <f t="shared" si="0"/>
        <v>4.0369999999999999</v>
      </c>
      <c r="K13" s="992">
        <f t="shared" si="0"/>
        <v>216.37</v>
      </c>
      <c r="L13" s="70"/>
      <c r="M13" s="70"/>
      <c r="N13" s="70"/>
      <c r="O13" s="70"/>
      <c r="P13" s="70"/>
      <c r="Q13" s="983"/>
      <c r="R13" s="992">
        <f t="shared" si="1"/>
        <v>0</v>
      </c>
      <c r="S13" s="992">
        <f t="shared" si="1"/>
        <v>0</v>
      </c>
      <c r="T13" s="1002">
        <f t="shared" si="2"/>
        <v>4.0369999999999999</v>
      </c>
      <c r="U13" s="1002">
        <f t="shared" si="2"/>
        <v>216.37</v>
      </c>
    </row>
    <row r="14" spans="1:21" ht="28.5" customHeight="1">
      <c r="A14" s="1845"/>
      <c r="B14" s="1846"/>
      <c r="C14" s="980" t="s">
        <v>2069</v>
      </c>
      <c r="D14" s="69"/>
      <c r="E14" s="69"/>
      <c r="F14" s="70"/>
      <c r="G14" s="70"/>
      <c r="H14" s="70"/>
      <c r="I14" s="70"/>
      <c r="J14" s="992">
        <f t="shared" si="0"/>
        <v>0</v>
      </c>
      <c r="K14" s="992">
        <f t="shared" si="0"/>
        <v>0</v>
      </c>
      <c r="L14" s="70"/>
      <c r="M14" s="70"/>
      <c r="N14" s="70"/>
      <c r="O14" s="70"/>
      <c r="P14" s="70"/>
      <c r="Q14" s="983"/>
      <c r="R14" s="992">
        <f t="shared" si="1"/>
        <v>0</v>
      </c>
      <c r="S14" s="992">
        <f t="shared" si="1"/>
        <v>0</v>
      </c>
      <c r="T14" s="1002">
        <f t="shared" si="2"/>
        <v>0</v>
      </c>
      <c r="U14" s="1002">
        <f t="shared" si="2"/>
        <v>0</v>
      </c>
    </row>
    <row r="15" spans="1:21" ht="28.5" customHeight="1">
      <c r="A15" s="1845"/>
      <c r="B15" s="1846"/>
      <c r="C15" s="980" t="s">
        <v>2070</v>
      </c>
      <c r="D15" s="69"/>
      <c r="E15" s="69"/>
      <c r="F15" s="70"/>
      <c r="G15" s="70"/>
      <c r="H15" s="70"/>
      <c r="I15" s="70"/>
      <c r="J15" s="992">
        <f t="shared" si="0"/>
        <v>0</v>
      </c>
      <c r="K15" s="992">
        <f t="shared" si="0"/>
        <v>0</v>
      </c>
      <c r="L15" s="69"/>
      <c r="M15" s="69"/>
      <c r="N15" s="69"/>
      <c r="O15" s="69"/>
      <c r="P15" s="69"/>
      <c r="Q15" s="984"/>
      <c r="R15" s="992">
        <f t="shared" si="1"/>
        <v>0</v>
      </c>
      <c r="S15" s="992">
        <f t="shared" si="1"/>
        <v>0</v>
      </c>
      <c r="T15" s="1002">
        <f t="shared" si="2"/>
        <v>0</v>
      </c>
      <c r="U15" s="1002">
        <f t="shared" si="2"/>
        <v>0</v>
      </c>
    </row>
    <row r="16" spans="1:21" ht="28.5" customHeight="1">
      <c r="A16" s="1847"/>
      <c r="B16" s="1848"/>
      <c r="C16" s="993" t="s">
        <v>2062</v>
      </c>
      <c r="D16" s="76">
        <f>D13+D14+D15</f>
        <v>3.0350000000000001</v>
      </c>
      <c r="E16" s="76">
        <f t="shared" ref="E16:I16" si="7">E13+E14+E15</f>
        <v>146.23000000000002</v>
      </c>
      <c r="F16" s="76">
        <f t="shared" si="7"/>
        <v>0</v>
      </c>
      <c r="G16" s="76">
        <f t="shared" si="7"/>
        <v>0</v>
      </c>
      <c r="H16" s="76">
        <f t="shared" si="7"/>
        <v>1.002</v>
      </c>
      <c r="I16" s="76">
        <f t="shared" si="7"/>
        <v>70.14</v>
      </c>
      <c r="J16" s="76">
        <f t="shared" si="0"/>
        <v>4.0369999999999999</v>
      </c>
      <c r="K16" s="76">
        <f t="shared" si="0"/>
        <v>216.37</v>
      </c>
      <c r="L16" s="76">
        <f t="shared" ref="L16:Q16" si="8">L13+L14+L15</f>
        <v>0</v>
      </c>
      <c r="M16" s="76">
        <f t="shared" si="8"/>
        <v>0</v>
      </c>
      <c r="N16" s="76">
        <f t="shared" si="8"/>
        <v>0</v>
      </c>
      <c r="O16" s="76">
        <f t="shared" si="8"/>
        <v>0</v>
      </c>
      <c r="P16" s="76">
        <f t="shared" si="8"/>
        <v>0</v>
      </c>
      <c r="Q16" s="76">
        <f t="shared" si="8"/>
        <v>0</v>
      </c>
      <c r="R16" s="76">
        <f t="shared" si="1"/>
        <v>0</v>
      </c>
      <c r="S16" s="76">
        <f t="shared" si="1"/>
        <v>0</v>
      </c>
      <c r="T16" s="1003">
        <f t="shared" si="2"/>
        <v>4.0369999999999999</v>
      </c>
      <c r="U16" s="1003">
        <f t="shared" si="2"/>
        <v>216.37</v>
      </c>
    </row>
    <row r="17" spans="1:21" ht="28.5" customHeight="1">
      <c r="A17" s="1849" t="s">
        <v>2071</v>
      </c>
      <c r="B17" s="1849"/>
      <c r="C17" s="997" t="s">
        <v>2072</v>
      </c>
      <c r="D17" s="74">
        <f>unri!$M$48</f>
        <v>5.65</v>
      </c>
      <c r="E17" s="74">
        <f>unri!$P$48</f>
        <v>317.97000000000003</v>
      </c>
      <c r="F17" s="74">
        <f>unri!$M$92</f>
        <v>2</v>
      </c>
      <c r="G17" s="74">
        <f>unri!$P$92</f>
        <v>140.98000000000002</v>
      </c>
      <c r="H17" s="74">
        <f>unri!$M$146</f>
        <v>2.5</v>
      </c>
      <c r="I17" s="74">
        <f>unri!$P$146</f>
        <v>175</v>
      </c>
      <c r="J17" s="76">
        <f t="shared" si="0"/>
        <v>10.15</v>
      </c>
      <c r="K17" s="76">
        <f t="shared" si="0"/>
        <v>633.95000000000005</v>
      </c>
      <c r="L17" s="976"/>
      <c r="M17" s="976"/>
      <c r="N17" s="976"/>
      <c r="O17" s="976"/>
      <c r="P17" s="976"/>
      <c r="Q17" s="78"/>
      <c r="R17" s="76">
        <f t="shared" si="1"/>
        <v>0</v>
      </c>
      <c r="S17" s="76">
        <f t="shared" si="1"/>
        <v>0</v>
      </c>
      <c r="T17" s="1003">
        <f t="shared" si="2"/>
        <v>10.15</v>
      </c>
      <c r="U17" s="1003">
        <f t="shared" si="2"/>
        <v>633.95000000000005</v>
      </c>
    </row>
    <row r="18" spans="1:21" ht="28.5" customHeight="1">
      <c r="A18" s="1843" t="s">
        <v>2073</v>
      </c>
      <c r="B18" s="1844"/>
      <c r="C18" s="981" t="s">
        <v>2074</v>
      </c>
      <c r="D18" s="71"/>
      <c r="E18" s="71"/>
      <c r="F18" s="71"/>
      <c r="G18" s="71"/>
      <c r="H18" s="71">
        <f>unri!$M$148</f>
        <v>3</v>
      </c>
      <c r="I18" s="71">
        <f>unri!$P$148</f>
        <v>210</v>
      </c>
      <c r="J18" s="992">
        <f t="shared" si="0"/>
        <v>3</v>
      </c>
      <c r="K18" s="992">
        <f t="shared" si="0"/>
        <v>210</v>
      </c>
      <c r="L18" s="975"/>
      <c r="M18" s="975"/>
      <c r="N18" s="975"/>
      <c r="O18" s="975"/>
      <c r="P18" s="975"/>
      <c r="Q18" s="985"/>
      <c r="R18" s="992">
        <f t="shared" si="1"/>
        <v>0</v>
      </c>
      <c r="S18" s="992">
        <f t="shared" si="1"/>
        <v>0</v>
      </c>
      <c r="T18" s="1002">
        <f t="shared" si="2"/>
        <v>3</v>
      </c>
      <c r="U18" s="1002">
        <f t="shared" si="2"/>
        <v>210</v>
      </c>
    </row>
    <row r="19" spans="1:21" ht="28.5" customHeight="1">
      <c r="A19" s="1845"/>
      <c r="B19" s="1846"/>
      <c r="C19" s="981" t="s">
        <v>2075</v>
      </c>
      <c r="D19" s="975"/>
      <c r="E19" s="975"/>
      <c r="F19" s="975"/>
      <c r="G19" s="975"/>
      <c r="H19" s="975"/>
      <c r="I19" s="975"/>
      <c r="J19" s="992">
        <f t="shared" si="0"/>
        <v>0</v>
      </c>
      <c r="K19" s="992">
        <f t="shared" si="0"/>
        <v>0</v>
      </c>
      <c r="L19" s="975"/>
      <c r="M19" s="975"/>
      <c r="N19" s="975"/>
      <c r="O19" s="975"/>
      <c r="P19" s="975"/>
      <c r="Q19" s="985"/>
      <c r="R19" s="992">
        <f t="shared" si="1"/>
        <v>0</v>
      </c>
      <c r="S19" s="992">
        <f t="shared" si="1"/>
        <v>0</v>
      </c>
      <c r="T19" s="1002">
        <f t="shared" si="2"/>
        <v>0</v>
      </c>
      <c r="U19" s="1002">
        <f t="shared" si="2"/>
        <v>0</v>
      </c>
    </row>
    <row r="20" spans="1:21" ht="28.5" customHeight="1">
      <c r="A20" s="1847"/>
      <c r="B20" s="1848"/>
      <c r="C20" s="993" t="s">
        <v>2062</v>
      </c>
      <c r="D20" s="76">
        <f>D18+D19</f>
        <v>0</v>
      </c>
      <c r="E20" s="76">
        <f t="shared" ref="E20:Q20" si="9">E18+E19</f>
        <v>0</v>
      </c>
      <c r="F20" s="76">
        <f t="shared" si="9"/>
        <v>0</v>
      </c>
      <c r="G20" s="76">
        <f t="shared" si="9"/>
        <v>0</v>
      </c>
      <c r="H20" s="76">
        <f t="shared" si="9"/>
        <v>3</v>
      </c>
      <c r="I20" s="76">
        <f t="shared" si="9"/>
        <v>210</v>
      </c>
      <c r="J20" s="76">
        <f t="shared" si="0"/>
        <v>3</v>
      </c>
      <c r="K20" s="76">
        <f t="shared" si="0"/>
        <v>210</v>
      </c>
      <c r="L20" s="76">
        <f t="shared" si="9"/>
        <v>0</v>
      </c>
      <c r="M20" s="76">
        <f t="shared" si="9"/>
        <v>0</v>
      </c>
      <c r="N20" s="76">
        <f t="shared" si="9"/>
        <v>0</v>
      </c>
      <c r="O20" s="76">
        <f t="shared" si="9"/>
        <v>0</v>
      </c>
      <c r="P20" s="76">
        <f t="shared" si="9"/>
        <v>0</v>
      </c>
      <c r="Q20" s="76">
        <f t="shared" si="9"/>
        <v>0</v>
      </c>
      <c r="R20" s="76">
        <f t="shared" si="1"/>
        <v>0</v>
      </c>
      <c r="S20" s="76">
        <f t="shared" si="1"/>
        <v>0</v>
      </c>
      <c r="T20" s="1003">
        <f t="shared" si="2"/>
        <v>3</v>
      </c>
      <c r="U20" s="1003">
        <f t="shared" si="2"/>
        <v>210</v>
      </c>
    </row>
    <row r="21" spans="1:21" ht="28.5" customHeight="1">
      <c r="A21" s="1843" t="s">
        <v>2076</v>
      </c>
      <c r="B21" s="1844"/>
      <c r="C21" s="981" t="s">
        <v>2077</v>
      </c>
      <c r="D21" s="71">
        <f>unri!$M$50</f>
        <v>2.25</v>
      </c>
      <c r="E21" s="71">
        <f>unri!$P$50</f>
        <v>129.03</v>
      </c>
      <c r="F21" s="975"/>
      <c r="G21" s="975"/>
      <c r="H21" s="71">
        <f>unri!$M$144</f>
        <v>2.625</v>
      </c>
      <c r="I21" s="71">
        <f>unri!$P$144</f>
        <v>183.75</v>
      </c>
      <c r="J21" s="992">
        <f t="shared" si="0"/>
        <v>4.875</v>
      </c>
      <c r="K21" s="992">
        <f t="shared" si="0"/>
        <v>312.77999999999997</v>
      </c>
      <c r="L21" s="975"/>
      <c r="M21" s="975"/>
      <c r="N21" s="975"/>
      <c r="O21" s="975"/>
      <c r="P21" s="975"/>
      <c r="Q21" s="985"/>
      <c r="R21" s="992">
        <f t="shared" si="1"/>
        <v>0</v>
      </c>
      <c r="S21" s="992">
        <f t="shared" si="1"/>
        <v>0</v>
      </c>
      <c r="T21" s="1002">
        <f t="shared" ref="T21:U36" si="10">J21+R21</f>
        <v>4.875</v>
      </c>
      <c r="U21" s="1002">
        <f t="shared" si="10"/>
        <v>312.77999999999997</v>
      </c>
    </row>
    <row r="22" spans="1:21" ht="28.5" customHeight="1">
      <c r="A22" s="1845"/>
      <c r="B22" s="1846"/>
      <c r="C22" s="981" t="s">
        <v>2078</v>
      </c>
      <c r="D22" s="975"/>
      <c r="E22" s="975"/>
      <c r="F22" s="975"/>
      <c r="G22" s="975"/>
      <c r="H22" s="975"/>
      <c r="I22" s="975"/>
      <c r="J22" s="992">
        <f t="shared" si="0"/>
        <v>0</v>
      </c>
      <c r="K22" s="992">
        <f t="shared" si="0"/>
        <v>0</v>
      </c>
      <c r="L22" s="71">
        <f>unrr!$M$48</f>
        <v>1.595</v>
      </c>
      <c r="M22" s="71">
        <f>unrr!$P$48</f>
        <v>100.75</v>
      </c>
      <c r="N22" s="975"/>
      <c r="O22" s="975"/>
      <c r="P22" s="975"/>
      <c r="Q22" s="985"/>
      <c r="R22" s="992">
        <f t="shared" si="1"/>
        <v>1.595</v>
      </c>
      <c r="S22" s="992">
        <f t="shared" si="1"/>
        <v>100.75</v>
      </c>
      <c r="T22" s="1002">
        <f t="shared" si="10"/>
        <v>1.595</v>
      </c>
      <c r="U22" s="1002">
        <f t="shared" si="10"/>
        <v>100.75</v>
      </c>
    </row>
    <row r="23" spans="1:21" ht="28.5" customHeight="1">
      <c r="A23" s="1847"/>
      <c r="B23" s="1848"/>
      <c r="C23" s="993" t="s">
        <v>2062</v>
      </c>
      <c r="D23" s="76">
        <f t="shared" ref="D23:Q23" si="11">D21+D22</f>
        <v>2.25</v>
      </c>
      <c r="E23" s="76">
        <f t="shared" si="11"/>
        <v>129.03</v>
      </c>
      <c r="F23" s="76">
        <f t="shared" si="11"/>
        <v>0</v>
      </c>
      <c r="G23" s="76">
        <f t="shared" si="11"/>
        <v>0</v>
      </c>
      <c r="H23" s="76">
        <f t="shared" si="11"/>
        <v>2.625</v>
      </c>
      <c r="I23" s="76">
        <f t="shared" si="11"/>
        <v>183.75</v>
      </c>
      <c r="J23" s="76">
        <f t="shared" si="0"/>
        <v>4.875</v>
      </c>
      <c r="K23" s="76">
        <f t="shared" si="0"/>
        <v>312.77999999999997</v>
      </c>
      <c r="L23" s="76">
        <f t="shared" si="11"/>
        <v>1.595</v>
      </c>
      <c r="M23" s="76">
        <f t="shared" si="11"/>
        <v>100.75</v>
      </c>
      <c r="N23" s="76">
        <f t="shared" si="11"/>
        <v>0</v>
      </c>
      <c r="O23" s="76">
        <f t="shared" si="11"/>
        <v>0</v>
      </c>
      <c r="P23" s="76">
        <f t="shared" si="11"/>
        <v>0</v>
      </c>
      <c r="Q23" s="76">
        <f t="shared" si="11"/>
        <v>0</v>
      </c>
      <c r="R23" s="76">
        <f t="shared" si="1"/>
        <v>1.595</v>
      </c>
      <c r="S23" s="76">
        <f t="shared" si="1"/>
        <v>100.75</v>
      </c>
      <c r="T23" s="1003">
        <f t="shared" si="10"/>
        <v>6.47</v>
      </c>
      <c r="U23" s="1003">
        <f t="shared" si="10"/>
        <v>413.53</v>
      </c>
    </row>
    <row r="24" spans="1:21" ht="28.5" customHeight="1">
      <c r="A24" s="1841" t="s">
        <v>2079</v>
      </c>
      <c r="B24" s="1842"/>
      <c r="C24" s="994"/>
      <c r="D24" s="995">
        <f>D16+D17+D20+D23</f>
        <v>10.935</v>
      </c>
      <c r="E24" s="995">
        <f t="shared" ref="E24:Q24" si="12">E16+E17+E20+E23</f>
        <v>593.23</v>
      </c>
      <c r="F24" s="995">
        <f t="shared" si="12"/>
        <v>2</v>
      </c>
      <c r="G24" s="995">
        <f t="shared" si="12"/>
        <v>140.98000000000002</v>
      </c>
      <c r="H24" s="995">
        <f t="shared" si="12"/>
        <v>9.1269999999999989</v>
      </c>
      <c r="I24" s="995">
        <f t="shared" si="12"/>
        <v>638.89</v>
      </c>
      <c r="J24" s="996">
        <f t="shared" si="0"/>
        <v>22.061999999999998</v>
      </c>
      <c r="K24" s="996">
        <f t="shared" si="0"/>
        <v>1373.1</v>
      </c>
      <c r="L24" s="995">
        <f t="shared" si="12"/>
        <v>1.595</v>
      </c>
      <c r="M24" s="995">
        <f t="shared" si="12"/>
        <v>100.75</v>
      </c>
      <c r="N24" s="995">
        <f t="shared" si="12"/>
        <v>0</v>
      </c>
      <c r="O24" s="995">
        <f t="shared" si="12"/>
        <v>0</v>
      </c>
      <c r="P24" s="995">
        <f t="shared" si="12"/>
        <v>0</v>
      </c>
      <c r="Q24" s="995">
        <f t="shared" si="12"/>
        <v>0</v>
      </c>
      <c r="R24" s="996">
        <f t="shared" si="1"/>
        <v>1.595</v>
      </c>
      <c r="S24" s="996">
        <f t="shared" si="1"/>
        <v>100.75</v>
      </c>
      <c r="T24" s="1004">
        <f t="shared" si="10"/>
        <v>23.656999999999996</v>
      </c>
      <c r="U24" s="1004">
        <f t="shared" si="10"/>
        <v>1473.85</v>
      </c>
    </row>
    <row r="25" spans="1:21" ht="28.5" customHeight="1">
      <c r="A25" s="1849" t="s">
        <v>2080</v>
      </c>
      <c r="B25" s="1849"/>
      <c r="C25" s="997" t="s">
        <v>2059</v>
      </c>
      <c r="D25" s="74">
        <f>unri!$M$21</f>
        <v>0.8</v>
      </c>
      <c r="E25" s="74">
        <f>unri!$P$21</f>
        <v>50</v>
      </c>
      <c r="F25" s="976"/>
      <c r="G25" s="976"/>
      <c r="H25" s="976"/>
      <c r="I25" s="976"/>
      <c r="J25" s="76">
        <f t="shared" si="0"/>
        <v>0.8</v>
      </c>
      <c r="K25" s="76">
        <f t="shared" si="0"/>
        <v>50</v>
      </c>
      <c r="L25" s="74">
        <f>unrr!$M$21</f>
        <v>2.1</v>
      </c>
      <c r="M25" s="74">
        <f>unrr!$P$21</f>
        <v>45.28</v>
      </c>
      <c r="N25" s="74"/>
      <c r="O25" s="74"/>
      <c r="P25" s="74"/>
      <c r="Q25" s="75"/>
      <c r="R25" s="76">
        <f t="shared" si="1"/>
        <v>2.1</v>
      </c>
      <c r="S25" s="76">
        <f t="shared" si="1"/>
        <v>45.28</v>
      </c>
      <c r="T25" s="1003">
        <f t="shared" si="10"/>
        <v>2.9000000000000004</v>
      </c>
      <c r="U25" s="1003">
        <f t="shared" si="10"/>
        <v>95.28</v>
      </c>
    </row>
    <row r="26" spans="1:21" ht="28.5" customHeight="1">
      <c r="A26" s="1843" t="s">
        <v>2081</v>
      </c>
      <c r="B26" s="1844"/>
      <c r="C26" s="981" t="s">
        <v>2082</v>
      </c>
      <c r="D26" s="71"/>
      <c r="E26" s="71"/>
      <c r="F26" s="71"/>
      <c r="G26" s="71"/>
      <c r="H26" s="71"/>
      <c r="I26" s="71"/>
      <c r="J26" s="992">
        <f t="shared" si="0"/>
        <v>0</v>
      </c>
      <c r="K26" s="992">
        <f t="shared" si="0"/>
        <v>0</v>
      </c>
      <c r="L26" s="71">
        <f>unrr!$M$35</f>
        <v>7.391</v>
      </c>
      <c r="M26" s="71">
        <f>unrr!$P$35</f>
        <v>137.25</v>
      </c>
      <c r="N26" s="71"/>
      <c r="O26" s="71"/>
      <c r="P26" s="71"/>
      <c r="Q26" s="986"/>
      <c r="R26" s="992">
        <f t="shared" si="1"/>
        <v>7.391</v>
      </c>
      <c r="S26" s="992">
        <f t="shared" si="1"/>
        <v>137.25</v>
      </c>
      <c r="T26" s="1002">
        <f t="shared" si="10"/>
        <v>7.391</v>
      </c>
      <c r="U26" s="1002">
        <f t="shared" si="10"/>
        <v>137.25</v>
      </c>
    </row>
    <row r="27" spans="1:21" ht="28.5" customHeight="1">
      <c r="A27" s="1845"/>
      <c r="B27" s="1846"/>
      <c r="C27" s="981" t="s">
        <v>2083</v>
      </c>
      <c r="D27" s="71">
        <f>unri!$M$38</f>
        <v>2.93</v>
      </c>
      <c r="E27" s="71">
        <f>unri!$P$38</f>
        <v>155.34</v>
      </c>
      <c r="F27" s="71"/>
      <c r="G27" s="71"/>
      <c r="H27" s="71"/>
      <c r="I27" s="975"/>
      <c r="J27" s="992">
        <f t="shared" si="0"/>
        <v>2.93</v>
      </c>
      <c r="K27" s="992">
        <f t="shared" si="0"/>
        <v>155.34</v>
      </c>
      <c r="L27" s="975"/>
      <c r="M27" s="975"/>
      <c r="N27" s="975"/>
      <c r="O27" s="975"/>
      <c r="P27" s="975"/>
      <c r="Q27" s="985"/>
      <c r="R27" s="992">
        <f t="shared" si="1"/>
        <v>0</v>
      </c>
      <c r="S27" s="992">
        <f t="shared" si="1"/>
        <v>0</v>
      </c>
      <c r="T27" s="1002">
        <f t="shared" si="10"/>
        <v>2.93</v>
      </c>
      <c r="U27" s="1002">
        <f t="shared" si="10"/>
        <v>155.34</v>
      </c>
    </row>
    <row r="28" spans="1:21" ht="28.5" customHeight="1">
      <c r="A28" s="1847"/>
      <c r="B28" s="1848"/>
      <c r="C28" s="993" t="s">
        <v>2062</v>
      </c>
      <c r="D28" s="76">
        <f t="shared" ref="D28:I28" si="13">D26+D27</f>
        <v>2.93</v>
      </c>
      <c r="E28" s="76">
        <f t="shared" si="13"/>
        <v>155.34</v>
      </c>
      <c r="F28" s="76">
        <f t="shared" si="13"/>
        <v>0</v>
      </c>
      <c r="G28" s="76">
        <f t="shared" si="13"/>
        <v>0</v>
      </c>
      <c r="H28" s="76">
        <f t="shared" si="13"/>
        <v>0</v>
      </c>
      <c r="I28" s="76">
        <f t="shared" si="13"/>
        <v>0</v>
      </c>
      <c r="J28" s="76">
        <f t="shared" si="0"/>
        <v>2.93</v>
      </c>
      <c r="K28" s="76">
        <f t="shared" si="0"/>
        <v>155.34</v>
      </c>
      <c r="L28" s="76">
        <f t="shared" ref="L28:Q28" si="14">L26+L27</f>
        <v>7.391</v>
      </c>
      <c r="M28" s="76">
        <f t="shared" si="14"/>
        <v>137.25</v>
      </c>
      <c r="N28" s="76">
        <f t="shared" si="14"/>
        <v>0</v>
      </c>
      <c r="O28" s="76">
        <f t="shared" si="14"/>
        <v>0</v>
      </c>
      <c r="P28" s="76">
        <f t="shared" si="14"/>
        <v>0</v>
      </c>
      <c r="Q28" s="76">
        <f t="shared" si="14"/>
        <v>0</v>
      </c>
      <c r="R28" s="76">
        <f t="shared" si="1"/>
        <v>7.391</v>
      </c>
      <c r="S28" s="76">
        <f t="shared" si="1"/>
        <v>137.25</v>
      </c>
      <c r="T28" s="1003">
        <f t="shared" si="10"/>
        <v>10.321</v>
      </c>
      <c r="U28" s="1003">
        <f t="shared" si="10"/>
        <v>292.59000000000003</v>
      </c>
    </row>
    <row r="29" spans="1:21" ht="28.5" customHeight="1">
      <c r="A29" s="1843" t="s">
        <v>2084</v>
      </c>
      <c r="B29" s="1844"/>
      <c r="C29" s="981" t="s">
        <v>2085</v>
      </c>
      <c r="D29" s="71">
        <f>unri!$M$34</f>
        <v>1.147</v>
      </c>
      <c r="E29" s="71">
        <f>unri!$P$34</f>
        <v>63.48</v>
      </c>
      <c r="F29" s="975"/>
      <c r="G29" s="975"/>
      <c r="H29" s="71">
        <f>unri!$M$131</f>
        <v>1.635</v>
      </c>
      <c r="I29" s="71">
        <f>unri!$P$131</f>
        <v>114.45</v>
      </c>
      <c r="J29" s="992">
        <f t="shared" si="0"/>
        <v>2.782</v>
      </c>
      <c r="K29" s="992">
        <f t="shared" si="0"/>
        <v>177.93</v>
      </c>
      <c r="L29" s="71">
        <f>unrr!$M$19</f>
        <v>0.3</v>
      </c>
      <c r="M29" s="71">
        <f>unrr!$P$19</f>
        <v>40.69</v>
      </c>
      <c r="N29" s="71">
        <f>unrr!$M$57</f>
        <v>1.135</v>
      </c>
      <c r="O29" s="71">
        <f>unrr!$P$57</f>
        <v>68.36</v>
      </c>
      <c r="P29" s="71">
        <f>unrr!$M$74</f>
        <v>2.7749999999999999</v>
      </c>
      <c r="Q29" s="986">
        <f>unrr!$P$74</f>
        <v>83.25</v>
      </c>
      <c r="R29" s="992">
        <f t="shared" si="1"/>
        <v>4.21</v>
      </c>
      <c r="S29" s="992">
        <f t="shared" si="1"/>
        <v>192.3</v>
      </c>
      <c r="T29" s="1002">
        <f t="shared" si="10"/>
        <v>6.992</v>
      </c>
      <c r="U29" s="1002">
        <f t="shared" si="10"/>
        <v>370.23</v>
      </c>
    </row>
    <row r="30" spans="1:21" ht="28.5" customHeight="1">
      <c r="A30" s="1845"/>
      <c r="B30" s="1846"/>
      <c r="C30" s="981" t="s">
        <v>2086</v>
      </c>
      <c r="D30" s="975"/>
      <c r="E30" s="975"/>
      <c r="F30" s="975"/>
      <c r="G30" s="975"/>
      <c r="H30" s="975"/>
      <c r="I30" s="975"/>
      <c r="J30" s="992">
        <f t="shared" si="0"/>
        <v>0</v>
      </c>
      <c r="K30" s="992">
        <f t="shared" si="0"/>
        <v>0</v>
      </c>
      <c r="L30" s="975"/>
      <c r="M30" s="975"/>
      <c r="N30" s="975"/>
      <c r="O30" s="975"/>
      <c r="P30" s="71"/>
      <c r="Q30" s="986"/>
      <c r="R30" s="992">
        <f t="shared" si="1"/>
        <v>0</v>
      </c>
      <c r="S30" s="992">
        <f t="shared" si="1"/>
        <v>0</v>
      </c>
      <c r="T30" s="1002">
        <f t="shared" si="10"/>
        <v>0</v>
      </c>
      <c r="U30" s="1002">
        <f t="shared" si="10"/>
        <v>0</v>
      </c>
    </row>
    <row r="31" spans="1:21" ht="28.5" customHeight="1">
      <c r="A31" s="1847"/>
      <c r="B31" s="1848"/>
      <c r="C31" s="993" t="s">
        <v>2062</v>
      </c>
      <c r="D31" s="76">
        <f t="shared" ref="D31:I31" si="15">D29+D30</f>
        <v>1.147</v>
      </c>
      <c r="E31" s="76">
        <f t="shared" si="15"/>
        <v>63.48</v>
      </c>
      <c r="F31" s="76">
        <f t="shared" si="15"/>
        <v>0</v>
      </c>
      <c r="G31" s="76">
        <f t="shared" si="15"/>
        <v>0</v>
      </c>
      <c r="H31" s="76">
        <f t="shared" si="15"/>
        <v>1.635</v>
      </c>
      <c r="I31" s="76">
        <f t="shared" si="15"/>
        <v>114.45</v>
      </c>
      <c r="J31" s="76">
        <f t="shared" si="0"/>
        <v>2.782</v>
      </c>
      <c r="K31" s="76">
        <f t="shared" si="0"/>
        <v>177.93</v>
      </c>
      <c r="L31" s="76">
        <f t="shared" ref="L31:Q31" si="16">L29+L30</f>
        <v>0.3</v>
      </c>
      <c r="M31" s="76">
        <f t="shared" si="16"/>
        <v>40.69</v>
      </c>
      <c r="N31" s="76">
        <f t="shared" si="16"/>
        <v>1.135</v>
      </c>
      <c r="O31" s="76">
        <f t="shared" si="16"/>
        <v>68.36</v>
      </c>
      <c r="P31" s="76">
        <f t="shared" si="16"/>
        <v>2.7749999999999999</v>
      </c>
      <c r="Q31" s="76">
        <f t="shared" si="16"/>
        <v>83.25</v>
      </c>
      <c r="R31" s="76">
        <f t="shared" si="1"/>
        <v>4.21</v>
      </c>
      <c r="S31" s="76">
        <f t="shared" si="1"/>
        <v>192.3</v>
      </c>
      <c r="T31" s="1003">
        <f t="shared" si="10"/>
        <v>6.992</v>
      </c>
      <c r="U31" s="1003">
        <f t="shared" si="10"/>
        <v>370.23</v>
      </c>
    </row>
    <row r="32" spans="1:21" ht="28.5" customHeight="1">
      <c r="A32" s="1843" t="s">
        <v>2087</v>
      </c>
      <c r="B32" s="1844"/>
      <c r="C32" s="981" t="s">
        <v>2088</v>
      </c>
      <c r="D32" s="71">
        <f>unri!$M$32</f>
        <v>17.591999999999999</v>
      </c>
      <c r="E32" s="71">
        <f>unri!$P$32</f>
        <v>1293.54</v>
      </c>
      <c r="F32" s="71">
        <f>unri!$M$86</f>
        <v>4.2249999999999996</v>
      </c>
      <c r="G32" s="71">
        <f>unri!$P$86</f>
        <v>269.47000000000003</v>
      </c>
      <c r="H32" s="975"/>
      <c r="I32" s="975"/>
      <c r="J32" s="992">
        <f t="shared" si="0"/>
        <v>21.817</v>
      </c>
      <c r="K32" s="992">
        <f t="shared" si="0"/>
        <v>1563.01</v>
      </c>
      <c r="L32" s="71">
        <f>unrr!$M$32</f>
        <v>9.4380000000000006</v>
      </c>
      <c r="M32" s="71">
        <f>unrr!$P$32</f>
        <v>391.52999999999992</v>
      </c>
      <c r="N32" s="975"/>
      <c r="O32" s="975"/>
      <c r="P32" s="975"/>
      <c r="Q32" s="985"/>
      <c r="R32" s="992">
        <f t="shared" si="1"/>
        <v>9.4380000000000006</v>
      </c>
      <c r="S32" s="992">
        <f t="shared" si="1"/>
        <v>391.52999999999992</v>
      </c>
      <c r="T32" s="1002">
        <f t="shared" si="10"/>
        <v>31.255000000000003</v>
      </c>
      <c r="U32" s="1002">
        <f t="shared" si="10"/>
        <v>1954.54</v>
      </c>
    </row>
    <row r="33" spans="1:21" ht="28.5" customHeight="1">
      <c r="A33" s="1845"/>
      <c r="B33" s="1846"/>
      <c r="C33" s="981" t="s">
        <v>2089</v>
      </c>
      <c r="D33" s="975"/>
      <c r="E33" s="975"/>
      <c r="F33" s="975"/>
      <c r="G33" s="975"/>
      <c r="H33" s="975"/>
      <c r="I33" s="975"/>
      <c r="J33" s="992">
        <f t="shared" si="0"/>
        <v>0</v>
      </c>
      <c r="K33" s="992">
        <f t="shared" si="0"/>
        <v>0</v>
      </c>
      <c r="L33" s="975"/>
      <c r="M33" s="975"/>
      <c r="N33" s="975"/>
      <c r="O33" s="975"/>
      <c r="P33" s="975"/>
      <c r="Q33" s="985"/>
      <c r="R33" s="992">
        <f t="shared" si="1"/>
        <v>0</v>
      </c>
      <c r="S33" s="992">
        <f t="shared" si="1"/>
        <v>0</v>
      </c>
      <c r="T33" s="1002">
        <f t="shared" si="10"/>
        <v>0</v>
      </c>
      <c r="U33" s="1002">
        <f t="shared" si="10"/>
        <v>0</v>
      </c>
    </row>
    <row r="34" spans="1:21" ht="28.5" customHeight="1">
      <c r="A34" s="1847"/>
      <c r="B34" s="1848"/>
      <c r="C34" s="993" t="s">
        <v>2062</v>
      </c>
      <c r="D34" s="76">
        <f t="shared" ref="D34:I34" si="17">D32+D33</f>
        <v>17.591999999999999</v>
      </c>
      <c r="E34" s="76">
        <f t="shared" si="17"/>
        <v>1293.54</v>
      </c>
      <c r="F34" s="76">
        <f t="shared" si="17"/>
        <v>4.2249999999999996</v>
      </c>
      <c r="G34" s="76">
        <f t="shared" si="17"/>
        <v>269.47000000000003</v>
      </c>
      <c r="H34" s="76">
        <f t="shared" si="17"/>
        <v>0</v>
      </c>
      <c r="I34" s="76">
        <f t="shared" si="17"/>
        <v>0</v>
      </c>
      <c r="J34" s="76">
        <f t="shared" si="0"/>
        <v>21.817</v>
      </c>
      <c r="K34" s="76">
        <f t="shared" si="0"/>
        <v>1563.01</v>
      </c>
      <c r="L34" s="76">
        <f t="shared" ref="L34:Q34" si="18">L32+L33</f>
        <v>9.4380000000000006</v>
      </c>
      <c r="M34" s="76">
        <f t="shared" si="18"/>
        <v>391.52999999999992</v>
      </c>
      <c r="N34" s="76">
        <f t="shared" si="18"/>
        <v>0</v>
      </c>
      <c r="O34" s="76">
        <f t="shared" si="18"/>
        <v>0</v>
      </c>
      <c r="P34" s="76">
        <f t="shared" si="18"/>
        <v>0</v>
      </c>
      <c r="Q34" s="76">
        <f t="shared" si="18"/>
        <v>0</v>
      </c>
      <c r="R34" s="76">
        <f t="shared" si="1"/>
        <v>9.4380000000000006</v>
      </c>
      <c r="S34" s="76">
        <f t="shared" si="1"/>
        <v>391.52999999999992</v>
      </c>
      <c r="T34" s="1003">
        <f t="shared" si="10"/>
        <v>31.255000000000003</v>
      </c>
      <c r="U34" s="1003">
        <f t="shared" si="10"/>
        <v>1954.54</v>
      </c>
    </row>
    <row r="35" spans="1:21" ht="28.5" customHeight="1">
      <c r="A35" s="1841" t="s">
        <v>2090</v>
      </c>
      <c r="B35" s="1842"/>
      <c r="C35" s="994"/>
      <c r="D35" s="995">
        <f>D25+D28+D31+D34</f>
        <v>22.469000000000001</v>
      </c>
      <c r="E35" s="995">
        <f t="shared" ref="E35:Q35" si="19">E25+E28+E31+E34</f>
        <v>1562.36</v>
      </c>
      <c r="F35" s="995">
        <f t="shared" si="19"/>
        <v>4.2249999999999996</v>
      </c>
      <c r="G35" s="995">
        <f t="shared" si="19"/>
        <v>269.47000000000003</v>
      </c>
      <c r="H35" s="995">
        <f t="shared" si="19"/>
        <v>1.635</v>
      </c>
      <c r="I35" s="995">
        <f t="shared" si="19"/>
        <v>114.45</v>
      </c>
      <c r="J35" s="996">
        <f t="shared" si="0"/>
        <v>28.329000000000004</v>
      </c>
      <c r="K35" s="996">
        <f t="shared" si="0"/>
        <v>1946.28</v>
      </c>
      <c r="L35" s="995">
        <f t="shared" si="19"/>
        <v>19.228999999999999</v>
      </c>
      <c r="M35" s="995">
        <f t="shared" si="19"/>
        <v>614.74999999999989</v>
      </c>
      <c r="N35" s="995">
        <f t="shared" si="19"/>
        <v>1.135</v>
      </c>
      <c r="O35" s="995">
        <f t="shared" si="19"/>
        <v>68.36</v>
      </c>
      <c r="P35" s="995">
        <f t="shared" si="19"/>
        <v>2.7749999999999999</v>
      </c>
      <c r="Q35" s="995">
        <f t="shared" si="19"/>
        <v>83.25</v>
      </c>
      <c r="R35" s="996">
        <f t="shared" si="1"/>
        <v>23.138999999999999</v>
      </c>
      <c r="S35" s="996">
        <f t="shared" si="1"/>
        <v>766.3599999999999</v>
      </c>
      <c r="T35" s="1004">
        <f t="shared" si="10"/>
        <v>51.468000000000004</v>
      </c>
      <c r="U35" s="1004">
        <f t="shared" si="10"/>
        <v>2712.64</v>
      </c>
    </row>
    <row r="36" spans="1:21" ht="28.5" customHeight="1">
      <c r="A36" s="1843" t="s">
        <v>2091</v>
      </c>
      <c r="B36" s="1844"/>
      <c r="C36" s="981" t="s">
        <v>2092</v>
      </c>
      <c r="D36" s="71"/>
      <c r="E36" s="71"/>
      <c r="F36" s="71"/>
      <c r="G36" s="71"/>
      <c r="H36" s="71"/>
      <c r="I36" s="71"/>
      <c r="J36" s="992">
        <f t="shared" si="0"/>
        <v>0</v>
      </c>
      <c r="K36" s="992">
        <f t="shared" si="0"/>
        <v>0</v>
      </c>
      <c r="L36" s="975"/>
      <c r="M36" s="975"/>
      <c r="N36" s="71">
        <f>unrr!$M$55</f>
        <v>2.762</v>
      </c>
      <c r="O36" s="71">
        <f>unrr!$P$55</f>
        <v>147.38999999999999</v>
      </c>
      <c r="P36" s="71">
        <f>unrr!$M$67</f>
        <v>3.5</v>
      </c>
      <c r="Q36" s="986">
        <f>unrr!$P$67</f>
        <v>105</v>
      </c>
      <c r="R36" s="992">
        <f t="shared" si="1"/>
        <v>6.2620000000000005</v>
      </c>
      <c r="S36" s="992">
        <f t="shared" si="1"/>
        <v>252.39</v>
      </c>
      <c r="T36" s="1002">
        <f t="shared" si="10"/>
        <v>6.2620000000000005</v>
      </c>
      <c r="U36" s="1002">
        <f t="shared" si="10"/>
        <v>252.39</v>
      </c>
    </row>
    <row r="37" spans="1:21" ht="28.5" customHeight="1">
      <c r="A37" s="1845"/>
      <c r="B37" s="1846"/>
      <c r="C37" s="981" t="s">
        <v>2093</v>
      </c>
      <c r="D37" s="71">
        <f>unri!$M$18</f>
        <v>2.5</v>
      </c>
      <c r="E37" s="71">
        <f>unri!$P$18</f>
        <v>175.89999999999998</v>
      </c>
      <c r="F37" s="71"/>
      <c r="G37" s="71"/>
      <c r="H37" s="71">
        <f>unri!$M$128</f>
        <v>9.8149999999999995</v>
      </c>
      <c r="I37" s="71">
        <f>unri!$P$128</f>
        <v>687.05</v>
      </c>
      <c r="J37" s="992">
        <f t="shared" si="0"/>
        <v>12.315</v>
      </c>
      <c r="K37" s="992">
        <f t="shared" si="0"/>
        <v>862.94999999999993</v>
      </c>
      <c r="L37" s="71">
        <f>unrr!$M$16</f>
        <v>2.64</v>
      </c>
      <c r="M37" s="71">
        <f>unrr!$P$16</f>
        <v>111.94</v>
      </c>
      <c r="N37" s="975"/>
      <c r="O37" s="975"/>
      <c r="P37" s="71">
        <f>unrr!$M$71</f>
        <v>6.09</v>
      </c>
      <c r="Q37" s="986">
        <f>unrr!$P$71</f>
        <v>182.7</v>
      </c>
      <c r="R37" s="992">
        <f t="shared" si="1"/>
        <v>8.73</v>
      </c>
      <c r="S37" s="992">
        <f t="shared" si="1"/>
        <v>294.64</v>
      </c>
      <c r="T37" s="1002">
        <f t="shared" ref="T37:U52" si="20">J37+R37</f>
        <v>21.045000000000002</v>
      </c>
      <c r="U37" s="1002">
        <f t="shared" si="20"/>
        <v>1157.5899999999999</v>
      </c>
    </row>
    <row r="38" spans="1:21" ht="28.5" customHeight="1">
      <c r="A38" s="1847"/>
      <c r="B38" s="1848"/>
      <c r="C38" s="993" t="s">
        <v>2062</v>
      </c>
      <c r="D38" s="76">
        <f t="shared" ref="D38:I38" si="21">D36+D37</f>
        <v>2.5</v>
      </c>
      <c r="E38" s="76">
        <f t="shared" si="21"/>
        <v>175.89999999999998</v>
      </c>
      <c r="F38" s="76">
        <f t="shared" si="21"/>
        <v>0</v>
      </c>
      <c r="G38" s="76">
        <f t="shared" si="21"/>
        <v>0</v>
      </c>
      <c r="H38" s="76">
        <f t="shared" si="21"/>
        <v>9.8149999999999995</v>
      </c>
      <c r="I38" s="76">
        <f t="shared" si="21"/>
        <v>687.05</v>
      </c>
      <c r="J38" s="76">
        <f t="shared" si="0"/>
        <v>12.315</v>
      </c>
      <c r="K38" s="76">
        <f t="shared" si="0"/>
        <v>862.94999999999993</v>
      </c>
      <c r="L38" s="76">
        <f t="shared" ref="L38:Q38" si="22">L36+L37</f>
        <v>2.64</v>
      </c>
      <c r="M38" s="76">
        <f t="shared" si="22"/>
        <v>111.94</v>
      </c>
      <c r="N38" s="76">
        <f t="shared" si="22"/>
        <v>2.762</v>
      </c>
      <c r="O38" s="76">
        <f t="shared" si="22"/>
        <v>147.38999999999999</v>
      </c>
      <c r="P38" s="76">
        <f t="shared" si="22"/>
        <v>9.59</v>
      </c>
      <c r="Q38" s="76">
        <f t="shared" si="22"/>
        <v>287.7</v>
      </c>
      <c r="R38" s="76">
        <f t="shared" si="1"/>
        <v>14.992000000000001</v>
      </c>
      <c r="S38" s="76">
        <f t="shared" si="1"/>
        <v>547.03</v>
      </c>
      <c r="T38" s="1003">
        <f t="shared" si="20"/>
        <v>27.307000000000002</v>
      </c>
      <c r="U38" s="1003">
        <f t="shared" si="20"/>
        <v>1409.98</v>
      </c>
    </row>
    <row r="39" spans="1:21" ht="28.5" customHeight="1">
      <c r="A39" s="1843" t="s">
        <v>2094</v>
      </c>
      <c r="B39" s="1844"/>
      <c r="C39" s="981" t="s">
        <v>2095</v>
      </c>
      <c r="D39" s="975"/>
      <c r="E39" s="975"/>
      <c r="F39" s="71"/>
      <c r="G39" s="71"/>
      <c r="H39" s="71"/>
      <c r="I39" s="71"/>
      <c r="J39" s="992">
        <f t="shared" si="0"/>
        <v>0</v>
      </c>
      <c r="K39" s="992">
        <f t="shared" si="0"/>
        <v>0</v>
      </c>
      <c r="L39" s="975"/>
      <c r="M39" s="975"/>
      <c r="N39" s="975"/>
      <c r="O39" s="975"/>
      <c r="P39" s="975"/>
      <c r="Q39" s="985"/>
      <c r="R39" s="992">
        <f t="shared" si="1"/>
        <v>0</v>
      </c>
      <c r="S39" s="992">
        <f t="shared" si="1"/>
        <v>0</v>
      </c>
      <c r="T39" s="1002">
        <f t="shared" si="20"/>
        <v>0</v>
      </c>
      <c r="U39" s="1002">
        <f t="shared" si="20"/>
        <v>0</v>
      </c>
    </row>
    <row r="40" spans="1:21" ht="28.5" customHeight="1">
      <c r="A40" s="1845"/>
      <c r="B40" s="1846"/>
      <c r="C40" s="981" t="s">
        <v>2096</v>
      </c>
      <c r="D40" s="975"/>
      <c r="E40" s="975"/>
      <c r="F40" s="71">
        <f>unri!$M$81</f>
        <v>2.34</v>
      </c>
      <c r="G40" s="71">
        <f>unri!$P$81</f>
        <v>150.61000000000001</v>
      </c>
      <c r="H40" s="71"/>
      <c r="I40" s="71"/>
      <c r="J40" s="992">
        <f t="shared" si="0"/>
        <v>2.34</v>
      </c>
      <c r="K40" s="992">
        <f t="shared" si="0"/>
        <v>150.61000000000001</v>
      </c>
      <c r="L40" s="71"/>
      <c r="M40" s="71"/>
      <c r="N40" s="71"/>
      <c r="O40" s="71"/>
      <c r="P40" s="71"/>
      <c r="Q40" s="986"/>
      <c r="R40" s="992">
        <f t="shared" si="1"/>
        <v>0</v>
      </c>
      <c r="S40" s="992">
        <f t="shared" si="1"/>
        <v>0</v>
      </c>
      <c r="T40" s="1002">
        <f t="shared" si="20"/>
        <v>2.34</v>
      </c>
      <c r="U40" s="1002">
        <f t="shared" si="20"/>
        <v>150.61000000000001</v>
      </c>
    </row>
    <row r="41" spans="1:21" ht="28.5" customHeight="1">
      <c r="A41" s="1847"/>
      <c r="B41" s="1848"/>
      <c r="C41" s="993" t="s">
        <v>2062</v>
      </c>
      <c r="D41" s="76">
        <f t="shared" ref="D41:I41" si="23">D39+D40</f>
        <v>0</v>
      </c>
      <c r="E41" s="76">
        <f t="shared" si="23"/>
        <v>0</v>
      </c>
      <c r="F41" s="76">
        <f t="shared" si="23"/>
        <v>2.34</v>
      </c>
      <c r="G41" s="76">
        <f t="shared" si="23"/>
        <v>150.61000000000001</v>
      </c>
      <c r="H41" s="76">
        <f t="shared" si="23"/>
        <v>0</v>
      </c>
      <c r="I41" s="76">
        <f t="shared" si="23"/>
        <v>0</v>
      </c>
      <c r="J41" s="76">
        <f t="shared" si="0"/>
        <v>2.34</v>
      </c>
      <c r="K41" s="76">
        <f t="shared" si="0"/>
        <v>150.61000000000001</v>
      </c>
      <c r="L41" s="76">
        <f t="shared" ref="L41:Q41" si="24">L39+L40</f>
        <v>0</v>
      </c>
      <c r="M41" s="76">
        <f t="shared" si="24"/>
        <v>0</v>
      </c>
      <c r="N41" s="76">
        <f t="shared" si="24"/>
        <v>0</v>
      </c>
      <c r="O41" s="76">
        <f t="shared" si="24"/>
        <v>0</v>
      </c>
      <c r="P41" s="76">
        <f t="shared" si="24"/>
        <v>0</v>
      </c>
      <c r="Q41" s="76">
        <f t="shared" si="24"/>
        <v>0</v>
      </c>
      <c r="R41" s="76">
        <f t="shared" si="1"/>
        <v>0</v>
      </c>
      <c r="S41" s="76">
        <f t="shared" si="1"/>
        <v>0</v>
      </c>
      <c r="T41" s="1003">
        <f t="shared" si="20"/>
        <v>2.34</v>
      </c>
      <c r="U41" s="1003">
        <f t="shared" si="20"/>
        <v>150.61000000000001</v>
      </c>
    </row>
    <row r="42" spans="1:21" ht="28.5" customHeight="1">
      <c r="A42" s="1843" t="s">
        <v>2097</v>
      </c>
      <c r="B42" s="1844"/>
      <c r="C42" s="981" t="s">
        <v>2098</v>
      </c>
      <c r="D42" s="71">
        <f>unri!$M$13</f>
        <v>2.11</v>
      </c>
      <c r="E42" s="71">
        <f>unri!$P$13</f>
        <v>124.21</v>
      </c>
      <c r="F42" s="975"/>
      <c r="G42" s="975"/>
      <c r="H42" s="975"/>
      <c r="I42" s="975"/>
      <c r="J42" s="992">
        <f t="shared" si="0"/>
        <v>2.11</v>
      </c>
      <c r="K42" s="992">
        <f t="shared" si="0"/>
        <v>124.21</v>
      </c>
      <c r="L42" s="71">
        <f>unrr!$M$13</f>
        <v>1.75</v>
      </c>
      <c r="M42" s="71">
        <f>unrr!$P$13</f>
        <v>64.569999999999993</v>
      </c>
      <c r="N42" s="975"/>
      <c r="O42" s="975"/>
      <c r="P42" s="975"/>
      <c r="Q42" s="985"/>
      <c r="R42" s="992">
        <f t="shared" si="1"/>
        <v>1.75</v>
      </c>
      <c r="S42" s="992">
        <f t="shared" si="1"/>
        <v>64.569999999999993</v>
      </c>
      <c r="T42" s="1002">
        <f t="shared" si="20"/>
        <v>3.86</v>
      </c>
      <c r="U42" s="1002">
        <f t="shared" si="20"/>
        <v>188.77999999999997</v>
      </c>
    </row>
    <row r="43" spans="1:21" ht="28.5" customHeight="1">
      <c r="A43" s="1845"/>
      <c r="B43" s="1846"/>
      <c r="C43" s="981" t="s">
        <v>2099</v>
      </c>
      <c r="D43" s="71"/>
      <c r="E43" s="71"/>
      <c r="F43" s="71"/>
      <c r="G43" s="71"/>
      <c r="H43" s="71">
        <f>unri!$M$119</f>
        <v>2.5</v>
      </c>
      <c r="I43" s="71">
        <f>unri!$P$119</f>
        <v>175</v>
      </c>
      <c r="J43" s="992">
        <f t="shared" si="0"/>
        <v>2.5</v>
      </c>
      <c r="K43" s="992">
        <f t="shared" si="0"/>
        <v>175</v>
      </c>
      <c r="L43" s="975"/>
      <c r="M43" s="975"/>
      <c r="N43" s="975"/>
      <c r="O43" s="975"/>
      <c r="P43" s="975"/>
      <c r="Q43" s="985"/>
      <c r="R43" s="992">
        <f t="shared" si="1"/>
        <v>0</v>
      </c>
      <c r="S43" s="992">
        <f t="shared" si="1"/>
        <v>0</v>
      </c>
      <c r="T43" s="1002">
        <f t="shared" si="20"/>
        <v>2.5</v>
      </c>
      <c r="U43" s="1002">
        <f t="shared" si="20"/>
        <v>175</v>
      </c>
    </row>
    <row r="44" spans="1:21" ht="28.5" customHeight="1">
      <c r="A44" s="1847"/>
      <c r="B44" s="1848"/>
      <c r="C44" s="993" t="s">
        <v>2062</v>
      </c>
      <c r="D44" s="76">
        <f t="shared" ref="D44:I44" si="25">D42+D43</f>
        <v>2.11</v>
      </c>
      <c r="E44" s="76">
        <f t="shared" si="25"/>
        <v>124.21</v>
      </c>
      <c r="F44" s="76">
        <f t="shared" si="25"/>
        <v>0</v>
      </c>
      <c r="G44" s="76">
        <f t="shared" si="25"/>
        <v>0</v>
      </c>
      <c r="H44" s="76">
        <f t="shared" si="25"/>
        <v>2.5</v>
      </c>
      <c r="I44" s="76">
        <f t="shared" si="25"/>
        <v>175</v>
      </c>
      <c r="J44" s="76">
        <f t="shared" si="0"/>
        <v>4.6099999999999994</v>
      </c>
      <c r="K44" s="76">
        <f t="shared" si="0"/>
        <v>299.20999999999998</v>
      </c>
      <c r="L44" s="76">
        <f t="shared" ref="L44:Q44" si="26">L42+L43</f>
        <v>1.75</v>
      </c>
      <c r="M44" s="76">
        <f t="shared" si="26"/>
        <v>64.569999999999993</v>
      </c>
      <c r="N44" s="76">
        <f t="shared" si="26"/>
        <v>0</v>
      </c>
      <c r="O44" s="76">
        <f t="shared" si="26"/>
        <v>0</v>
      </c>
      <c r="P44" s="76">
        <f t="shared" si="26"/>
        <v>0</v>
      </c>
      <c r="Q44" s="76">
        <f t="shared" si="26"/>
        <v>0</v>
      </c>
      <c r="R44" s="76">
        <f t="shared" si="1"/>
        <v>1.75</v>
      </c>
      <c r="S44" s="76">
        <f t="shared" si="1"/>
        <v>64.569999999999993</v>
      </c>
      <c r="T44" s="1003">
        <f t="shared" si="20"/>
        <v>6.3599999999999994</v>
      </c>
      <c r="U44" s="1003">
        <f t="shared" si="20"/>
        <v>363.78</v>
      </c>
    </row>
    <row r="45" spans="1:21" ht="28.5" customHeight="1">
      <c r="A45" s="1843" t="s">
        <v>2100</v>
      </c>
      <c r="B45" s="1844"/>
      <c r="C45" s="981" t="s">
        <v>2101</v>
      </c>
      <c r="D45" s="975"/>
      <c r="E45" s="975"/>
      <c r="F45" s="975"/>
      <c r="G45" s="975"/>
      <c r="H45" s="71"/>
      <c r="I45" s="71"/>
      <c r="J45" s="992">
        <f t="shared" si="0"/>
        <v>0</v>
      </c>
      <c r="K45" s="992">
        <f t="shared" si="0"/>
        <v>0</v>
      </c>
      <c r="L45" s="71"/>
      <c r="M45" s="71"/>
      <c r="N45" s="71"/>
      <c r="O45" s="71"/>
      <c r="P45" s="71"/>
      <c r="Q45" s="986"/>
      <c r="R45" s="992">
        <f t="shared" si="1"/>
        <v>0</v>
      </c>
      <c r="S45" s="992">
        <f t="shared" si="1"/>
        <v>0</v>
      </c>
      <c r="T45" s="1002">
        <f t="shared" si="20"/>
        <v>0</v>
      </c>
      <c r="U45" s="1002">
        <f t="shared" si="20"/>
        <v>0</v>
      </c>
    </row>
    <row r="46" spans="1:21" ht="28.5" customHeight="1">
      <c r="A46" s="1845"/>
      <c r="B46" s="1846"/>
      <c r="C46" s="981" t="s">
        <v>2102</v>
      </c>
      <c r="D46" s="975"/>
      <c r="E46" s="975"/>
      <c r="F46" s="71"/>
      <c r="G46" s="71"/>
      <c r="H46" s="71">
        <f>unri!$M$122</f>
        <v>2.6</v>
      </c>
      <c r="I46" s="71">
        <f>unri!$P$122</f>
        <v>182</v>
      </c>
      <c r="J46" s="992">
        <f t="shared" si="0"/>
        <v>2.6</v>
      </c>
      <c r="K46" s="992">
        <f t="shared" si="0"/>
        <v>182</v>
      </c>
      <c r="L46" s="71"/>
      <c r="M46" s="71"/>
      <c r="N46" s="71"/>
      <c r="O46" s="71"/>
      <c r="P46" s="71"/>
      <c r="Q46" s="986"/>
      <c r="R46" s="992">
        <f t="shared" si="1"/>
        <v>0</v>
      </c>
      <c r="S46" s="992">
        <f t="shared" si="1"/>
        <v>0</v>
      </c>
      <c r="T46" s="1002">
        <f t="shared" si="20"/>
        <v>2.6</v>
      </c>
      <c r="U46" s="1002">
        <f t="shared" si="20"/>
        <v>182</v>
      </c>
    </row>
    <row r="47" spans="1:21" ht="28.5" customHeight="1">
      <c r="A47" s="1847"/>
      <c r="B47" s="1848"/>
      <c r="C47" s="993" t="s">
        <v>2062</v>
      </c>
      <c r="D47" s="76">
        <f t="shared" ref="D47:I47" si="27">D45+D46</f>
        <v>0</v>
      </c>
      <c r="E47" s="76">
        <f t="shared" si="27"/>
        <v>0</v>
      </c>
      <c r="F47" s="76">
        <f t="shared" si="27"/>
        <v>0</v>
      </c>
      <c r="G47" s="76">
        <f t="shared" si="27"/>
        <v>0</v>
      </c>
      <c r="H47" s="76">
        <f t="shared" si="27"/>
        <v>2.6</v>
      </c>
      <c r="I47" s="76">
        <f t="shared" si="27"/>
        <v>182</v>
      </c>
      <c r="J47" s="76">
        <f t="shared" si="0"/>
        <v>2.6</v>
      </c>
      <c r="K47" s="76">
        <f t="shared" si="0"/>
        <v>182</v>
      </c>
      <c r="L47" s="76">
        <f t="shared" ref="L47:Q47" si="28">L45+L46</f>
        <v>0</v>
      </c>
      <c r="M47" s="76">
        <f t="shared" si="28"/>
        <v>0</v>
      </c>
      <c r="N47" s="76">
        <f t="shared" si="28"/>
        <v>0</v>
      </c>
      <c r="O47" s="76">
        <f t="shared" si="28"/>
        <v>0</v>
      </c>
      <c r="P47" s="76">
        <f t="shared" si="28"/>
        <v>0</v>
      </c>
      <c r="Q47" s="76">
        <f t="shared" si="28"/>
        <v>0</v>
      </c>
      <c r="R47" s="76">
        <f t="shared" si="1"/>
        <v>0</v>
      </c>
      <c r="S47" s="76">
        <f t="shared" si="1"/>
        <v>0</v>
      </c>
      <c r="T47" s="1003">
        <f t="shared" si="20"/>
        <v>2.6</v>
      </c>
      <c r="U47" s="1003">
        <f t="shared" si="20"/>
        <v>182</v>
      </c>
    </row>
    <row r="48" spans="1:21" ht="28.5" customHeight="1">
      <c r="A48" s="1849" t="s">
        <v>2103</v>
      </c>
      <c r="B48" s="1849"/>
      <c r="C48" s="997" t="s">
        <v>2059</v>
      </c>
      <c r="D48" s="74">
        <f>unri!$M$11</f>
        <v>2.76</v>
      </c>
      <c r="E48" s="74">
        <f>unri!$P$11</f>
        <v>187.61</v>
      </c>
      <c r="F48" s="74">
        <f>unri!$M$79</f>
        <v>0.6</v>
      </c>
      <c r="G48" s="74">
        <f>unri!$P$79</f>
        <v>34.65</v>
      </c>
      <c r="H48" s="74">
        <f>unri!$M$113</f>
        <v>2</v>
      </c>
      <c r="I48" s="74">
        <f>unri!$P$113</f>
        <v>140</v>
      </c>
      <c r="J48" s="76">
        <f t="shared" si="0"/>
        <v>5.3599999999999994</v>
      </c>
      <c r="K48" s="76">
        <f t="shared" si="0"/>
        <v>362.26</v>
      </c>
      <c r="L48" s="976"/>
      <c r="M48" s="976"/>
      <c r="N48" s="976"/>
      <c r="O48" s="976"/>
      <c r="P48" s="976"/>
      <c r="Q48" s="78"/>
      <c r="R48" s="76">
        <f t="shared" si="1"/>
        <v>0</v>
      </c>
      <c r="S48" s="76">
        <f t="shared" si="1"/>
        <v>0</v>
      </c>
      <c r="T48" s="1003">
        <f t="shared" si="20"/>
        <v>5.3599999999999994</v>
      </c>
      <c r="U48" s="1003">
        <f t="shared" si="20"/>
        <v>362.26</v>
      </c>
    </row>
    <row r="49" spans="1:21" ht="28.5" customHeight="1">
      <c r="A49" s="1849" t="s">
        <v>2104</v>
      </c>
      <c r="B49" s="1849"/>
      <c r="C49" s="997" t="s">
        <v>2105</v>
      </c>
      <c r="D49" s="74">
        <f>unri!$M$15</f>
        <v>3.87</v>
      </c>
      <c r="E49" s="74">
        <f>unri!$P$15</f>
        <v>180.94</v>
      </c>
      <c r="F49" s="74">
        <f>unri!$M$83</f>
        <v>2.61</v>
      </c>
      <c r="G49" s="74">
        <f>unri!$P$83</f>
        <v>164.6</v>
      </c>
      <c r="H49" s="74">
        <f>unri!$M$116</f>
        <v>2</v>
      </c>
      <c r="I49" s="74">
        <f>unri!$P$116</f>
        <v>140</v>
      </c>
      <c r="J49" s="76">
        <f t="shared" si="0"/>
        <v>8.48</v>
      </c>
      <c r="K49" s="76">
        <f t="shared" si="0"/>
        <v>485.53999999999996</v>
      </c>
      <c r="L49" s="976"/>
      <c r="M49" s="976"/>
      <c r="N49" s="74">
        <f>unrr!$M$53</f>
        <v>1</v>
      </c>
      <c r="O49" s="74">
        <f>unrr!$P$53</f>
        <v>45.67</v>
      </c>
      <c r="P49" s="976"/>
      <c r="Q49" s="78"/>
      <c r="R49" s="76">
        <f t="shared" si="1"/>
        <v>1</v>
      </c>
      <c r="S49" s="76">
        <f t="shared" si="1"/>
        <v>45.67</v>
      </c>
      <c r="T49" s="1003">
        <f t="shared" si="20"/>
        <v>9.48</v>
      </c>
      <c r="U49" s="1003">
        <f t="shared" si="20"/>
        <v>531.20999999999992</v>
      </c>
    </row>
    <row r="50" spans="1:21" ht="28.5" customHeight="1">
      <c r="A50" s="1841" t="s">
        <v>2106</v>
      </c>
      <c r="B50" s="1842"/>
      <c r="C50" s="994"/>
      <c r="D50" s="995">
        <f>D49+D48+D47+D44+D41+D38</f>
        <v>11.24</v>
      </c>
      <c r="E50" s="995">
        <f t="shared" ref="E50:Q50" si="29">E49+E48+E47+E44+E41+E38</f>
        <v>668.66</v>
      </c>
      <c r="F50" s="995">
        <f t="shared" si="29"/>
        <v>5.55</v>
      </c>
      <c r="G50" s="995">
        <f t="shared" si="29"/>
        <v>349.86</v>
      </c>
      <c r="H50" s="995">
        <f t="shared" si="29"/>
        <v>18.914999999999999</v>
      </c>
      <c r="I50" s="995">
        <f t="shared" si="29"/>
        <v>1324.05</v>
      </c>
      <c r="J50" s="996">
        <f t="shared" si="0"/>
        <v>35.704999999999998</v>
      </c>
      <c r="K50" s="996">
        <f t="shared" si="0"/>
        <v>2342.5699999999997</v>
      </c>
      <c r="L50" s="995">
        <f t="shared" si="29"/>
        <v>4.3900000000000006</v>
      </c>
      <c r="M50" s="995">
        <f t="shared" si="29"/>
        <v>176.51</v>
      </c>
      <c r="N50" s="995">
        <f t="shared" si="29"/>
        <v>3.762</v>
      </c>
      <c r="O50" s="995">
        <f t="shared" si="29"/>
        <v>193.06</v>
      </c>
      <c r="P50" s="995">
        <f t="shared" si="29"/>
        <v>9.59</v>
      </c>
      <c r="Q50" s="995">
        <f t="shared" si="29"/>
        <v>287.7</v>
      </c>
      <c r="R50" s="996">
        <f t="shared" si="1"/>
        <v>17.742000000000001</v>
      </c>
      <c r="S50" s="996">
        <f t="shared" si="1"/>
        <v>657.27</v>
      </c>
      <c r="T50" s="1004">
        <f t="shared" si="20"/>
        <v>53.447000000000003</v>
      </c>
      <c r="U50" s="1004">
        <f t="shared" si="20"/>
        <v>2999.8399999999997</v>
      </c>
    </row>
    <row r="51" spans="1:21" ht="28.5" customHeight="1">
      <c r="A51" s="1843" t="s">
        <v>2107</v>
      </c>
      <c r="B51" s="1844"/>
      <c r="C51" s="981" t="s">
        <v>2108</v>
      </c>
      <c r="D51" s="71"/>
      <c r="E51" s="71"/>
      <c r="F51" s="71"/>
      <c r="G51" s="71"/>
      <c r="H51" s="71"/>
      <c r="I51" s="71"/>
      <c r="J51" s="992">
        <f t="shared" si="0"/>
        <v>0</v>
      </c>
      <c r="K51" s="992">
        <f t="shared" si="0"/>
        <v>0</v>
      </c>
      <c r="L51" s="71">
        <f>unrr!$M$38</f>
        <v>2.0499999999999998</v>
      </c>
      <c r="M51" s="71">
        <f>unrr!$P$38</f>
        <v>71.52</v>
      </c>
      <c r="N51" s="71"/>
      <c r="O51" s="71"/>
      <c r="P51" s="71"/>
      <c r="Q51" s="986"/>
      <c r="R51" s="992">
        <f t="shared" si="1"/>
        <v>2.0499999999999998</v>
      </c>
      <c r="S51" s="992">
        <f t="shared" si="1"/>
        <v>71.52</v>
      </c>
      <c r="T51" s="1002">
        <f t="shared" si="20"/>
        <v>2.0499999999999998</v>
      </c>
      <c r="U51" s="1002">
        <f t="shared" si="20"/>
        <v>71.52</v>
      </c>
    </row>
    <row r="52" spans="1:21" ht="28.5" customHeight="1">
      <c r="A52" s="1845"/>
      <c r="B52" s="1846"/>
      <c r="C52" s="981" t="s">
        <v>2109</v>
      </c>
      <c r="D52" s="71"/>
      <c r="E52" s="71"/>
      <c r="F52" s="71"/>
      <c r="G52" s="71"/>
      <c r="H52" s="71"/>
      <c r="I52" s="71"/>
      <c r="J52" s="992">
        <f t="shared" si="0"/>
        <v>0</v>
      </c>
      <c r="K52" s="992">
        <f t="shared" si="0"/>
        <v>0</v>
      </c>
      <c r="L52" s="71"/>
      <c r="M52" s="71"/>
      <c r="N52" s="71"/>
      <c r="O52" s="71"/>
      <c r="P52" s="71"/>
      <c r="Q52" s="986"/>
      <c r="R52" s="992">
        <f t="shared" si="1"/>
        <v>0</v>
      </c>
      <c r="S52" s="992">
        <f t="shared" si="1"/>
        <v>0</v>
      </c>
      <c r="T52" s="1002">
        <f t="shared" si="20"/>
        <v>0</v>
      </c>
      <c r="U52" s="1002">
        <f t="shared" si="20"/>
        <v>0</v>
      </c>
    </row>
    <row r="53" spans="1:21" ht="28.5" customHeight="1">
      <c r="A53" s="1847"/>
      <c r="B53" s="1848"/>
      <c r="C53" s="993" t="s">
        <v>2062</v>
      </c>
      <c r="D53" s="76">
        <f t="shared" ref="D53:I53" si="30">D51+D52</f>
        <v>0</v>
      </c>
      <c r="E53" s="76">
        <f t="shared" si="30"/>
        <v>0</v>
      </c>
      <c r="F53" s="76">
        <f t="shared" si="30"/>
        <v>0</v>
      </c>
      <c r="G53" s="76">
        <f t="shared" si="30"/>
        <v>0</v>
      </c>
      <c r="H53" s="76">
        <f t="shared" si="30"/>
        <v>0</v>
      </c>
      <c r="I53" s="76">
        <f t="shared" si="30"/>
        <v>0</v>
      </c>
      <c r="J53" s="76">
        <f t="shared" si="0"/>
        <v>0</v>
      </c>
      <c r="K53" s="76">
        <f t="shared" si="0"/>
        <v>0</v>
      </c>
      <c r="L53" s="76">
        <f t="shared" ref="L53:Q53" si="31">L51+L52</f>
        <v>2.0499999999999998</v>
      </c>
      <c r="M53" s="76">
        <f t="shared" si="31"/>
        <v>71.52</v>
      </c>
      <c r="N53" s="76">
        <f t="shared" si="31"/>
        <v>0</v>
      </c>
      <c r="O53" s="76">
        <f t="shared" si="31"/>
        <v>0</v>
      </c>
      <c r="P53" s="76">
        <f t="shared" si="31"/>
        <v>0</v>
      </c>
      <c r="Q53" s="76">
        <f t="shared" si="31"/>
        <v>0</v>
      </c>
      <c r="R53" s="76">
        <f t="shared" si="1"/>
        <v>2.0499999999999998</v>
      </c>
      <c r="S53" s="76">
        <f t="shared" si="1"/>
        <v>71.52</v>
      </c>
      <c r="T53" s="1003">
        <f t="shared" ref="T53:U68" si="32">J53+R53</f>
        <v>2.0499999999999998</v>
      </c>
      <c r="U53" s="1003">
        <f t="shared" si="32"/>
        <v>71.52</v>
      </c>
    </row>
    <row r="54" spans="1:21" ht="28.5" customHeight="1">
      <c r="A54" s="1843" t="s">
        <v>2110</v>
      </c>
      <c r="B54" s="1844"/>
      <c r="C54" s="981" t="s">
        <v>2059</v>
      </c>
      <c r="D54" s="975"/>
      <c r="E54" s="975"/>
      <c r="F54" s="975"/>
      <c r="G54" s="975"/>
      <c r="H54" s="71">
        <f>unri!$M$135</f>
        <v>3</v>
      </c>
      <c r="I54" s="71">
        <f>unri!$P$135</f>
        <v>210</v>
      </c>
      <c r="J54" s="992">
        <f t="shared" si="0"/>
        <v>3</v>
      </c>
      <c r="K54" s="992">
        <f t="shared" si="0"/>
        <v>210</v>
      </c>
      <c r="L54" s="71"/>
      <c r="M54" s="71"/>
      <c r="N54" s="71"/>
      <c r="O54" s="71"/>
      <c r="P54" s="71">
        <f>unrr!$M$77</f>
        <v>2</v>
      </c>
      <c r="Q54" s="986">
        <f>unrr!$P$77</f>
        <v>60</v>
      </c>
      <c r="R54" s="992">
        <f t="shared" si="1"/>
        <v>2</v>
      </c>
      <c r="S54" s="992">
        <f t="shared" si="1"/>
        <v>60</v>
      </c>
      <c r="T54" s="1002">
        <f t="shared" si="32"/>
        <v>5</v>
      </c>
      <c r="U54" s="1002">
        <f t="shared" si="32"/>
        <v>270</v>
      </c>
    </row>
    <row r="55" spans="1:21" ht="28.5" customHeight="1">
      <c r="A55" s="1845"/>
      <c r="B55" s="1846"/>
      <c r="C55" s="981" t="s">
        <v>2111</v>
      </c>
      <c r="D55" s="71">
        <f>unri!$M$41</f>
        <v>2.0299999999999998</v>
      </c>
      <c r="E55" s="71">
        <f>unri!$P$41</f>
        <v>118.21</v>
      </c>
      <c r="F55" s="71">
        <f>unri!$M$88</f>
        <v>1.4019999999999999</v>
      </c>
      <c r="G55" s="71">
        <f>unri!$P$88</f>
        <v>93.83</v>
      </c>
      <c r="H55" s="71">
        <f>unri!$M$138</f>
        <v>2.2999999999999998</v>
      </c>
      <c r="I55" s="71">
        <f>unri!$P$138</f>
        <v>161</v>
      </c>
      <c r="J55" s="992">
        <f t="shared" si="0"/>
        <v>5.7319999999999993</v>
      </c>
      <c r="K55" s="992">
        <f t="shared" si="0"/>
        <v>373.03999999999996</v>
      </c>
      <c r="L55" s="975"/>
      <c r="M55" s="975"/>
      <c r="N55" s="975"/>
      <c r="O55" s="975"/>
      <c r="P55" s="975"/>
      <c r="Q55" s="985"/>
      <c r="R55" s="992">
        <f t="shared" si="1"/>
        <v>0</v>
      </c>
      <c r="S55" s="992">
        <f t="shared" si="1"/>
        <v>0</v>
      </c>
      <c r="T55" s="1002">
        <f t="shared" si="32"/>
        <v>5.7319999999999993</v>
      </c>
      <c r="U55" s="1002">
        <f t="shared" si="32"/>
        <v>373.03999999999996</v>
      </c>
    </row>
    <row r="56" spans="1:21" ht="28.5" customHeight="1">
      <c r="A56" s="1847"/>
      <c r="B56" s="1848"/>
      <c r="C56" s="993" t="s">
        <v>2062</v>
      </c>
      <c r="D56" s="76">
        <f t="shared" ref="D56:I56" si="33">D54+D55</f>
        <v>2.0299999999999998</v>
      </c>
      <c r="E56" s="76">
        <f t="shared" si="33"/>
        <v>118.21</v>
      </c>
      <c r="F56" s="76">
        <f t="shared" si="33"/>
        <v>1.4019999999999999</v>
      </c>
      <c r="G56" s="76">
        <f t="shared" si="33"/>
        <v>93.83</v>
      </c>
      <c r="H56" s="76">
        <f t="shared" si="33"/>
        <v>5.3</v>
      </c>
      <c r="I56" s="76">
        <f t="shared" si="33"/>
        <v>371</v>
      </c>
      <c r="J56" s="76">
        <f t="shared" si="0"/>
        <v>8.7319999999999993</v>
      </c>
      <c r="K56" s="76">
        <f t="shared" si="0"/>
        <v>583.04</v>
      </c>
      <c r="L56" s="76">
        <f t="shared" ref="L56:Q56" si="34">L54+L55</f>
        <v>0</v>
      </c>
      <c r="M56" s="76">
        <f t="shared" si="34"/>
        <v>0</v>
      </c>
      <c r="N56" s="76">
        <f t="shared" si="34"/>
        <v>0</v>
      </c>
      <c r="O56" s="76">
        <f t="shared" si="34"/>
        <v>0</v>
      </c>
      <c r="P56" s="76">
        <f t="shared" si="34"/>
        <v>2</v>
      </c>
      <c r="Q56" s="76">
        <f t="shared" si="34"/>
        <v>60</v>
      </c>
      <c r="R56" s="76">
        <f t="shared" si="1"/>
        <v>2</v>
      </c>
      <c r="S56" s="76">
        <f t="shared" si="1"/>
        <v>60</v>
      </c>
      <c r="T56" s="1003">
        <f t="shared" si="32"/>
        <v>10.731999999999999</v>
      </c>
      <c r="U56" s="1003">
        <f t="shared" si="32"/>
        <v>643.04</v>
      </c>
    </row>
    <row r="57" spans="1:21" ht="28.5" customHeight="1">
      <c r="A57" s="1841" t="s">
        <v>2112</v>
      </c>
      <c r="B57" s="1842"/>
      <c r="C57" s="994"/>
      <c r="D57" s="995">
        <f>D56+D53</f>
        <v>2.0299999999999998</v>
      </c>
      <c r="E57" s="995">
        <f t="shared" ref="E57:Q57" si="35">E56+E53</f>
        <v>118.21</v>
      </c>
      <c r="F57" s="995">
        <f t="shared" si="35"/>
        <v>1.4019999999999999</v>
      </c>
      <c r="G57" s="995">
        <f t="shared" si="35"/>
        <v>93.83</v>
      </c>
      <c r="H57" s="995">
        <f t="shared" si="35"/>
        <v>5.3</v>
      </c>
      <c r="I57" s="995">
        <f t="shared" si="35"/>
        <v>371</v>
      </c>
      <c r="J57" s="996">
        <f t="shared" si="0"/>
        <v>8.7319999999999993</v>
      </c>
      <c r="K57" s="996">
        <f t="shared" si="0"/>
        <v>583.04</v>
      </c>
      <c r="L57" s="995">
        <f t="shared" si="35"/>
        <v>2.0499999999999998</v>
      </c>
      <c r="M57" s="995">
        <f t="shared" si="35"/>
        <v>71.52</v>
      </c>
      <c r="N57" s="995">
        <f t="shared" si="35"/>
        <v>0</v>
      </c>
      <c r="O57" s="995">
        <f t="shared" si="35"/>
        <v>0</v>
      </c>
      <c r="P57" s="995">
        <f t="shared" si="35"/>
        <v>2</v>
      </c>
      <c r="Q57" s="995">
        <f t="shared" si="35"/>
        <v>60</v>
      </c>
      <c r="R57" s="996">
        <f t="shared" si="1"/>
        <v>4.05</v>
      </c>
      <c r="S57" s="996">
        <f t="shared" si="1"/>
        <v>131.51999999999998</v>
      </c>
      <c r="T57" s="1004">
        <f t="shared" si="32"/>
        <v>12.782</v>
      </c>
      <c r="U57" s="1004">
        <f t="shared" si="32"/>
        <v>714.56</v>
      </c>
    </row>
    <row r="58" spans="1:21" ht="28.5" customHeight="1">
      <c r="A58" s="1843" t="s">
        <v>2113</v>
      </c>
      <c r="B58" s="1844"/>
      <c r="C58" s="981" t="s">
        <v>2059</v>
      </c>
      <c r="D58" s="71">
        <f>unri!$M$71</f>
        <v>3.5789999999999997</v>
      </c>
      <c r="E58" s="71">
        <f>unri!$P$71</f>
        <v>190.1</v>
      </c>
      <c r="F58" s="71">
        <f>unri!$M$94</f>
        <v>2.88</v>
      </c>
      <c r="G58" s="71">
        <f>unri!$P$94</f>
        <v>120.67</v>
      </c>
      <c r="H58" s="71">
        <f>unri!$M$151</f>
        <v>2</v>
      </c>
      <c r="I58" s="71">
        <f>unri!$P$151</f>
        <v>140</v>
      </c>
      <c r="J58" s="992">
        <f t="shared" si="0"/>
        <v>8.4589999999999996</v>
      </c>
      <c r="K58" s="992">
        <f t="shared" si="0"/>
        <v>450.77</v>
      </c>
      <c r="L58" s="71"/>
      <c r="M58" s="71"/>
      <c r="N58" s="71"/>
      <c r="O58" s="71"/>
      <c r="P58" s="71"/>
      <c r="Q58" s="986"/>
      <c r="R58" s="992">
        <f t="shared" si="1"/>
        <v>0</v>
      </c>
      <c r="S58" s="992">
        <f t="shared" si="1"/>
        <v>0</v>
      </c>
      <c r="T58" s="1002">
        <f t="shared" si="32"/>
        <v>8.4589999999999996</v>
      </c>
      <c r="U58" s="1002">
        <f t="shared" si="32"/>
        <v>450.77</v>
      </c>
    </row>
    <row r="59" spans="1:21" ht="28.5" customHeight="1">
      <c r="A59" s="1845"/>
      <c r="B59" s="1846"/>
      <c r="C59" s="981" t="s">
        <v>2114</v>
      </c>
      <c r="D59" s="975"/>
      <c r="E59" s="975"/>
      <c r="F59" s="71">
        <f>unri!$M$102</f>
        <v>7.2</v>
      </c>
      <c r="G59" s="71">
        <f>unri!$P$102</f>
        <v>410.76</v>
      </c>
      <c r="H59" s="975"/>
      <c r="I59" s="975"/>
      <c r="J59" s="992">
        <f t="shared" si="0"/>
        <v>7.2</v>
      </c>
      <c r="K59" s="992">
        <f t="shared" si="0"/>
        <v>410.76</v>
      </c>
      <c r="L59" s="975"/>
      <c r="M59" s="975"/>
      <c r="N59" s="71">
        <f>unrr!$M$62</f>
        <v>1.95</v>
      </c>
      <c r="O59" s="71">
        <f>unrr!$P$62</f>
        <v>160.15</v>
      </c>
      <c r="P59" s="975"/>
      <c r="Q59" s="985"/>
      <c r="R59" s="992">
        <f t="shared" si="1"/>
        <v>1.95</v>
      </c>
      <c r="S59" s="992">
        <f t="shared" si="1"/>
        <v>160.15</v>
      </c>
      <c r="T59" s="1002">
        <f t="shared" si="32"/>
        <v>9.15</v>
      </c>
      <c r="U59" s="1002">
        <f t="shared" si="32"/>
        <v>570.91</v>
      </c>
    </row>
    <row r="60" spans="1:21" ht="28.5" customHeight="1">
      <c r="A60" s="1845"/>
      <c r="B60" s="1846"/>
      <c r="C60" s="981" t="s">
        <v>2115</v>
      </c>
      <c r="D60" s="71">
        <f>unri!$M$65</f>
        <v>1</v>
      </c>
      <c r="E60" s="71">
        <f>unri!$P$65</f>
        <v>24.18</v>
      </c>
      <c r="F60" s="71"/>
      <c r="G60" s="71"/>
      <c r="H60" s="71"/>
      <c r="I60" s="71"/>
      <c r="J60" s="992">
        <f t="shared" si="0"/>
        <v>1</v>
      </c>
      <c r="K60" s="992">
        <f t="shared" si="0"/>
        <v>24.18</v>
      </c>
      <c r="L60" s="975"/>
      <c r="M60" s="975"/>
      <c r="N60" s="975"/>
      <c r="O60" s="975"/>
      <c r="P60" s="975"/>
      <c r="Q60" s="985"/>
      <c r="R60" s="992">
        <f t="shared" si="1"/>
        <v>0</v>
      </c>
      <c r="S60" s="992">
        <f t="shared" si="1"/>
        <v>0</v>
      </c>
      <c r="T60" s="1002">
        <f t="shared" si="32"/>
        <v>1</v>
      </c>
      <c r="U60" s="1002">
        <f t="shared" si="32"/>
        <v>24.18</v>
      </c>
    </row>
    <row r="61" spans="1:21" ht="28.5" customHeight="1">
      <c r="A61" s="1847"/>
      <c r="B61" s="1848"/>
      <c r="C61" s="993" t="s">
        <v>2062</v>
      </c>
      <c r="D61" s="76">
        <f t="shared" ref="D61:Q61" si="36">D58+D59+D60</f>
        <v>4.5789999999999997</v>
      </c>
      <c r="E61" s="76">
        <f t="shared" si="36"/>
        <v>214.28</v>
      </c>
      <c r="F61" s="76">
        <f t="shared" si="36"/>
        <v>10.08</v>
      </c>
      <c r="G61" s="76">
        <f t="shared" si="36"/>
        <v>531.42999999999995</v>
      </c>
      <c r="H61" s="76">
        <f t="shared" si="36"/>
        <v>2</v>
      </c>
      <c r="I61" s="76">
        <f t="shared" si="36"/>
        <v>140</v>
      </c>
      <c r="J61" s="76">
        <f t="shared" si="0"/>
        <v>16.658999999999999</v>
      </c>
      <c r="K61" s="76">
        <f t="shared" si="0"/>
        <v>885.70999999999992</v>
      </c>
      <c r="L61" s="76">
        <f t="shared" si="36"/>
        <v>0</v>
      </c>
      <c r="M61" s="76">
        <f t="shared" si="36"/>
        <v>0</v>
      </c>
      <c r="N61" s="76">
        <f t="shared" si="36"/>
        <v>1.95</v>
      </c>
      <c r="O61" s="76">
        <f t="shared" si="36"/>
        <v>160.15</v>
      </c>
      <c r="P61" s="76">
        <f t="shared" si="36"/>
        <v>0</v>
      </c>
      <c r="Q61" s="76">
        <f t="shared" si="36"/>
        <v>0</v>
      </c>
      <c r="R61" s="76">
        <f t="shared" si="1"/>
        <v>1.95</v>
      </c>
      <c r="S61" s="76">
        <f t="shared" si="1"/>
        <v>160.15</v>
      </c>
      <c r="T61" s="1003">
        <f t="shared" si="32"/>
        <v>18.608999999999998</v>
      </c>
      <c r="U61" s="1003">
        <f t="shared" si="32"/>
        <v>1045.8599999999999</v>
      </c>
    </row>
    <row r="62" spans="1:21" ht="28.5" customHeight="1">
      <c r="A62" s="1843" t="s">
        <v>2116</v>
      </c>
      <c r="B62" s="1844"/>
      <c r="C62" s="981" t="s">
        <v>2117</v>
      </c>
      <c r="D62" s="71">
        <f>unri!$M$58</f>
        <v>5.3000000000000007</v>
      </c>
      <c r="E62" s="71">
        <f>unri!$P$58</f>
        <v>197.34</v>
      </c>
      <c r="F62" s="975"/>
      <c r="G62" s="975"/>
      <c r="H62" s="71">
        <f>unri!$M$155</f>
        <v>3.5</v>
      </c>
      <c r="I62" s="71">
        <f>unri!$P$155</f>
        <v>245</v>
      </c>
      <c r="J62" s="992">
        <f t="shared" si="0"/>
        <v>8.8000000000000007</v>
      </c>
      <c r="K62" s="992">
        <f t="shared" si="0"/>
        <v>442.34000000000003</v>
      </c>
      <c r="L62" s="71">
        <f>unrr!$M$41</f>
        <v>3.5</v>
      </c>
      <c r="M62" s="71">
        <f>unrr!$P$41</f>
        <v>154.49</v>
      </c>
      <c r="N62" s="71"/>
      <c r="O62" s="71"/>
      <c r="P62" s="71"/>
      <c r="Q62" s="986"/>
      <c r="R62" s="992">
        <f t="shared" si="1"/>
        <v>3.5</v>
      </c>
      <c r="S62" s="992">
        <f t="shared" si="1"/>
        <v>154.49</v>
      </c>
      <c r="T62" s="1002">
        <f t="shared" si="32"/>
        <v>12.3</v>
      </c>
      <c r="U62" s="1002">
        <f t="shared" si="32"/>
        <v>596.83000000000004</v>
      </c>
    </row>
    <row r="63" spans="1:21" ht="28.5" customHeight="1">
      <c r="A63" s="1845"/>
      <c r="B63" s="1846"/>
      <c r="C63" s="981" t="s">
        <v>2118</v>
      </c>
      <c r="D63" s="975"/>
      <c r="E63" s="975"/>
      <c r="F63" s="71"/>
      <c r="G63" s="71"/>
      <c r="H63" s="71">
        <f>unri!$M$159</f>
        <v>1.61</v>
      </c>
      <c r="I63" s="71">
        <f>unri!$P$159</f>
        <v>112.7</v>
      </c>
      <c r="J63" s="992">
        <f t="shared" si="0"/>
        <v>1.61</v>
      </c>
      <c r="K63" s="992">
        <f t="shared" si="0"/>
        <v>112.7</v>
      </c>
      <c r="L63" s="975"/>
      <c r="M63" s="975"/>
      <c r="N63" s="975"/>
      <c r="O63" s="975"/>
      <c r="P63" s="975"/>
      <c r="Q63" s="985"/>
      <c r="R63" s="992">
        <f t="shared" si="1"/>
        <v>0</v>
      </c>
      <c r="S63" s="992">
        <f t="shared" si="1"/>
        <v>0</v>
      </c>
      <c r="T63" s="1002">
        <f t="shared" si="32"/>
        <v>1.61</v>
      </c>
      <c r="U63" s="1002">
        <f t="shared" si="32"/>
        <v>112.7</v>
      </c>
    </row>
    <row r="64" spans="1:21" ht="28.5" customHeight="1">
      <c r="A64" s="1845"/>
      <c r="B64" s="1846"/>
      <c r="C64" s="981" t="s">
        <v>2119</v>
      </c>
      <c r="D64" s="71">
        <f>unri!$M$63</f>
        <v>4.5010000000000003</v>
      </c>
      <c r="E64" s="71">
        <f>unri!$P$63</f>
        <v>223.47</v>
      </c>
      <c r="F64" s="975"/>
      <c r="G64" s="975"/>
      <c r="H64" s="975"/>
      <c r="I64" s="975"/>
      <c r="J64" s="992">
        <f t="shared" si="0"/>
        <v>4.5010000000000003</v>
      </c>
      <c r="K64" s="992">
        <f t="shared" si="0"/>
        <v>223.47</v>
      </c>
      <c r="L64" s="975"/>
      <c r="M64" s="975"/>
      <c r="N64" s="975"/>
      <c r="O64" s="975"/>
      <c r="P64" s="975"/>
      <c r="Q64" s="985"/>
      <c r="R64" s="992">
        <f t="shared" si="1"/>
        <v>0</v>
      </c>
      <c r="S64" s="992">
        <f t="shared" si="1"/>
        <v>0</v>
      </c>
      <c r="T64" s="1002">
        <f t="shared" si="32"/>
        <v>4.5010000000000003</v>
      </c>
      <c r="U64" s="1002">
        <f t="shared" si="32"/>
        <v>223.47</v>
      </c>
    </row>
    <row r="65" spans="1:21" ht="28.5" customHeight="1">
      <c r="A65" s="1847"/>
      <c r="B65" s="1848"/>
      <c r="C65" s="993" t="s">
        <v>2062</v>
      </c>
      <c r="D65" s="76">
        <f t="shared" ref="D65:Q65" si="37">D62+D63+D64</f>
        <v>9.8010000000000019</v>
      </c>
      <c r="E65" s="76">
        <f t="shared" si="37"/>
        <v>420.81</v>
      </c>
      <c r="F65" s="76">
        <f t="shared" si="37"/>
        <v>0</v>
      </c>
      <c r="G65" s="76">
        <f t="shared" si="37"/>
        <v>0</v>
      </c>
      <c r="H65" s="76">
        <f t="shared" si="37"/>
        <v>5.1100000000000003</v>
      </c>
      <c r="I65" s="76">
        <f t="shared" si="37"/>
        <v>357.7</v>
      </c>
      <c r="J65" s="76">
        <f t="shared" si="0"/>
        <v>14.911000000000001</v>
      </c>
      <c r="K65" s="76">
        <f t="shared" si="0"/>
        <v>778.51</v>
      </c>
      <c r="L65" s="76">
        <f t="shared" si="37"/>
        <v>3.5</v>
      </c>
      <c r="M65" s="76">
        <f t="shared" si="37"/>
        <v>154.49</v>
      </c>
      <c r="N65" s="76">
        <f t="shared" si="37"/>
        <v>0</v>
      </c>
      <c r="O65" s="76">
        <f t="shared" si="37"/>
        <v>0</v>
      </c>
      <c r="P65" s="76">
        <f t="shared" si="37"/>
        <v>0</v>
      </c>
      <c r="Q65" s="76">
        <f t="shared" si="37"/>
        <v>0</v>
      </c>
      <c r="R65" s="76">
        <f t="shared" si="1"/>
        <v>3.5</v>
      </c>
      <c r="S65" s="76">
        <f t="shared" si="1"/>
        <v>154.49</v>
      </c>
      <c r="T65" s="1003">
        <f t="shared" si="32"/>
        <v>18.411000000000001</v>
      </c>
      <c r="U65" s="1003">
        <f t="shared" si="32"/>
        <v>933</v>
      </c>
    </row>
    <row r="66" spans="1:21" ht="28.5" customHeight="1">
      <c r="A66" s="1849" t="s">
        <v>2120</v>
      </c>
      <c r="B66" s="1849"/>
      <c r="C66" s="997" t="s">
        <v>2121</v>
      </c>
      <c r="D66" s="74">
        <f>unri!$M$67</f>
        <v>1</v>
      </c>
      <c r="E66" s="74">
        <f>unri!$P$67</f>
        <v>54.45</v>
      </c>
      <c r="F66" s="74">
        <f>unri!$M$97</f>
        <v>3.9249999999999998</v>
      </c>
      <c r="G66" s="74">
        <f>unri!$P$97</f>
        <v>152.98000000000002</v>
      </c>
      <c r="H66" s="976"/>
      <c r="I66" s="976"/>
      <c r="J66" s="76">
        <f t="shared" si="0"/>
        <v>4.9249999999999998</v>
      </c>
      <c r="K66" s="76">
        <f t="shared" si="0"/>
        <v>207.43</v>
      </c>
      <c r="L66" s="74">
        <f>unrr!$M$45</f>
        <v>8</v>
      </c>
      <c r="M66" s="74">
        <f>unrr!$P$45</f>
        <v>420.85</v>
      </c>
      <c r="N66" s="74">
        <f>unrr!$M$60</f>
        <v>2.875</v>
      </c>
      <c r="O66" s="74">
        <f>unrr!$P$60</f>
        <v>177.48</v>
      </c>
      <c r="P66" s="74"/>
      <c r="Q66" s="75"/>
      <c r="R66" s="76">
        <f t="shared" si="1"/>
        <v>10.875</v>
      </c>
      <c r="S66" s="76">
        <f t="shared" si="1"/>
        <v>598.33000000000004</v>
      </c>
      <c r="T66" s="1003">
        <f t="shared" si="32"/>
        <v>15.8</v>
      </c>
      <c r="U66" s="1003">
        <f t="shared" si="32"/>
        <v>805.76</v>
      </c>
    </row>
    <row r="67" spans="1:21" ht="28.5" customHeight="1">
      <c r="A67" s="1850" t="s">
        <v>2122</v>
      </c>
      <c r="B67" s="1851"/>
      <c r="C67" s="998"/>
      <c r="D67" s="999">
        <f>D66+D65+D61</f>
        <v>15.380000000000003</v>
      </c>
      <c r="E67" s="999">
        <f t="shared" ref="E67:Q67" si="38">E66+E65+E61</f>
        <v>689.54</v>
      </c>
      <c r="F67" s="999">
        <f t="shared" si="38"/>
        <v>14.004999999999999</v>
      </c>
      <c r="G67" s="999">
        <f t="shared" si="38"/>
        <v>684.41</v>
      </c>
      <c r="H67" s="999">
        <f t="shared" si="38"/>
        <v>7.11</v>
      </c>
      <c r="I67" s="999">
        <f t="shared" si="38"/>
        <v>497.7</v>
      </c>
      <c r="J67" s="996">
        <f t="shared" si="0"/>
        <v>36.495000000000005</v>
      </c>
      <c r="K67" s="996">
        <f t="shared" si="0"/>
        <v>1871.6499999999999</v>
      </c>
      <c r="L67" s="999">
        <f t="shared" si="38"/>
        <v>11.5</v>
      </c>
      <c r="M67" s="999">
        <f t="shared" si="38"/>
        <v>575.34</v>
      </c>
      <c r="N67" s="999">
        <f t="shared" si="38"/>
        <v>4.8250000000000002</v>
      </c>
      <c r="O67" s="999">
        <f t="shared" si="38"/>
        <v>337.63</v>
      </c>
      <c r="P67" s="999">
        <f t="shared" si="38"/>
        <v>0</v>
      </c>
      <c r="Q67" s="999">
        <f t="shared" si="38"/>
        <v>0</v>
      </c>
      <c r="R67" s="996">
        <f t="shared" si="1"/>
        <v>16.324999999999999</v>
      </c>
      <c r="S67" s="996">
        <f t="shared" si="1"/>
        <v>912.97</v>
      </c>
      <c r="T67" s="1004">
        <f t="shared" si="32"/>
        <v>52.820000000000007</v>
      </c>
      <c r="U67" s="1004">
        <f t="shared" si="32"/>
        <v>2784.62</v>
      </c>
    </row>
    <row r="68" spans="1:21">
      <c r="A68" s="1852" t="s">
        <v>2123</v>
      </c>
      <c r="B68" s="1853"/>
      <c r="C68" s="1853"/>
      <c r="D68" s="1000">
        <f>D67+D57+D50+D35+D24+D12</f>
        <v>62.054000000000009</v>
      </c>
      <c r="E68" s="1000">
        <f t="shared" ref="E68:Q68" si="39">E67+E57+E50+E35+E24+E12</f>
        <v>3631.9999999999995</v>
      </c>
      <c r="F68" s="1000">
        <f t="shared" si="39"/>
        <v>29.181999999999995</v>
      </c>
      <c r="G68" s="1000">
        <f t="shared" si="39"/>
        <v>1672.2</v>
      </c>
      <c r="H68" s="1000">
        <f t="shared" si="39"/>
        <v>45.587000000000003</v>
      </c>
      <c r="I68" s="1000">
        <f t="shared" si="39"/>
        <v>3191.0899999999997</v>
      </c>
      <c r="J68" s="1001">
        <f t="shared" si="0"/>
        <v>136.82300000000001</v>
      </c>
      <c r="K68" s="1001">
        <f t="shared" si="0"/>
        <v>8495.2899999999991</v>
      </c>
      <c r="L68" s="1000">
        <f t="shared" si="39"/>
        <v>42.763999999999996</v>
      </c>
      <c r="M68" s="1000">
        <f t="shared" si="39"/>
        <v>1745.9199999999998</v>
      </c>
      <c r="N68" s="1000">
        <f t="shared" si="39"/>
        <v>9.7219999999999995</v>
      </c>
      <c r="O68" s="1000">
        <f t="shared" si="39"/>
        <v>599.05000000000007</v>
      </c>
      <c r="P68" s="1000">
        <f t="shared" si="39"/>
        <v>14.365</v>
      </c>
      <c r="Q68" s="1000">
        <f t="shared" si="39"/>
        <v>430.95</v>
      </c>
      <c r="R68" s="1001">
        <f t="shared" si="1"/>
        <v>66.850999999999999</v>
      </c>
      <c r="S68" s="1001">
        <f t="shared" si="1"/>
        <v>2775.9199999999996</v>
      </c>
      <c r="T68" s="1005">
        <f t="shared" si="32"/>
        <v>203.67400000000001</v>
      </c>
      <c r="U68" s="1005">
        <f t="shared" si="32"/>
        <v>11271.21</v>
      </c>
    </row>
  </sheetData>
  <mergeCells count="34">
    <mergeCell ref="A62:B65"/>
    <mergeCell ref="A66:B66"/>
    <mergeCell ref="A67:B67"/>
    <mergeCell ref="A68:C68"/>
    <mergeCell ref="A49:B49"/>
    <mergeCell ref="A50:B50"/>
    <mergeCell ref="A51:B53"/>
    <mergeCell ref="A54:B56"/>
    <mergeCell ref="A57:B57"/>
    <mergeCell ref="A58:B61"/>
    <mergeCell ref="A48:B48"/>
    <mergeCell ref="A21:B23"/>
    <mergeCell ref="A24:B24"/>
    <mergeCell ref="A25:B25"/>
    <mergeCell ref="A26:B28"/>
    <mergeCell ref="A29:B31"/>
    <mergeCell ref="A32:B34"/>
    <mergeCell ref="A35:B35"/>
    <mergeCell ref="A36:B38"/>
    <mergeCell ref="A39:B41"/>
    <mergeCell ref="A42:B44"/>
    <mergeCell ref="A45:B47"/>
    <mergeCell ref="T2:T3"/>
    <mergeCell ref="U2:U3"/>
    <mergeCell ref="A18:B20"/>
    <mergeCell ref="A1:C1"/>
    <mergeCell ref="A2:B3"/>
    <mergeCell ref="D2:K2"/>
    <mergeCell ref="L2:S2"/>
    <mergeCell ref="A4:B7"/>
    <mergeCell ref="A8:B11"/>
    <mergeCell ref="A12:B12"/>
    <mergeCell ref="A13:B16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X618"/>
  <sheetViews>
    <sheetView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A408" sqref="A408:XFD416"/>
    </sheetView>
  </sheetViews>
  <sheetFormatPr defaultColWidth="9.109375" defaultRowHeight="14.4"/>
  <cols>
    <col min="1" max="1" width="4.33203125" style="162" customWidth="1"/>
    <col min="2" max="2" width="8.5546875" style="162" customWidth="1"/>
    <col min="3" max="3" width="11.109375" style="162" customWidth="1"/>
    <col min="4" max="4" width="10" style="228" customWidth="1"/>
    <col min="5" max="5" width="71.88671875" style="233" customWidth="1"/>
    <col min="6" max="6" width="11" style="233" hidden="1" customWidth="1"/>
    <col min="7" max="8" width="11" style="67" hidden="1" customWidth="1"/>
    <col min="9" max="9" width="8.5546875" style="172" customWidth="1"/>
    <col min="10" max="10" width="7.6640625" style="172" customWidth="1"/>
    <col min="11" max="11" width="9.44140625" style="228" customWidth="1"/>
    <col min="12" max="12" width="8.33203125" style="228" customWidth="1"/>
    <col min="13" max="13" width="8.109375" style="228" customWidth="1"/>
    <col min="14" max="14" width="11.44140625" style="67" customWidth="1"/>
    <col min="15" max="15" width="9.77734375" style="67" customWidth="1"/>
    <col min="16" max="16" width="10.109375" style="172" customWidth="1"/>
    <col min="17" max="17" width="0.33203125" style="67" hidden="1" customWidth="1"/>
    <col min="18" max="18" width="4.109375" style="67" customWidth="1"/>
    <col min="19" max="19" width="14.88671875" style="858" customWidth="1"/>
    <col min="20" max="16384" width="9.109375" style="67"/>
  </cols>
  <sheetData>
    <row r="1" spans="1:19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2"/>
      <c r="J1" s="612"/>
      <c r="K1" s="612"/>
      <c r="L1" s="612"/>
      <c r="M1" s="1804" t="s">
        <v>2841</v>
      </c>
      <c r="N1" s="1804"/>
      <c r="O1" s="1804"/>
      <c r="P1" s="1804"/>
      <c r="S1" s="848"/>
    </row>
    <row r="2" spans="1:19" s="579" customFormat="1" ht="21.75" customHeight="1">
      <c r="A2" s="1805" t="s">
        <v>2462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S2" s="853"/>
    </row>
    <row r="3" spans="1:19" s="10" customFormat="1" ht="21" customHeight="1">
      <c r="A3" s="1898" t="s">
        <v>2458</v>
      </c>
      <c r="B3" s="1898"/>
      <c r="C3" s="1898"/>
      <c r="D3" s="1898"/>
      <c r="E3" s="1898"/>
      <c r="F3" s="1898"/>
      <c r="G3" s="1898"/>
      <c r="H3" s="1898"/>
      <c r="I3" s="1898"/>
      <c r="J3" s="1898"/>
      <c r="K3" s="1898"/>
      <c r="L3" s="1898"/>
      <c r="M3" s="1898"/>
      <c r="N3" s="1898"/>
      <c r="O3" s="1898"/>
      <c r="P3" s="1898"/>
      <c r="S3" s="848"/>
    </row>
    <row r="4" spans="1:19" s="163" customFormat="1" ht="36" customHeight="1">
      <c r="A4" s="1862" t="s">
        <v>1671</v>
      </c>
      <c r="B4" s="1862" t="s">
        <v>1674</v>
      </c>
      <c r="C4" s="1862" t="s">
        <v>1675</v>
      </c>
      <c r="D4" s="1907" t="s">
        <v>1672</v>
      </c>
      <c r="E4" s="1862" t="s">
        <v>1673</v>
      </c>
      <c r="F4" s="1903" t="s">
        <v>462</v>
      </c>
      <c r="G4" s="1902" t="s">
        <v>391</v>
      </c>
      <c r="H4" s="1902"/>
      <c r="I4" s="1904" t="s">
        <v>782</v>
      </c>
      <c r="J4" s="1904" t="s">
        <v>783</v>
      </c>
      <c r="K4" s="1861" t="s">
        <v>784</v>
      </c>
      <c r="L4" s="1861" t="s">
        <v>785</v>
      </c>
      <c r="M4" s="1861" t="s">
        <v>786</v>
      </c>
      <c r="N4" s="1861"/>
      <c r="O4" s="1861"/>
      <c r="P4" s="1901" t="s">
        <v>2181</v>
      </c>
      <c r="Q4" s="1880" t="s">
        <v>1769</v>
      </c>
      <c r="S4" s="854"/>
    </row>
    <row r="5" spans="1:19" s="163" customFormat="1" ht="33.75" customHeight="1">
      <c r="A5" s="1863"/>
      <c r="B5" s="1863"/>
      <c r="C5" s="1863"/>
      <c r="D5" s="1908"/>
      <c r="E5" s="1863"/>
      <c r="F5" s="1903"/>
      <c r="G5" s="1104" t="s">
        <v>67</v>
      </c>
      <c r="H5" s="1104" t="s">
        <v>66</v>
      </c>
      <c r="I5" s="1904"/>
      <c r="J5" s="1904"/>
      <c r="K5" s="1861"/>
      <c r="L5" s="1861"/>
      <c r="M5" s="1082" t="s">
        <v>787</v>
      </c>
      <c r="N5" s="1861" t="s">
        <v>788</v>
      </c>
      <c r="O5" s="1861"/>
      <c r="P5" s="1901"/>
      <c r="Q5" s="1881"/>
      <c r="S5" s="854"/>
    </row>
    <row r="6" spans="1:19" s="66" customFormat="1" ht="33.75" customHeight="1">
      <c r="A6" s="1905" t="s">
        <v>1768</v>
      </c>
      <c r="B6" s="1905"/>
      <c r="C6" s="1905"/>
      <c r="D6" s="1905"/>
      <c r="E6" s="1906"/>
      <c r="F6" s="574"/>
      <c r="G6" s="288"/>
      <c r="H6" s="288"/>
      <c r="I6" s="585"/>
      <c r="J6" s="585"/>
      <c r="K6" s="586"/>
      <c r="L6" s="586"/>
      <c r="M6" s="586"/>
      <c r="N6" s="587"/>
      <c r="O6" s="587"/>
      <c r="P6" s="588"/>
      <c r="S6" s="855"/>
    </row>
    <row r="7" spans="1:19" s="146" customFormat="1" ht="12.75" customHeight="1">
      <c r="A7" s="1100">
        <v>1</v>
      </c>
      <c r="B7" s="1100" t="s">
        <v>57</v>
      </c>
      <c r="C7" s="1100" t="s">
        <v>65</v>
      </c>
      <c r="D7" s="1078">
        <v>544285029</v>
      </c>
      <c r="E7" s="1092" t="s">
        <v>389</v>
      </c>
      <c r="F7" s="1069" t="s">
        <v>2227</v>
      </c>
      <c r="G7" s="273">
        <v>1</v>
      </c>
      <c r="H7" s="273">
        <v>40</v>
      </c>
      <c r="I7" s="1071">
        <v>1.55</v>
      </c>
      <c r="J7" s="1071"/>
      <c r="K7" s="239"/>
      <c r="L7" s="1066">
        <f t="shared" ref="L7:L44" si="0">I7-J7-K7</f>
        <v>1.55</v>
      </c>
      <c r="M7" s="1086">
        <f t="shared" ref="M7:M48" si="1">(O7-N7)/1000</f>
        <v>1</v>
      </c>
      <c r="N7" s="155">
        <v>0</v>
      </c>
      <c r="O7" s="156">
        <v>1000</v>
      </c>
      <c r="P7" s="1071">
        <v>63.49</v>
      </c>
      <c r="S7" s="204"/>
    </row>
    <row r="8" spans="1:19" s="146" customFormat="1" ht="12.75" customHeight="1">
      <c r="A8" s="256"/>
      <c r="B8" s="256"/>
      <c r="C8" s="256"/>
      <c r="D8" s="291"/>
      <c r="E8" s="270"/>
      <c r="F8" s="133"/>
      <c r="G8" s="259">
        <f>SUM(G7:G7)</f>
        <v>1</v>
      </c>
      <c r="H8" s="259">
        <f t="shared" ref="H8:Q8" si="2">SUM(H7:H7)</f>
        <v>40</v>
      </c>
      <c r="I8" s="259">
        <f t="shared" si="2"/>
        <v>1.55</v>
      </c>
      <c r="J8" s="259">
        <f t="shared" si="2"/>
        <v>0</v>
      </c>
      <c r="K8" s="259">
        <f t="shared" si="2"/>
        <v>0</v>
      </c>
      <c r="L8" s="259">
        <f t="shared" si="2"/>
        <v>1.55</v>
      </c>
      <c r="M8" s="259">
        <f>SUM(M7)</f>
        <v>1</v>
      </c>
      <c r="N8" s="259"/>
      <c r="O8" s="259"/>
      <c r="P8" s="259">
        <f t="shared" si="2"/>
        <v>63.49</v>
      </c>
      <c r="Q8" s="259">
        <f t="shared" si="2"/>
        <v>0</v>
      </c>
      <c r="S8" s="204"/>
    </row>
    <row r="9" spans="1:19" s="146" customFormat="1" ht="12.75" customHeight="1">
      <c r="A9" s="1100">
        <v>2</v>
      </c>
      <c r="B9" s="1100" t="s">
        <v>57</v>
      </c>
      <c r="C9" s="1100" t="s">
        <v>63</v>
      </c>
      <c r="D9" s="1095">
        <v>504094014</v>
      </c>
      <c r="E9" s="1092" t="s">
        <v>388</v>
      </c>
      <c r="F9" s="1069" t="s">
        <v>2228</v>
      </c>
      <c r="G9" s="273">
        <v>2.2999999999999998</v>
      </c>
      <c r="H9" s="273">
        <v>132</v>
      </c>
      <c r="I9" s="1071">
        <v>4</v>
      </c>
      <c r="J9" s="1071">
        <v>4</v>
      </c>
      <c r="K9" s="239"/>
      <c r="L9" s="1066">
        <f t="shared" si="0"/>
        <v>0</v>
      </c>
      <c r="M9" s="1086">
        <f t="shared" si="1"/>
        <v>2.2999999999999998</v>
      </c>
      <c r="N9" s="155">
        <v>1900</v>
      </c>
      <c r="O9" s="156">
        <v>4200</v>
      </c>
      <c r="P9" s="1071">
        <v>131.06</v>
      </c>
      <c r="S9" s="204"/>
    </row>
    <row r="10" spans="1:19" s="146" customFormat="1" ht="12.75" customHeight="1">
      <c r="A10" s="256"/>
      <c r="B10" s="256"/>
      <c r="C10" s="256"/>
      <c r="D10" s="291"/>
      <c r="E10" s="270"/>
      <c r="F10" s="133"/>
      <c r="G10" s="259">
        <f>G9</f>
        <v>2.2999999999999998</v>
      </c>
      <c r="H10" s="259">
        <f t="shared" ref="H10:Q10" si="3">H9</f>
        <v>132</v>
      </c>
      <c r="I10" s="259">
        <f t="shared" si="3"/>
        <v>4</v>
      </c>
      <c r="J10" s="259">
        <f t="shared" si="3"/>
        <v>4</v>
      </c>
      <c r="K10" s="259">
        <f t="shared" si="3"/>
        <v>0</v>
      </c>
      <c r="L10" s="259">
        <f t="shared" si="3"/>
        <v>0</v>
      </c>
      <c r="M10" s="259">
        <f t="shared" si="3"/>
        <v>2.2999999999999998</v>
      </c>
      <c r="N10" s="259"/>
      <c r="O10" s="259"/>
      <c r="P10" s="259">
        <f t="shared" si="3"/>
        <v>131.06</v>
      </c>
      <c r="Q10" s="259">
        <f t="shared" si="3"/>
        <v>0</v>
      </c>
      <c r="S10" s="204"/>
    </row>
    <row r="11" spans="1:19" s="146" customFormat="1" ht="12.75" customHeight="1">
      <c r="A11" s="1864">
        <v>3</v>
      </c>
      <c r="B11" s="1864" t="s">
        <v>57</v>
      </c>
      <c r="C11" s="1864" t="s">
        <v>59</v>
      </c>
      <c r="D11" s="1883">
        <v>504474298</v>
      </c>
      <c r="E11" s="1876" t="s">
        <v>387</v>
      </c>
      <c r="F11" s="135" t="s">
        <v>2229</v>
      </c>
      <c r="G11" s="273">
        <v>3.173</v>
      </c>
      <c r="H11" s="273">
        <v>155</v>
      </c>
      <c r="I11" s="1071">
        <v>5.4</v>
      </c>
      <c r="J11" s="1071">
        <v>4.4000000000000004</v>
      </c>
      <c r="K11" s="239"/>
      <c r="L11" s="1066">
        <f t="shared" si="0"/>
        <v>1</v>
      </c>
      <c r="M11" s="1086">
        <f t="shared" si="1"/>
        <v>1.8</v>
      </c>
      <c r="N11" s="155">
        <v>0</v>
      </c>
      <c r="O11" s="156">
        <v>1800</v>
      </c>
      <c r="P11" s="1071">
        <v>77.06</v>
      </c>
      <c r="S11" s="204"/>
    </row>
    <row r="12" spans="1:19" s="146" customFormat="1" ht="12.75" customHeight="1">
      <c r="A12" s="1866"/>
      <c r="B12" s="1866"/>
      <c r="C12" s="1866"/>
      <c r="D12" s="1883"/>
      <c r="E12" s="1876"/>
      <c r="F12" s="135" t="s">
        <v>2230</v>
      </c>
      <c r="G12" s="273"/>
      <c r="H12" s="273"/>
      <c r="I12" s="1071"/>
      <c r="J12" s="1071"/>
      <c r="K12" s="239"/>
      <c r="L12" s="1066">
        <f t="shared" si="0"/>
        <v>0</v>
      </c>
      <c r="M12" s="1086">
        <f>(O12-N12)/1000</f>
        <v>1.625</v>
      </c>
      <c r="N12" s="155">
        <v>1800</v>
      </c>
      <c r="O12" s="156">
        <v>3425</v>
      </c>
      <c r="P12" s="1071">
        <v>77.930000000000007</v>
      </c>
      <c r="S12" s="204"/>
    </row>
    <row r="13" spans="1:19" s="146" customFormat="1" ht="12.75" customHeight="1">
      <c r="A13" s="256"/>
      <c r="B13" s="256"/>
      <c r="C13" s="256"/>
      <c r="D13" s="291"/>
      <c r="E13" s="270"/>
      <c r="F13" s="133"/>
      <c r="G13" s="198">
        <f t="shared" ref="G13:M13" si="4">SUM(G11:G12)</f>
        <v>3.173</v>
      </c>
      <c r="H13" s="198">
        <f t="shared" si="4"/>
        <v>155</v>
      </c>
      <c r="I13" s="590">
        <f t="shared" si="4"/>
        <v>5.4</v>
      </c>
      <c r="J13" s="590">
        <f t="shared" si="4"/>
        <v>4.4000000000000004</v>
      </c>
      <c r="K13" s="591">
        <f t="shared" si="4"/>
        <v>0</v>
      </c>
      <c r="L13" s="591">
        <f>SUM(L11:L12)</f>
        <v>1</v>
      </c>
      <c r="M13" s="591">
        <f t="shared" si="4"/>
        <v>3.4249999999999998</v>
      </c>
      <c r="N13" s="198"/>
      <c r="O13" s="198"/>
      <c r="P13" s="590">
        <f>SUM(P11:P12)</f>
        <v>154.99</v>
      </c>
      <c r="Q13" s="198">
        <f>SUM(Q11:Q12)</f>
        <v>0</v>
      </c>
      <c r="S13" s="204"/>
    </row>
    <row r="14" spans="1:19" s="146" customFormat="1" ht="12.75" customHeight="1">
      <c r="A14" s="1077">
        <v>4</v>
      </c>
      <c r="B14" s="1077" t="s">
        <v>57</v>
      </c>
      <c r="C14" s="1077" t="s">
        <v>56</v>
      </c>
      <c r="D14" s="1078">
        <v>504854009</v>
      </c>
      <c r="E14" s="1081" t="s">
        <v>386</v>
      </c>
      <c r="F14" s="1069" t="s">
        <v>2231</v>
      </c>
      <c r="G14" s="280">
        <v>2.23</v>
      </c>
      <c r="H14" s="280">
        <v>117.34</v>
      </c>
      <c r="I14" s="1086">
        <v>3.25</v>
      </c>
      <c r="J14" s="1086"/>
      <c r="K14" s="1066"/>
      <c r="L14" s="1066">
        <f t="shared" si="0"/>
        <v>3.25</v>
      </c>
      <c r="M14" s="1086">
        <f t="shared" si="1"/>
        <v>2.23</v>
      </c>
      <c r="N14" s="155">
        <v>0</v>
      </c>
      <c r="O14" s="156">
        <v>2230</v>
      </c>
      <c r="P14" s="1086">
        <v>117.34</v>
      </c>
      <c r="S14" s="204"/>
    </row>
    <row r="15" spans="1:19" s="146" customFormat="1" ht="12.75" customHeight="1">
      <c r="A15" s="1077">
        <v>5</v>
      </c>
      <c r="B15" s="1077" t="s">
        <v>61</v>
      </c>
      <c r="C15" s="1077" t="s">
        <v>56</v>
      </c>
      <c r="D15" s="1078">
        <v>504854067</v>
      </c>
      <c r="E15" s="1081" t="s">
        <v>385</v>
      </c>
      <c r="F15" s="1069" t="s">
        <v>2232</v>
      </c>
      <c r="G15" s="280">
        <v>0.85</v>
      </c>
      <c r="H15" s="280">
        <f>G15*60</f>
        <v>51</v>
      </c>
      <c r="I15" s="1086">
        <v>2.5</v>
      </c>
      <c r="J15" s="1086">
        <v>2</v>
      </c>
      <c r="K15" s="1066"/>
      <c r="L15" s="1066">
        <f t="shared" si="0"/>
        <v>0.5</v>
      </c>
      <c r="M15" s="1086">
        <f t="shared" si="1"/>
        <v>0.25</v>
      </c>
      <c r="N15" s="155">
        <v>0</v>
      </c>
      <c r="O15" s="156">
        <v>250</v>
      </c>
      <c r="P15" s="1086">
        <v>17.149999999999999</v>
      </c>
      <c r="S15" s="204"/>
    </row>
    <row r="16" spans="1:19" s="146" customFormat="1" ht="12.75" customHeight="1">
      <c r="A16" s="1077">
        <v>6</v>
      </c>
      <c r="B16" s="1077" t="s">
        <v>57</v>
      </c>
      <c r="C16" s="1077" t="s">
        <v>56</v>
      </c>
      <c r="D16" s="1078">
        <v>504855032</v>
      </c>
      <c r="E16" s="1081" t="s">
        <v>384</v>
      </c>
      <c r="F16" s="1069" t="s">
        <v>2233</v>
      </c>
      <c r="G16" s="280">
        <v>1.4830000000000001</v>
      </c>
      <c r="H16" s="280">
        <v>70.899529999999999</v>
      </c>
      <c r="I16" s="1086">
        <v>6</v>
      </c>
      <c r="J16" s="1086"/>
      <c r="K16" s="1066"/>
      <c r="L16" s="1066">
        <f t="shared" si="0"/>
        <v>6</v>
      </c>
      <c r="M16" s="1086">
        <f t="shared" si="1"/>
        <v>1.4830000000000001</v>
      </c>
      <c r="N16" s="155">
        <v>0</v>
      </c>
      <c r="O16" s="156">
        <v>1483</v>
      </c>
      <c r="P16" s="1086">
        <v>70.900000000000006</v>
      </c>
      <c r="S16" s="204"/>
    </row>
    <row r="17" spans="1:19" s="146" customFormat="1" ht="12.75" customHeight="1">
      <c r="A17" s="1077">
        <v>7</v>
      </c>
      <c r="B17" s="1077" t="s">
        <v>61</v>
      </c>
      <c r="C17" s="1077" t="s">
        <v>56</v>
      </c>
      <c r="D17" s="1078">
        <v>504855113</v>
      </c>
      <c r="E17" s="1081" t="s">
        <v>382</v>
      </c>
      <c r="F17" s="1069" t="s">
        <v>2234</v>
      </c>
      <c r="G17" s="280">
        <v>2</v>
      </c>
      <c r="H17" s="280">
        <f>G17*60</f>
        <v>120</v>
      </c>
      <c r="I17" s="1086">
        <v>5.9</v>
      </c>
      <c r="J17" s="1086">
        <v>1.1000000000000001</v>
      </c>
      <c r="K17" s="1066"/>
      <c r="L17" s="1066">
        <f t="shared" si="0"/>
        <v>4.8000000000000007</v>
      </c>
      <c r="M17" s="1086">
        <f t="shared" si="1"/>
        <v>2.5379999999999998</v>
      </c>
      <c r="N17" s="155">
        <v>0</v>
      </c>
      <c r="O17" s="156">
        <v>2538</v>
      </c>
      <c r="P17" s="1086">
        <v>168.35</v>
      </c>
      <c r="S17" s="204"/>
    </row>
    <row r="18" spans="1:19" s="146" customFormat="1" ht="12.75" customHeight="1">
      <c r="A18" s="256"/>
      <c r="B18" s="256"/>
      <c r="C18" s="256"/>
      <c r="D18" s="291"/>
      <c r="E18" s="270"/>
      <c r="F18" s="133"/>
      <c r="G18" s="198">
        <f t="shared" ref="G18:M18" si="5">SUM(G14:G17)</f>
        <v>6.5630000000000006</v>
      </c>
      <c r="H18" s="198">
        <f t="shared" si="5"/>
        <v>359.23953</v>
      </c>
      <c r="I18" s="590">
        <f t="shared" si="5"/>
        <v>17.649999999999999</v>
      </c>
      <c r="J18" s="590">
        <f t="shared" si="5"/>
        <v>3.1</v>
      </c>
      <c r="K18" s="591">
        <f t="shared" si="5"/>
        <v>0</v>
      </c>
      <c r="L18" s="591">
        <f t="shared" si="5"/>
        <v>14.55</v>
      </c>
      <c r="M18" s="591">
        <f t="shared" si="5"/>
        <v>6.5009999999999994</v>
      </c>
      <c r="N18" s="198"/>
      <c r="O18" s="198"/>
      <c r="P18" s="590">
        <f>SUM(P14:P17)</f>
        <v>373.74</v>
      </c>
      <c r="Q18" s="198"/>
      <c r="S18" s="204"/>
    </row>
    <row r="19" spans="1:19" s="146" customFormat="1" ht="12.75" customHeight="1">
      <c r="A19" s="1077">
        <v>8</v>
      </c>
      <c r="B19" s="1077" t="s">
        <v>57</v>
      </c>
      <c r="C19" s="1077" t="s">
        <v>173</v>
      </c>
      <c r="D19" s="1078">
        <v>504195037</v>
      </c>
      <c r="E19" s="1081" t="s">
        <v>377</v>
      </c>
      <c r="F19" s="1069" t="s">
        <v>2235</v>
      </c>
      <c r="G19" s="280">
        <v>0.6</v>
      </c>
      <c r="H19" s="280">
        <v>34.177079999999997</v>
      </c>
      <c r="I19" s="1086">
        <v>0.6</v>
      </c>
      <c r="J19" s="1086">
        <v>0.6</v>
      </c>
      <c r="K19" s="1066"/>
      <c r="L19" s="1066">
        <f t="shared" si="0"/>
        <v>0</v>
      </c>
      <c r="M19" s="1086">
        <f t="shared" si="1"/>
        <v>0.6</v>
      </c>
      <c r="N19" s="155">
        <v>0</v>
      </c>
      <c r="O19" s="156">
        <v>600</v>
      </c>
      <c r="P19" s="1086">
        <v>34.18</v>
      </c>
      <c r="S19" s="204"/>
    </row>
    <row r="20" spans="1:19" s="146" customFormat="1" ht="12.75" customHeight="1">
      <c r="A20" s="271"/>
      <c r="B20" s="271"/>
      <c r="C20" s="271"/>
      <c r="D20" s="294"/>
      <c r="E20" s="300"/>
      <c r="F20" s="138"/>
      <c r="G20" s="277">
        <f>SUM(G19:G19)</f>
        <v>0.6</v>
      </c>
      <c r="H20" s="277">
        <f t="shared" ref="H20:Q20" si="6">SUM(H19:H19)</f>
        <v>34.177079999999997</v>
      </c>
      <c r="I20" s="277">
        <f t="shared" si="6"/>
        <v>0.6</v>
      </c>
      <c r="J20" s="277">
        <f t="shared" si="6"/>
        <v>0.6</v>
      </c>
      <c r="K20" s="277">
        <f t="shared" si="6"/>
        <v>0</v>
      </c>
      <c r="L20" s="277">
        <f t="shared" si="6"/>
        <v>0</v>
      </c>
      <c r="M20" s="277">
        <f t="shared" si="6"/>
        <v>0.6</v>
      </c>
      <c r="N20" s="277"/>
      <c r="O20" s="277"/>
      <c r="P20" s="277">
        <f t="shared" si="6"/>
        <v>34.18</v>
      </c>
      <c r="Q20" s="277">
        <f t="shared" si="6"/>
        <v>0</v>
      </c>
      <c r="S20" s="204"/>
    </row>
    <row r="21" spans="1:19" s="146" customFormat="1" ht="12.75" customHeight="1">
      <c r="A21" s="1216"/>
      <c r="B21" s="1216"/>
      <c r="C21" s="1216"/>
      <c r="D21" s="1217"/>
      <c r="E21" s="1218"/>
      <c r="F21" s="1189"/>
      <c r="G21" s="1219">
        <f t="shared" ref="G21:M21" si="7">G20+G18+G13+G10+G8</f>
        <v>13.635999999999999</v>
      </c>
      <c r="H21" s="1219">
        <f t="shared" si="7"/>
        <v>720.41660999999999</v>
      </c>
      <c r="I21" s="1220">
        <f t="shared" si="7"/>
        <v>29.2</v>
      </c>
      <c r="J21" s="1220">
        <f t="shared" si="7"/>
        <v>12.100000000000001</v>
      </c>
      <c r="K21" s="1220">
        <f t="shared" si="7"/>
        <v>0</v>
      </c>
      <c r="L21" s="1220">
        <f t="shared" si="7"/>
        <v>17.100000000000001</v>
      </c>
      <c r="M21" s="1220">
        <f t="shared" si="7"/>
        <v>13.826000000000001</v>
      </c>
      <c r="N21" s="1219"/>
      <c r="O21" s="1219"/>
      <c r="P21" s="1220">
        <f>P20+P18+P13+P10+P8</f>
        <v>757.46</v>
      </c>
      <c r="Q21" s="207"/>
      <c r="S21" s="204"/>
    </row>
    <row r="22" spans="1:19" s="146" customFormat="1" ht="27" customHeight="1">
      <c r="A22" s="1077">
        <v>9</v>
      </c>
      <c r="B22" s="1077" t="s">
        <v>31</v>
      </c>
      <c r="C22" s="1077" t="s">
        <v>51</v>
      </c>
      <c r="D22" s="1078">
        <v>506945204</v>
      </c>
      <c r="E22" s="1081" t="s">
        <v>375</v>
      </c>
      <c r="F22" s="1069" t="s">
        <v>836</v>
      </c>
      <c r="G22" s="280">
        <v>0.375</v>
      </c>
      <c r="H22" s="280">
        <v>13.16117</v>
      </c>
      <c r="I22" s="1086">
        <v>1.5</v>
      </c>
      <c r="J22" s="1086"/>
      <c r="K22" s="1066"/>
      <c r="L22" s="1066">
        <f t="shared" si="0"/>
        <v>1.5</v>
      </c>
      <c r="M22" s="1086">
        <f t="shared" si="1"/>
        <v>0.375</v>
      </c>
      <c r="N22" s="155">
        <v>0</v>
      </c>
      <c r="O22" s="156">
        <v>375</v>
      </c>
      <c r="P22" s="1086">
        <v>13.16</v>
      </c>
      <c r="S22" s="204"/>
    </row>
    <row r="23" spans="1:19" s="146" customFormat="1" ht="24" customHeight="1">
      <c r="A23" s="1077">
        <v>10</v>
      </c>
      <c r="B23" s="1077" t="s">
        <v>31</v>
      </c>
      <c r="C23" s="1077" t="s">
        <v>51</v>
      </c>
      <c r="D23" s="1078">
        <v>506945205</v>
      </c>
      <c r="E23" s="1081" t="s">
        <v>374</v>
      </c>
      <c r="F23" s="1069" t="s">
        <v>2236</v>
      </c>
      <c r="G23" s="280">
        <v>1.5</v>
      </c>
      <c r="H23" s="280">
        <v>63.782730000000001</v>
      </c>
      <c r="I23" s="1086">
        <v>2.1</v>
      </c>
      <c r="J23" s="1086">
        <v>2.1</v>
      </c>
      <c r="K23" s="1066"/>
      <c r="L23" s="1066">
        <f t="shared" si="0"/>
        <v>0</v>
      </c>
      <c r="M23" s="1086">
        <f t="shared" si="1"/>
        <v>1.5</v>
      </c>
      <c r="N23" s="155">
        <v>0</v>
      </c>
      <c r="O23" s="156">
        <v>1500</v>
      </c>
      <c r="P23" s="1086">
        <v>63.78</v>
      </c>
      <c r="S23" s="204"/>
    </row>
    <row r="24" spans="1:19" s="146" customFormat="1" ht="15" customHeight="1">
      <c r="A24" s="330"/>
      <c r="B24" s="330"/>
      <c r="C24" s="330"/>
      <c r="D24" s="331"/>
      <c r="E24" s="332"/>
      <c r="F24" s="133"/>
      <c r="G24" s="198">
        <f t="shared" ref="G24:M24" si="8">SUM(G22:G23)</f>
        <v>1.875</v>
      </c>
      <c r="H24" s="198">
        <f t="shared" si="8"/>
        <v>76.943899999999999</v>
      </c>
      <c r="I24" s="590">
        <f t="shared" si="8"/>
        <v>3.6</v>
      </c>
      <c r="J24" s="590">
        <f t="shared" si="8"/>
        <v>2.1</v>
      </c>
      <c r="K24" s="591">
        <f t="shared" si="8"/>
        <v>0</v>
      </c>
      <c r="L24" s="591">
        <f t="shared" si="8"/>
        <v>1.5</v>
      </c>
      <c r="M24" s="591">
        <f t="shared" si="8"/>
        <v>1.875</v>
      </c>
      <c r="N24" s="198"/>
      <c r="O24" s="198"/>
      <c r="P24" s="590">
        <f>SUM(P22:P23)</f>
        <v>76.94</v>
      </c>
      <c r="Q24" s="198"/>
      <c r="S24" s="204"/>
    </row>
    <row r="25" spans="1:19" s="146" customFormat="1" ht="15" customHeight="1">
      <c r="A25" s="1077">
        <v>11</v>
      </c>
      <c r="B25" s="1077" t="s">
        <v>31</v>
      </c>
      <c r="C25" s="1077" t="s">
        <v>47</v>
      </c>
      <c r="D25" s="1078">
        <v>506024008</v>
      </c>
      <c r="E25" s="1081" t="s">
        <v>372</v>
      </c>
      <c r="F25" s="1069" t="s">
        <v>848</v>
      </c>
      <c r="G25" s="280">
        <v>1</v>
      </c>
      <c r="H25" s="280">
        <v>50.97636</v>
      </c>
      <c r="I25" s="1086">
        <v>3.2639999999999998</v>
      </c>
      <c r="J25" s="1086">
        <v>3.2639999999999998</v>
      </c>
      <c r="K25" s="1066"/>
      <c r="L25" s="1066">
        <f t="shared" si="0"/>
        <v>0</v>
      </c>
      <c r="M25" s="1086">
        <f t="shared" si="1"/>
        <v>1</v>
      </c>
      <c r="N25" s="155">
        <v>0</v>
      </c>
      <c r="O25" s="156">
        <v>1000</v>
      </c>
      <c r="P25" s="1086">
        <v>50.98</v>
      </c>
      <c r="S25" s="204"/>
    </row>
    <row r="26" spans="1:19" s="146" customFormat="1" ht="15" customHeight="1">
      <c r="A26" s="1077">
        <v>12</v>
      </c>
      <c r="B26" s="1077" t="s">
        <v>31</v>
      </c>
      <c r="C26" s="1077" t="s">
        <v>47</v>
      </c>
      <c r="D26" s="1078">
        <v>506024034</v>
      </c>
      <c r="E26" s="1081" t="s">
        <v>371</v>
      </c>
      <c r="F26" s="1069" t="s">
        <v>850</v>
      </c>
      <c r="G26" s="280">
        <v>1</v>
      </c>
      <c r="H26" s="280">
        <v>60.171489999999999</v>
      </c>
      <c r="I26" s="1086">
        <v>5.5259999999999998</v>
      </c>
      <c r="J26" s="1086">
        <v>0.77400000000000002</v>
      </c>
      <c r="K26" s="1066"/>
      <c r="L26" s="1066">
        <f t="shared" si="0"/>
        <v>4.7519999999999998</v>
      </c>
      <c r="M26" s="1086">
        <f t="shared" si="1"/>
        <v>1</v>
      </c>
      <c r="N26" s="155">
        <v>0</v>
      </c>
      <c r="O26" s="156">
        <v>1000</v>
      </c>
      <c r="P26" s="1086">
        <v>60.17</v>
      </c>
      <c r="S26" s="204"/>
    </row>
    <row r="27" spans="1:19" s="146" customFormat="1" ht="15" customHeight="1">
      <c r="A27" s="1077">
        <v>13</v>
      </c>
      <c r="B27" s="1077" t="s">
        <v>31</v>
      </c>
      <c r="C27" s="1077" t="s">
        <v>47</v>
      </c>
      <c r="D27" s="1078">
        <v>506024040</v>
      </c>
      <c r="E27" s="1081" t="s">
        <v>370</v>
      </c>
      <c r="F27" s="1069" t="s">
        <v>851</v>
      </c>
      <c r="G27" s="280">
        <v>3</v>
      </c>
      <c r="H27" s="280">
        <v>180</v>
      </c>
      <c r="I27" s="1086">
        <v>1</v>
      </c>
      <c r="J27" s="1086"/>
      <c r="K27" s="1066"/>
      <c r="L27" s="1066">
        <f t="shared" si="0"/>
        <v>1</v>
      </c>
      <c r="M27" s="1086">
        <f t="shared" si="1"/>
        <v>1</v>
      </c>
      <c r="N27" s="155">
        <v>0</v>
      </c>
      <c r="O27" s="156">
        <v>1000</v>
      </c>
      <c r="P27" s="1086">
        <v>49.26</v>
      </c>
      <c r="S27" s="204"/>
    </row>
    <row r="28" spans="1:19" s="146" customFormat="1" ht="15" customHeight="1">
      <c r="A28" s="1077">
        <v>14</v>
      </c>
      <c r="B28" s="1077" t="s">
        <v>31</v>
      </c>
      <c r="C28" s="1077" t="s">
        <v>47</v>
      </c>
      <c r="D28" s="1066">
        <v>506025056</v>
      </c>
      <c r="E28" s="1081" t="s">
        <v>368</v>
      </c>
      <c r="F28" s="1069" t="s">
        <v>2237</v>
      </c>
      <c r="G28" s="280">
        <v>1</v>
      </c>
      <c r="H28" s="280">
        <v>49.140569999999997</v>
      </c>
      <c r="I28" s="1086">
        <v>4.84</v>
      </c>
      <c r="J28" s="1086"/>
      <c r="K28" s="1066"/>
      <c r="L28" s="1066">
        <f t="shared" si="0"/>
        <v>4.84</v>
      </c>
      <c r="M28" s="1086">
        <f t="shared" si="1"/>
        <v>1</v>
      </c>
      <c r="N28" s="155">
        <v>3840</v>
      </c>
      <c r="O28" s="156">
        <v>4840</v>
      </c>
      <c r="P28" s="1086">
        <v>49.14</v>
      </c>
      <c r="S28" s="204"/>
    </row>
    <row r="29" spans="1:19" s="146" customFormat="1" ht="15" customHeight="1">
      <c r="A29" s="1077">
        <v>15</v>
      </c>
      <c r="B29" s="1077" t="s">
        <v>31</v>
      </c>
      <c r="C29" s="1077" t="s">
        <v>47</v>
      </c>
      <c r="D29" s="1078">
        <v>506025058</v>
      </c>
      <c r="E29" s="1081" t="s">
        <v>367</v>
      </c>
      <c r="F29" s="1069" t="s">
        <v>852</v>
      </c>
      <c r="G29" s="280">
        <v>1.2</v>
      </c>
      <c r="H29" s="280">
        <v>41.592739999999999</v>
      </c>
      <c r="I29" s="1086">
        <v>1.2</v>
      </c>
      <c r="J29" s="1086"/>
      <c r="K29" s="1066"/>
      <c r="L29" s="1066">
        <f t="shared" si="0"/>
        <v>1.2</v>
      </c>
      <c r="M29" s="1086">
        <f t="shared" si="1"/>
        <v>1.2</v>
      </c>
      <c r="N29" s="155">
        <v>0</v>
      </c>
      <c r="O29" s="156">
        <v>1200</v>
      </c>
      <c r="P29" s="1086">
        <v>41.59</v>
      </c>
      <c r="S29" s="204"/>
    </row>
    <row r="30" spans="1:19" s="146" customFormat="1" ht="15" customHeight="1">
      <c r="A30" s="1077">
        <v>16</v>
      </c>
      <c r="B30" s="1077" t="s">
        <v>31</v>
      </c>
      <c r="C30" s="1077" t="s">
        <v>47</v>
      </c>
      <c r="D30" s="1078">
        <v>506025084</v>
      </c>
      <c r="E30" s="1081" t="s">
        <v>366</v>
      </c>
      <c r="F30" s="1069" t="s">
        <v>2238</v>
      </c>
      <c r="G30" s="280">
        <v>0.4</v>
      </c>
      <c r="H30" s="280">
        <v>19.170529999999999</v>
      </c>
      <c r="I30" s="1086">
        <v>1.1619999999999999</v>
      </c>
      <c r="J30" s="1086">
        <v>0.1</v>
      </c>
      <c r="K30" s="1066"/>
      <c r="L30" s="1066">
        <f t="shared" si="0"/>
        <v>1.0619999999999998</v>
      </c>
      <c r="M30" s="1086">
        <f t="shared" si="1"/>
        <v>0.4</v>
      </c>
      <c r="N30" s="155">
        <v>0</v>
      </c>
      <c r="O30" s="156">
        <v>400</v>
      </c>
      <c r="P30" s="1086">
        <v>19.170000000000002</v>
      </c>
      <c r="S30" s="204"/>
    </row>
    <row r="31" spans="1:19" s="146" customFormat="1" ht="27.75" customHeight="1">
      <c r="A31" s="1077">
        <v>17</v>
      </c>
      <c r="B31" s="1077" t="s">
        <v>31</v>
      </c>
      <c r="C31" s="1077" t="s">
        <v>47</v>
      </c>
      <c r="D31" s="1066">
        <v>506025088</v>
      </c>
      <c r="E31" s="1069" t="s">
        <v>461</v>
      </c>
      <c r="F31" s="1069" t="s">
        <v>2239</v>
      </c>
      <c r="G31" s="1086">
        <v>0.20799999999999999</v>
      </c>
      <c r="H31" s="280">
        <v>14</v>
      </c>
      <c r="I31" s="1086">
        <v>0.20799999999999999</v>
      </c>
      <c r="J31" s="1086">
        <v>0.20799999999999999</v>
      </c>
      <c r="K31" s="1066"/>
      <c r="L31" s="1066">
        <f t="shared" si="0"/>
        <v>0</v>
      </c>
      <c r="M31" s="1086">
        <f t="shared" si="1"/>
        <v>0.20799999999999999</v>
      </c>
      <c r="N31" s="155">
        <v>0</v>
      </c>
      <c r="O31" s="156">
        <v>208</v>
      </c>
      <c r="P31" s="1086">
        <v>21.68</v>
      </c>
      <c r="S31" s="204"/>
    </row>
    <row r="32" spans="1:19" s="146" customFormat="1" ht="15" customHeight="1">
      <c r="A32" s="256"/>
      <c r="B32" s="256"/>
      <c r="C32" s="256"/>
      <c r="D32" s="160"/>
      <c r="E32" s="133"/>
      <c r="F32" s="133"/>
      <c r="G32" s="198">
        <f t="shared" ref="G32:M32" si="9">SUM(G25:G31)</f>
        <v>7.8080000000000007</v>
      </c>
      <c r="H32" s="198">
        <f t="shared" si="9"/>
        <v>415.05168999999995</v>
      </c>
      <c r="I32" s="590">
        <f t="shared" si="9"/>
        <v>17.199999999999996</v>
      </c>
      <c r="J32" s="590">
        <f t="shared" si="9"/>
        <v>4.3460000000000001</v>
      </c>
      <c r="K32" s="591">
        <f t="shared" si="9"/>
        <v>0</v>
      </c>
      <c r="L32" s="591">
        <f t="shared" si="9"/>
        <v>12.853999999999997</v>
      </c>
      <c r="M32" s="591">
        <f t="shared" si="9"/>
        <v>5.8080000000000007</v>
      </c>
      <c r="N32" s="198"/>
      <c r="O32" s="198"/>
      <c r="P32" s="590">
        <f>SUM(P25:P31)</f>
        <v>291.99</v>
      </c>
      <c r="Q32" s="198"/>
      <c r="S32" s="204"/>
    </row>
    <row r="33" spans="1:19" s="146" customFormat="1" ht="15.75" customHeight="1">
      <c r="A33" s="1100">
        <v>18</v>
      </c>
      <c r="B33" s="1100" t="s">
        <v>31</v>
      </c>
      <c r="C33" s="1100" t="s">
        <v>363</v>
      </c>
      <c r="D33" s="1095">
        <v>506625079</v>
      </c>
      <c r="E33" s="1092" t="s">
        <v>362</v>
      </c>
      <c r="F33" s="135" t="s">
        <v>2240</v>
      </c>
      <c r="G33" s="273">
        <v>1.05</v>
      </c>
      <c r="H33" s="273">
        <v>53.274720000000002</v>
      </c>
      <c r="I33" s="1071">
        <v>3</v>
      </c>
      <c r="J33" s="1071">
        <v>2.17</v>
      </c>
      <c r="K33" s="239"/>
      <c r="L33" s="1066">
        <f t="shared" si="0"/>
        <v>0.83000000000000007</v>
      </c>
      <c r="M33" s="1086">
        <f t="shared" si="1"/>
        <v>1.05</v>
      </c>
      <c r="N33" s="155">
        <v>2170</v>
      </c>
      <c r="O33" s="156">
        <v>3220</v>
      </c>
      <c r="P33" s="1071">
        <v>53.27</v>
      </c>
      <c r="S33" s="204"/>
    </row>
    <row r="34" spans="1:19" s="146" customFormat="1" ht="15" customHeight="1">
      <c r="A34" s="256"/>
      <c r="B34" s="256"/>
      <c r="C34" s="256"/>
      <c r="D34" s="291"/>
      <c r="E34" s="270"/>
      <c r="F34" s="133"/>
      <c r="G34" s="307">
        <f>G33</f>
        <v>1.05</v>
      </c>
      <c r="H34" s="307">
        <f t="shared" ref="H34:Q34" si="10">H33</f>
        <v>53.274720000000002</v>
      </c>
      <c r="I34" s="590">
        <f t="shared" si="10"/>
        <v>3</v>
      </c>
      <c r="J34" s="590">
        <f t="shared" si="10"/>
        <v>2.17</v>
      </c>
      <c r="K34" s="590">
        <f t="shared" si="10"/>
        <v>0</v>
      </c>
      <c r="L34" s="590">
        <f t="shared" si="10"/>
        <v>0.83000000000000007</v>
      </c>
      <c r="M34" s="590">
        <f t="shared" si="10"/>
        <v>1.05</v>
      </c>
      <c r="N34" s="307"/>
      <c r="O34" s="307"/>
      <c r="P34" s="590">
        <f t="shared" si="10"/>
        <v>53.27</v>
      </c>
      <c r="Q34" s="307">
        <f t="shared" si="10"/>
        <v>0</v>
      </c>
      <c r="S34" s="204"/>
    </row>
    <row r="35" spans="1:19" s="116" customFormat="1" ht="15.75" customHeight="1">
      <c r="A35" s="1077">
        <v>19</v>
      </c>
      <c r="B35" s="1077" t="s">
        <v>31</v>
      </c>
      <c r="C35" s="1077" t="s">
        <v>5</v>
      </c>
      <c r="D35" s="1078">
        <v>506514059</v>
      </c>
      <c r="E35" s="1081" t="s">
        <v>360</v>
      </c>
      <c r="F35" s="1069" t="s">
        <v>2446</v>
      </c>
      <c r="G35" s="280">
        <v>0.73199999999999998</v>
      </c>
      <c r="H35" s="280">
        <v>29.00881</v>
      </c>
      <c r="I35" s="1086">
        <v>0.73199999999999998</v>
      </c>
      <c r="J35" s="1086"/>
      <c r="K35" s="1066"/>
      <c r="L35" s="1066">
        <f t="shared" si="0"/>
        <v>0.73199999999999998</v>
      </c>
      <c r="M35" s="1086">
        <f t="shared" si="1"/>
        <v>0.73199999999999998</v>
      </c>
      <c r="N35" s="155">
        <v>0</v>
      </c>
      <c r="O35" s="156">
        <v>732</v>
      </c>
      <c r="P35" s="1086">
        <v>29.01</v>
      </c>
      <c r="Q35" s="116">
        <v>22.39</v>
      </c>
      <c r="S35" s="856"/>
    </row>
    <row r="36" spans="1:19" s="116" customFormat="1" ht="26.25" customHeight="1">
      <c r="A36" s="1077">
        <v>20</v>
      </c>
      <c r="B36" s="1077" t="s">
        <v>31</v>
      </c>
      <c r="C36" s="1077" t="s">
        <v>5</v>
      </c>
      <c r="D36" s="1078">
        <v>506514136</v>
      </c>
      <c r="E36" s="1081" t="s">
        <v>357</v>
      </c>
      <c r="F36" s="1069" t="s">
        <v>2447</v>
      </c>
      <c r="G36" s="280">
        <v>1.35</v>
      </c>
      <c r="H36" s="280">
        <v>80</v>
      </c>
      <c r="I36" s="1086">
        <v>7.17</v>
      </c>
      <c r="J36" s="1086">
        <v>1</v>
      </c>
      <c r="K36" s="1066"/>
      <c r="L36" s="1066">
        <f t="shared" si="0"/>
        <v>6.17</v>
      </c>
      <c r="M36" s="1086">
        <f t="shared" si="1"/>
        <v>1</v>
      </c>
      <c r="N36" s="155">
        <v>0</v>
      </c>
      <c r="O36" s="156">
        <v>1000</v>
      </c>
      <c r="P36" s="1086">
        <v>24.31</v>
      </c>
      <c r="Q36" s="116">
        <v>20.63</v>
      </c>
      <c r="S36" s="856"/>
    </row>
    <row r="37" spans="1:19" s="116" customFormat="1" ht="15.75" customHeight="1">
      <c r="A37" s="1077">
        <v>21</v>
      </c>
      <c r="B37" s="1077" t="s">
        <v>31</v>
      </c>
      <c r="C37" s="1077" t="s">
        <v>5</v>
      </c>
      <c r="D37" s="1078">
        <v>506514148</v>
      </c>
      <c r="E37" s="1081" t="s">
        <v>361</v>
      </c>
      <c r="F37" s="1069" t="s">
        <v>815</v>
      </c>
      <c r="G37" s="280">
        <v>0.51300000000000001</v>
      </c>
      <c r="H37" s="280">
        <v>28.095590000000001</v>
      </c>
      <c r="I37" s="1086">
        <v>1.9</v>
      </c>
      <c r="J37" s="1086"/>
      <c r="K37" s="1066"/>
      <c r="L37" s="1066">
        <f t="shared" si="0"/>
        <v>1.9</v>
      </c>
      <c r="M37" s="1086">
        <f t="shared" si="1"/>
        <v>0.51300000000000001</v>
      </c>
      <c r="N37" s="155">
        <v>0</v>
      </c>
      <c r="O37" s="156">
        <v>513</v>
      </c>
      <c r="P37" s="1086">
        <v>28.1</v>
      </c>
      <c r="Q37" s="116">
        <v>22.95</v>
      </c>
      <c r="S37" s="856"/>
    </row>
    <row r="38" spans="1:19" s="116" customFormat="1" ht="15.75" customHeight="1">
      <c r="A38" s="1077">
        <v>22</v>
      </c>
      <c r="B38" s="1077" t="s">
        <v>31</v>
      </c>
      <c r="C38" s="1077" t="s">
        <v>5</v>
      </c>
      <c r="D38" s="1078">
        <v>506514154</v>
      </c>
      <c r="E38" s="1081" t="s">
        <v>354</v>
      </c>
      <c r="F38" s="1069" t="s">
        <v>814</v>
      </c>
      <c r="G38" s="280">
        <v>1.6</v>
      </c>
      <c r="H38" s="280">
        <v>75</v>
      </c>
      <c r="I38" s="1086">
        <v>4.2</v>
      </c>
      <c r="J38" s="1086">
        <v>3.3</v>
      </c>
      <c r="K38" s="1066"/>
      <c r="L38" s="1066">
        <f t="shared" si="0"/>
        <v>0.90000000000000036</v>
      </c>
      <c r="M38" s="1086">
        <f t="shared" si="1"/>
        <v>1.5569999999999999</v>
      </c>
      <c r="N38" s="155">
        <v>1635</v>
      </c>
      <c r="O38" s="156">
        <v>3192</v>
      </c>
      <c r="P38" s="1086">
        <v>74.67</v>
      </c>
      <c r="Q38" s="116">
        <v>62.8</v>
      </c>
      <c r="S38" s="856"/>
    </row>
    <row r="39" spans="1:19" s="116" customFormat="1" ht="15.75" customHeight="1">
      <c r="A39" s="1077">
        <v>23</v>
      </c>
      <c r="B39" s="1077" t="s">
        <v>31</v>
      </c>
      <c r="C39" s="1077" t="s">
        <v>5</v>
      </c>
      <c r="D39" s="1078">
        <v>506514170</v>
      </c>
      <c r="E39" s="1081" t="s">
        <v>353</v>
      </c>
      <c r="F39" s="1069" t="s">
        <v>813</v>
      </c>
      <c r="G39" s="280">
        <v>0.5</v>
      </c>
      <c r="H39" s="280">
        <v>21</v>
      </c>
      <c r="I39" s="1086">
        <v>0.5</v>
      </c>
      <c r="J39" s="1086"/>
      <c r="K39" s="1066"/>
      <c r="L39" s="1066">
        <f t="shared" si="0"/>
        <v>0.5</v>
      </c>
      <c r="M39" s="1086">
        <f t="shared" si="1"/>
        <v>0.5</v>
      </c>
      <c r="N39" s="155">
        <v>0</v>
      </c>
      <c r="O39" s="156">
        <v>500</v>
      </c>
      <c r="P39" s="1086">
        <v>20.45</v>
      </c>
      <c r="Q39" s="116">
        <v>16.14</v>
      </c>
      <c r="S39" s="856"/>
    </row>
    <row r="40" spans="1:19" s="116" customFormat="1" ht="15.75" customHeight="1">
      <c r="A40" s="1077">
        <v>24</v>
      </c>
      <c r="B40" s="1077" t="s">
        <v>31</v>
      </c>
      <c r="C40" s="1077" t="s">
        <v>5</v>
      </c>
      <c r="D40" s="1078">
        <v>506514176</v>
      </c>
      <c r="E40" s="1081" t="s">
        <v>358</v>
      </c>
      <c r="F40" s="1069" t="s">
        <v>816</v>
      </c>
      <c r="G40" s="280">
        <v>0.81499999999999995</v>
      </c>
      <c r="H40" s="280">
        <v>42.04</v>
      </c>
      <c r="I40" s="1086">
        <v>1.4</v>
      </c>
      <c r="J40" s="1086"/>
      <c r="K40" s="1066"/>
      <c r="L40" s="1066">
        <f t="shared" si="0"/>
        <v>1.4</v>
      </c>
      <c r="M40" s="1086">
        <f t="shared" si="1"/>
        <v>0.81499999999999995</v>
      </c>
      <c r="N40" s="155">
        <v>310</v>
      </c>
      <c r="O40" s="156">
        <v>1125</v>
      </c>
      <c r="P40" s="1086">
        <v>42.04</v>
      </c>
      <c r="Q40" s="116">
        <v>31.17</v>
      </c>
      <c r="S40" s="856"/>
    </row>
    <row r="41" spans="1:19" s="116" customFormat="1" ht="18" customHeight="1">
      <c r="A41" s="1077">
        <v>25</v>
      </c>
      <c r="B41" s="1077" t="s">
        <v>31</v>
      </c>
      <c r="C41" s="1077" t="s">
        <v>5</v>
      </c>
      <c r="D41" s="1078">
        <v>506515102</v>
      </c>
      <c r="E41" s="1081" t="s">
        <v>356</v>
      </c>
      <c r="F41" s="1069" t="s">
        <v>2241</v>
      </c>
      <c r="G41" s="280">
        <v>1</v>
      </c>
      <c r="H41" s="280">
        <v>45.435940000000002</v>
      </c>
      <c r="I41" s="1086">
        <v>1.38</v>
      </c>
      <c r="J41" s="1086"/>
      <c r="K41" s="1066"/>
      <c r="L41" s="1066">
        <f t="shared" si="0"/>
        <v>1.38</v>
      </c>
      <c r="M41" s="1086">
        <f t="shared" si="1"/>
        <v>1</v>
      </c>
      <c r="N41" s="155">
        <v>0</v>
      </c>
      <c r="O41" s="156">
        <v>1000</v>
      </c>
      <c r="P41" s="1086">
        <v>45.44</v>
      </c>
      <c r="Q41" s="116">
        <v>40.380000000000003</v>
      </c>
      <c r="S41" s="856"/>
    </row>
    <row r="42" spans="1:19" s="116" customFormat="1" ht="24.75" customHeight="1">
      <c r="A42" s="1077">
        <v>26</v>
      </c>
      <c r="B42" s="1077" t="s">
        <v>31</v>
      </c>
      <c r="C42" s="1077" t="s">
        <v>5</v>
      </c>
      <c r="D42" s="1078">
        <v>506515140</v>
      </c>
      <c r="E42" s="1081" t="s">
        <v>352</v>
      </c>
      <c r="F42" s="1069" t="s">
        <v>817</v>
      </c>
      <c r="G42" s="280">
        <v>1.6</v>
      </c>
      <c r="H42" s="280">
        <v>134.15</v>
      </c>
      <c r="I42" s="1086">
        <v>1.6</v>
      </c>
      <c r="J42" s="1086"/>
      <c r="K42" s="1066"/>
      <c r="L42" s="1066">
        <f t="shared" si="0"/>
        <v>1.6</v>
      </c>
      <c r="M42" s="1086">
        <f t="shared" si="1"/>
        <v>1.6</v>
      </c>
      <c r="N42" s="155">
        <v>0</v>
      </c>
      <c r="O42" s="156">
        <v>1600</v>
      </c>
      <c r="P42" s="1086">
        <v>134.01</v>
      </c>
      <c r="Q42" s="116">
        <v>108.02</v>
      </c>
      <c r="S42" s="856"/>
    </row>
    <row r="43" spans="1:19" s="146" customFormat="1" ht="15" customHeight="1">
      <c r="A43" s="256"/>
      <c r="B43" s="256"/>
      <c r="C43" s="256"/>
      <c r="D43" s="291"/>
      <c r="E43" s="270"/>
      <c r="F43" s="133"/>
      <c r="G43" s="198">
        <f t="shared" ref="G43:M43" si="11">SUM(G35:G42)</f>
        <v>8.11</v>
      </c>
      <c r="H43" s="198">
        <f t="shared" si="11"/>
        <v>454.73034000000007</v>
      </c>
      <c r="I43" s="590">
        <f ca="1">SUM(I35:I382)</f>
        <v>20.832000000000001</v>
      </c>
      <c r="J43" s="590">
        <f t="shared" si="11"/>
        <v>4.3</v>
      </c>
      <c r="K43" s="591">
        <f t="shared" si="11"/>
        <v>0</v>
      </c>
      <c r="L43" s="591">
        <f t="shared" si="11"/>
        <v>14.581999999999999</v>
      </c>
      <c r="M43" s="591">
        <f t="shared" si="11"/>
        <v>7.7169999999999987</v>
      </c>
      <c r="N43" s="198"/>
      <c r="O43" s="198"/>
      <c r="P43" s="590">
        <f>SUM(P35:P42)</f>
        <v>398.03</v>
      </c>
      <c r="Q43" s="198">
        <f>SUM(Q35:Q42)</f>
        <v>324.47999999999996</v>
      </c>
      <c r="S43" s="204"/>
    </row>
    <row r="44" spans="1:19" s="146" customFormat="1" ht="38.25" customHeight="1">
      <c r="A44" s="1100">
        <v>27</v>
      </c>
      <c r="B44" s="1100" t="s">
        <v>31</v>
      </c>
      <c r="C44" s="1100" t="s">
        <v>36</v>
      </c>
      <c r="D44" s="1095">
        <v>506324040</v>
      </c>
      <c r="E44" s="1092" t="s">
        <v>351</v>
      </c>
      <c r="F44" s="135" t="s">
        <v>866</v>
      </c>
      <c r="G44" s="273">
        <v>1</v>
      </c>
      <c r="H44" s="273">
        <v>28.392040000000001</v>
      </c>
      <c r="I44" s="1071">
        <v>2</v>
      </c>
      <c r="J44" s="1071"/>
      <c r="K44" s="239"/>
      <c r="L44" s="1066">
        <f t="shared" si="0"/>
        <v>2</v>
      </c>
      <c r="M44" s="1086">
        <f t="shared" si="1"/>
        <v>1.0109999999999999</v>
      </c>
      <c r="N44" s="155">
        <v>481</v>
      </c>
      <c r="O44" s="156">
        <v>1492</v>
      </c>
      <c r="P44" s="1071">
        <v>28.39</v>
      </c>
      <c r="S44" s="204"/>
    </row>
    <row r="45" spans="1:19" s="146" customFormat="1" ht="15.75" customHeight="1">
      <c r="A45" s="1100">
        <v>28</v>
      </c>
      <c r="B45" s="1100" t="s">
        <v>31</v>
      </c>
      <c r="C45" s="1100" t="s">
        <v>36</v>
      </c>
      <c r="D45" s="1095">
        <v>506324136</v>
      </c>
      <c r="E45" s="1092" t="s">
        <v>349</v>
      </c>
      <c r="F45" s="135" t="s">
        <v>2242</v>
      </c>
      <c r="G45" s="273">
        <v>1.6559999999999999</v>
      </c>
      <c r="H45" s="273">
        <v>70.608239999999995</v>
      </c>
      <c r="I45" s="1071">
        <v>1.35</v>
      </c>
      <c r="J45" s="1071">
        <v>1.35</v>
      </c>
      <c r="K45" s="239"/>
      <c r="L45" s="1066">
        <f t="shared" ref="L45:L87" si="12">I45-J45-K45</f>
        <v>0</v>
      </c>
      <c r="M45" s="1086">
        <f t="shared" si="1"/>
        <v>1.6559999999999999</v>
      </c>
      <c r="N45" s="155">
        <v>0</v>
      </c>
      <c r="O45" s="156">
        <v>1656</v>
      </c>
      <c r="P45" s="1071">
        <v>70.61</v>
      </c>
      <c r="S45" s="204"/>
    </row>
    <row r="46" spans="1:19" s="146" customFormat="1" ht="15.75" customHeight="1">
      <c r="A46" s="1100">
        <v>29</v>
      </c>
      <c r="B46" s="1100" t="s">
        <v>31</v>
      </c>
      <c r="C46" s="1100" t="s">
        <v>36</v>
      </c>
      <c r="D46" s="1095">
        <v>506325047</v>
      </c>
      <c r="E46" s="1092" t="s">
        <v>350</v>
      </c>
      <c r="F46" s="135" t="s">
        <v>867</v>
      </c>
      <c r="G46" s="273">
        <v>0.25</v>
      </c>
      <c r="H46" s="273">
        <v>16.12</v>
      </c>
      <c r="I46" s="1071">
        <v>0.25</v>
      </c>
      <c r="J46" s="1071">
        <v>0.25</v>
      </c>
      <c r="K46" s="239"/>
      <c r="L46" s="1066">
        <f t="shared" si="12"/>
        <v>0</v>
      </c>
      <c r="M46" s="1086">
        <f t="shared" si="1"/>
        <v>0.25</v>
      </c>
      <c r="N46" s="155">
        <v>0</v>
      </c>
      <c r="O46" s="156">
        <v>250</v>
      </c>
      <c r="P46" s="1071">
        <v>16.21</v>
      </c>
      <c r="S46" s="204"/>
    </row>
    <row r="47" spans="1:19" s="146" customFormat="1" ht="15" customHeight="1">
      <c r="A47" s="256"/>
      <c r="B47" s="256"/>
      <c r="C47" s="256"/>
      <c r="D47" s="291"/>
      <c r="E47" s="270"/>
      <c r="F47" s="133"/>
      <c r="G47" s="198">
        <f t="shared" ref="G47:M47" si="13">SUM(G44:G46)</f>
        <v>2.9059999999999997</v>
      </c>
      <c r="H47" s="198">
        <f t="shared" si="13"/>
        <v>115.12028000000001</v>
      </c>
      <c r="I47" s="590">
        <f t="shared" si="13"/>
        <v>3.6</v>
      </c>
      <c r="J47" s="590">
        <f t="shared" si="13"/>
        <v>1.6</v>
      </c>
      <c r="K47" s="591">
        <f t="shared" si="13"/>
        <v>0</v>
      </c>
      <c r="L47" s="591">
        <f t="shared" si="13"/>
        <v>2</v>
      </c>
      <c r="M47" s="591">
        <f t="shared" si="13"/>
        <v>2.9169999999999998</v>
      </c>
      <c r="N47" s="198"/>
      <c r="O47" s="198"/>
      <c r="P47" s="590">
        <f>SUM(P44:P46)</f>
        <v>115.21000000000001</v>
      </c>
      <c r="Q47" s="198"/>
      <c r="S47" s="204"/>
    </row>
    <row r="48" spans="1:19" s="146" customFormat="1" ht="20.25" customHeight="1">
      <c r="A48" s="1077">
        <v>30</v>
      </c>
      <c r="B48" s="1077" t="s">
        <v>31</v>
      </c>
      <c r="C48" s="1077" t="s">
        <v>343</v>
      </c>
      <c r="D48" s="1078">
        <v>506034024</v>
      </c>
      <c r="E48" s="1081" t="s">
        <v>348</v>
      </c>
      <c r="F48" s="1069" t="s">
        <v>879</v>
      </c>
      <c r="G48" s="280">
        <v>3.9</v>
      </c>
      <c r="H48" s="280">
        <v>144</v>
      </c>
      <c r="I48" s="1086">
        <v>5.25</v>
      </c>
      <c r="J48" s="1086"/>
      <c r="K48" s="1066"/>
      <c r="L48" s="1066">
        <f t="shared" si="12"/>
        <v>5.25</v>
      </c>
      <c r="M48" s="1086">
        <f t="shared" si="1"/>
        <v>3.9</v>
      </c>
      <c r="N48" s="155">
        <v>0</v>
      </c>
      <c r="O48" s="156">
        <v>3900</v>
      </c>
      <c r="P48" s="1086">
        <v>143.08000000000001</v>
      </c>
      <c r="S48" s="204"/>
    </row>
    <row r="49" spans="1:19" s="146" customFormat="1" ht="26.25" customHeight="1">
      <c r="A49" s="1077">
        <v>31</v>
      </c>
      <c r="B49" s="1077" t="s">
        <v>31</v>
      </c>
      <c r="C49" s="1077" t="s">
        <v>343</v>
      </c>
      <c r="D49" s="1078">
        <v>506034085</v>
      </c>
      <c r="E49" s="1081" t="s">
        <v>347</v>
      </c>
      <c r="F49" s="1809" t="s">
        <v>2448</v>
      </c>
      <c r="G49" s="280">
        <v>2.2000000000000002</v>
      </c>
      <c r="H49" s="280">
        <v>97.923259999999999</v>
      </c>
      <c r="I49" s="1086">
        <v>2.64</v>
      </c>
      <c r="J49" s="1086">
        <v>1.92</v>
      </c>
      <c r="K49" s="1066"/>
      <c r="L49" s="1066">
        <f t="shared" si="12"/>
        <v>0.7200000000000002</v>
      </c>
      <c r="M49" s="1086">
        <f t="shared" ref="M49:M99" si="14">(O49-N49)/1000</f>
        <v>1.55</v>
      </c>
      <c r="N49" s="155">
        <v>0</v>
      </c>
      <c r="O49" s="156">
        <v>1550</v>
      </c>
      <c r="P49" s="1086">
        <v>68.989999999999995</v>
      </c>
      <c r="S49" s="204"/>
    </row>
    <row r="50" spans="1:19" s="146" customFormat="1" ht="14.25" customHeight="1">
      <c r="A50" s="1077">
        <v>32</v>
      </c>
      <c r="B50" s="1077" t="s">
        <v>31</v>
      </c>
      <c r="C50" s="1077" t="s">
        <v>343</v>
      </c>
      <c r="D50" s="1078">
        <v>506034025</v>
      </c>
      <c r="E50" s="1081" t="s">
        <v>875</v>
      </c>
      <c r="F50" s="1809"/>
      <c r="G50" s="280"/>
      <c r="H50" s="280"/>
      <c r="I50" s="1086">
        <v>1.4</v>
      </c>
      <c r="J50" s="1086"/>
      <c r="K50" s="1066"/>
      <c r="L50" s="1066">
        <f t="shared" si="12"/>
        <v>1.4</v>
      </c>
      <c r="M50" s="1086">
        <f>(O50-N50)/1000</f>
        <v>0.65</v>
      </c>
      <c r="N50" s="155">
        <v>750</v>
      </c>
      <c r="O50" s="156">
        <v>1400</v>
      </c>
      <c r="P50" s="1086">
        <v>28.93</v>
      </c>
      <c r="S50" s="204"/>
    </row>
    <row r="51" spans="1:19" s="116" customFormat="1" ht="14.25" customHeight="1">
      <c r="A51" s="1077">
        <v>33</v>
      </c>
      <c r="B51" s="1077" t="s">
        <v>31</v>
      </c>
      <c r="C51" s="1077" t="s">
        <v>343</v>
      </c>
      <c r="D51" s="1078">
        <v>506034095</v>
      </c>
      <c r="E51" s="1081" t="s">
        <v>345</v>
      </c>
      <c r="F51" s="1069" t="s">
        <v>877</v>
      </c>
      <c r="G51" s="280">
        <v>4.32</v>
      </c>
      <c r="H51" s="280">
        <v>185.18441000000001</v>
      </c>
      <c r="I51" s="1086">
        <v>4.32</v>
      </c>
      <c r="J51" s="1086">
        <v>0.50800000000000001</v>
      </c>
      <c r="K51" s="1066"/>
      <c r="L51" s="1066">
        <f t="shared" si="12"/>
        <v>3.8120000000000003</v>
      </c>
      <c r="M51" s="1086">
        <f t="shared" si="14"/>
        <v>4.32</v>
      </c>
      <c r="N51" s="155">
        <v>0</v>
      </c>
      <c r="O51" s="156">
        <v>4320</v>
      </c>
      <c r="P51" s="1086">
        <v>185.19</v>
      </c>
      <c r="S51" s="856"/>
    </row>
    <row r="52" spans="1:19" s="116" customFormat="1" ht="27" customHeight="1">
      <c r="A52" s="1077">
        <v>34</v>
      </c>
      <c r="B52" s="1077" t="s">
        <v>31</v>
      </c>
      <c r="C52" s="1077" t="s">
        <v>343</v>
      </c>
      <c r="D52" s="1078">
        <v>506035103</v>
      </c>
      <c r="E52" s="1081" t="s">
        <v>2842</v>
      </c>
      <c r="F52" s="1069" t="s">
        <v>880</v>
      </c>
      <c r="G52" s="280">
        <v>0.55000000000000004</v>
      </c>
      <c r="H52" s="280">
        <f>G52*60</f>
        <v>33</v>
      </c>
      <c r="I52" s="1086">
        <v>4</v>
      </c>
      <c r="J52" s="1086">
        <v>2</v>
      </c>
      <c r="K52" s="1066"/>
      <c r="L52" s="1066">
        <f t="shared" si="12"/>
        <v>2</v>
      </c>
      <c r="M52" s="1086">
        <f t="shared" si="14"/>
        <v>0.55000000000000004</v>
      </c>
      <c r="N52" s="155">
        <v>0</v>
      </c>
      <c r="O52" s="156">
        <v>550</v>
      </c>
      <c r="P52" s="1086">
        <v>35.08</v>
      </c>
      <c r="S52" s="856"/>
    </row>
    <row r="53" spans="1:19" s="116" customFormat="1" ht="14.25" customHeight="1">
      <c r="A53" s="1077">
        <v>35</v>
      </c>
      <c r="B53" s="1077" t="s">
        <v>31</v>
      </c>
      <c r="C53" s="1077" t="s">
        <v>343</v>
      </c>
      <c r="D53" s="1078">
        <v>506035006</v>
      </c>
      <c r="E53" s="1081" t="s">
        <v>344</v>
      </c>
      <c r="F53" s="1069" t="s">
        <v>878</v>
      </c>
      <c r="G53" s="280">
        <v>2.6</v>
      </c>
      <c r="H53" s="280">
        <v>99.594769999999997</v>
      </c>
      <c r="I53" s="1086">
        <v>3.54</v>
      </c>
      <c r="J53" s="1086"/>
      <c r="K53" s="1066"/>
      <c r="L53" s="1066">
        <f t="shared" si="12"/>
        <v>3.54</v>
      </c>
      <c r="M53" s="1086">
        <f t="shared" si="14"/>
        <v>2.6</v>
      </c>
      <c r="N53" s="155">
        <v>0</v>
      </c>
      <c r="O53" s="156">
        <v>2600</v>
      </c>
      <c r="P53" s="1086">
        <v>99.59</v>
      </c>
      <c r="S53" s="856"/>
    </row>
    <row r="54" spans="1:19" s="116" customFormat="1" ht="29.25" customHeight="1">
      <c r="A54" s="1077">
        <v>36</v>
      </c>
      <c r="B54" s="1077" t="s">
        <v>31</v>
      </c>
      <c r="C54" s="1077" t="s">
        <v>343</v>
      </c>
      <c r="D54" s="1078">
        <v>506035018</v>
      </c>
      <c r="E54" s="1081" t="s">
        <v>459</v>
      </c>
      <c r="F54" s="1069" t="s">
        <v>881</v>
      </c>
      <c r="G54" s="280">
        <v>1</v>
      </c>
      <c r="H54" s="280">
        <v>60</v>
      </c>
      <c r="I54" s="1086">
        <v>4</v>
      </c>
      <c r="J54" s="1086"/>
      <c r="K54" s="1066"/>
      <c r="L54" s="1066">
        <f t="shared" si="12"/>
        <v>4</v>
      </c>
      <c r="M54" s="1086">
        <f t="shared" si="14"/>
        <v>1</v>
      </c>
      <c r="N54" s="155">
        <v>190</v>
      </c>
      <c r="O54" s="156">
        <v>1190</v>
      </c>
      <c r="P54" s="1086">
        <v>69.55</v>
      </c>
      <c r="S54" s="856"/>
    </row>
    <row r="55" spans="1:19" s="116" customFormat="1" ht="28.5" customHeight="1">
      <c r="A55" s="1077">
        <v>37</v>
      </c>
      <c r="B55" s="1077" t="s">
        <v>31</v>
      </c>
      <c r="C55" s="1077" t="s">
        <v>343</v>
      </c>
      <c r="D55" s="1078">
        <v>506035070</v>
      </c>
      <c r="E55" s="1081" t="s">
        <v>346</v>
      </c>
      <c r="F55" s="1069" t="s">
        <v>876</v>
      </c>
      <c r="G55" s="280">
        <v>2.35</v>
      </c>
      <c r="H55" s="280">
        <v>97.188910000000007</v>
      </c>
      <c r="I55" s="1086">
        <v>2.5</v>
      </c>
      <c r="J55" s="1086">
        <v>1.55</v>
      </c>
      <c r="K55" s="1066"/>
      <c r="L55" s="1066">
        <f t="shared" si="12"/>
        <v>0.95</v>
      </c>
      <c r="M55" s="1086">
        <f t="shared" si="14"/>
        <v>2.35</v>
      </c>
      <c r="N55" s="155">
        <v>0</v>
      </c>
      <c r="O55" s="156">
        <v>2350</v>
      </c>
      <c r="P55" s="1086">
        <v>97.19</v>
      </c>
      <c r="S55" s="856"/>
    </row>
    <row r="56" spans="1:19" s="146" customFormat="1" ht="15" customHeight="1">
      <c r="A56" s="256"/>
      <c r="B56" s="256"/>
      <c r="C56" s="256"/>
      <c r="D56" s="291"/>
      <c r="E56" s="270"/>
      <c r="F56" s="133"/>
      <c r="G56" s="198">
        <f t="shared" ref="G56:M56" si="15">SUM(G48:G55)</f>
        <v>16.920000000000002</v>
      </c>
      <c r="H56" s="198">
        <f t="shared" si="15"/>
        <v>716.89134999999999</v>
      </c>
      <c r="I56" s="590">
        <f t="shared" si="15"/>
        <v>27.65</v>
      </c>
      <c r="J56" s="590">
        <f t="shared" si="15"/>
        <v>5.9779999999999998</v>
      </c>
      <c r="K56" s="591">
        <f t="shared" si="15"/>
        <v>0</v>
      </c>
      <c r="L56" s="591">
        <f t="shared" si="15"/>
        <v>21.672000000000001</v>
      </c>
      <c r="M56" s="591">
        <f t="shared" si="15"/>
        <v>16.920000000000002</v>
      </c>
      <c r="N56" s="198"/>
      <c r="O56" s="198"/>
      <c r="P56" s="590">
        <f>SUM(P48:P55)</f>
        <v>727.59999999999991</v>
      </c>
      <c r="Q56" s="198"/>
      <c r="S56" s="204"/>
    </row>
    <row r="57" spans="1:19" s="146" customFormat="1" ht="26.25" customHeight="1">
      <c r="A57" s="1077">
        <v>38</v>
      </c>
      <c r="B57" s="1077" t="s">
        <v>31</v>
      </c>
      <c r="C57" s="1077" t="s">
        <v>33</v>
      </c>
      <c r="D57" s="1078">
        <v>506694001</v>
      </c>
      <c r="E57" s="1081" t="s">
        <v>342</v>
      </c>
      <c r="F57" s="1069" t="s">
        <v>893</v>
      </c>
      <c r="G57" s="280">
        <v>2.2000000000000002</v>
      </c>
      <c r="H57" s="280">
        <v>89.692840000000004</v>
      </c>
      <c r="I57" s="1086">
        <v>6.28</v>
      </c>
      <c r="J57" s="1086">
        <v>5.38</v>
      </c>
      <c r="K57" s="1066"/>
      <c r="L57" s="1066">
        <f t="shared" si="12"/>
        <v>0.90000000000000036</v>
      </c>
      <c r="M57" s="1086">
        <f t="shared" si="14"/>
        <v>2.1749999999999998</v>
      </c>
      <c r="N57" s="155">
        <v>0</v>
      </c>
      <c r="O57" s="156">
        <v>2175</v>
      </c>
      <c r="P57" s="1086">
        <v>89.69</v>
      </c>
      <c r="S57" s="204"/>
    </row>
    <row r="58" spans="1:19" s="146" customFormat="1" ht="15" customHeight="1">
      <c r="A58" s="1077">
        <v>39</v>
      </c>
      <c r="B58" s="1077" t="s">
        <v>31</v>
      </c>
      <c r="C58" s="1077" t="s">
        <v>33</v>
      </c>
      <c r="D58" s="1078">
        <v>506694017</v>
      </c>
      <c r="E58" s="1081" t="s">
        <v>436</v>
      </c>
      <c r="F58" s="1069" t="s">
        <v>2243</v>
      </c>
      <c r="G58" s="280">
        <v>1</v>
      </c>
      <c r="H58" s="280">
        <f>G58*60</f>
        <v>60</v>
      </c>
      <c r="I58" s="1086">
        <v>6</v>
      </c>
      <c r="J58" s="1086">
        <v>6</v>
      </c>
      <c r="K58" s="1066"/>
      <c r="L58" s="1066">
        <f t="shared" si="12"/>
        <v>0</v>
      </c>
      <c r="M58" s="1086">
        <f t="shared" si="14"/>
        <v>0.56499999999999995</v>
      </c>
      <c r="N58" s="155">
        <v>3500</v>
      </c>
      <c r="O58" s="156">
        <v>4065</v>
      </c>
      <c r="P58" s="1086">
        <v>33.39</v>
      </c>
      <c r="S58" s="204"/>
    </row>
    <row r="59" spans="1:19" s="146" customFormat="1" ht="15" customHeight="1">
      <c r="A59" s="1077">
        <v>40</v>
      </c>
      <c r="B59" s="1077" t="s">
        <v>31</v>
      </c>
      <c r="C59" s="1077" t="s">
        <v>33</v>
      </c>
      <c r="D59" s="1078">
        <v>506694060</v>
      </c>
      <c r="E59" s="1081" t="s">
        <v>340</v>
      </c>
      <c r="F59" s="1069" t="s">
        <v>2244</v>
      </c>
      <c r="G59" s="280">
        <v>1.35</v>
      </c>
      <c r="H59" s="280">
        <v>54.501139999999999</v>
      </c>
      <c r="I59" s="1086">
        <v>2.1</v>
      </c>
      <c r="J59" s="1086"/>
      <c r="K59" s="1066"/>
      <c r="L59" s="1066">
        <f t="shared" si="12"/>
        <v>2.1</v>
      </c>
      <c r="M59" s="1086">
        <f t="shared" si="14"/>
        <v>1.35</v>
      </c>
      <c r="N59" s="155">
        <v>750</v>
      </c>
      <c r="O59" s="156">
        <v>2100</v>
      </c>
      <c r="P59" s="1086">
        <v>54.5</v>
      </c>
      <c r="S59" s="204"/>
    </row>
    <row r="60" spans="1:19" s="146" customFormat="1" ht="26.25" customHeight="1">
      <c r="A60" s="1077">
        <v>41</v>
      </c>
      <c r="B60" s="1077" t="s">
        <v>31</v>
      </c>
      <c r="C60" s="1077" t="s">
        <v>33</v>
      </c>
      <c r="D60" s="1078">
        <v>506694063</v>
      </c>
      <c r="E60" s="1081" t="s">
        <v>339</v>
      </c>
      <c r="F60" s="1069" t="s">
        <v>2245</v>
      </c>
      <c r="G60" s="280">
        <v>1.25</v>
      </c>
      <c r="H60" s="280">
        <v>33.103969999999997</v>
      </c>
      <c r="I60" s="1086">
        <v>2.52</v>
      </c>
      <c r="J60" s="1086">
        <v>0</v>
      </c>
      <c r="K60" s="1066"/>
      <c r="L60" s="1066">
        <f t="shared" si="12"/>
        <v>2.52</v>
      </c>
      <c r="M60" s="1086">
        <f t="shared" si="14"/>
        <v>1.25</v>
      </c>
      <c r="N60" s="155">
        <v>0</v>
      </c>
      <c r="O60" s="156">
        <v>1250</v>
      </c>
      <c r="P60" s="1086">
        <v>33.1</v>
      </c>
      <c r="S60" s="204"/>
    </row>
    <row r="61" spans="1:19" s="146" customFormat="1" ht="15" customHeight="1">
      <c r="A61" s="1077">
        <v>42</v>
      </c>
      <c r="B61" s="1077" t="s">
        <v>31</v>
      </c>
      <c r="C61" s="1077" t="s">
        <v>33</v>
      </c>
      <c r="D61" s="1078">
        <v>506694094</v>
      </c>
      <c r="E61" s="1081" t="s">
        <v>437</v>
      </c>
      <c r="F61" s="1069" t="s">
        <v>2246</v>
      </c>
      <c r="G61" s="280">
        <v>1</v>
      </c>
      <c r="H61" s="280">
        <f>G61*60</f>
        <v>60</v>
      </c>
      <c r="I61" s="1086">
        <v>1.88</v>
      </c>
      <c r="J61" s="1086"/>
      <c r="K61" s="1066"/>
      <c r="L61" s="1066">
        <f t="shared" si="12"/>
        <v>1.88</v>
      </c>
      <c r="M61" s="1086">
        <f t="shared" si="14"/>
        <v>1</v>
      </c>
      <c r="N61" s="155">
        <v>0</v>
      </c>
      <c r="O61" s="156">
        <v>1000</v>
      </c>
      <c r="P61" s="1086">
        <v>57.02</v>
      </c>
      <c r="S61" s="204"/>
    </row>
    <row r="62" spans="1:19" s="146" customFormat="1" ht="15" customHeight="1">
      <c r="A62" s="1077">
        <v>43</v>
      </c>
      <c r="B62" s="1077" t="s">
        <v>31</v>
      </c>
      <c r="C62" s="1077" t="s">
        <v>33</v>
      </c>
      <c r="D62" s="1078">
        <v>506695010</v>
      </c>
      <c r="E62" s="1081" t="s">
        <v>337</v>
      </c>
      <c r="F62" s="1069" t="s">
        <v>2247</v>
      </c>
      <c r="G62" s="280">
        <v>1.5</v>
      </c>
      <c r="H62" s="280">
        <v>90</v>
      </c>
      <c r="I62" s="1086">
        <v>2.5</v>
      </c>
      <c r="J62" s="1086"/>
      <c r="K62" s="1066"/>
      <c r="L62" s="1066">
        <f t="shared" si="12"/>
        <v>2.5</v>
      </c>
      <c r="M62" s="1086">
        <f t="shared" si="14"/>
        <v>1.5</v>
      </c>
      <c r="N62" s="155">
        <v>900</v>
      </c>
      <c r="O62" s="156">
        <v>2400</v>
      </c>
      <c r="P62" s="1086">
        <v>91.47</v>
      </c>
      <c r="S62" s="204"/>
    </row>
    <row r="63" spans="1:19" s="146" customFormat="1" ht="15" customHeight="1">
      <c r="A63" s="1077">
        <v>44</v>
      </c>
      <c r="B63" s="1077" t="s">
        <v>31</v>
      </c>
      <c r="C63" s="1077" t="s">
        <v>33</v>
      </c>
      <c r="D63" s="1078">
        <v>506695075</v>
      </c>
      <c r="E63" s="1081" t="s">
        <v>336</v>
      </c>
      <c r="F63" s="1069" t="s">
        <v>2248</v>
      </c>
      <c r="G63" s="280">
        <v>1.55</v>
      </c>
      <c r="H63" s="280">
        <v>89.33193</v>
      </c>
      <c r="I63" s="1086">
        <v>1.55</v>
      </c>
      <c r="J63" s="1086"/>
      <c r="K63" s="1066"/>
      <c r="L63" s="1066">
        <f t="shared" si="12"/>
        <v>1.55</v>
      </c>
      <c r="M63" s="1086">
        <f t="shared" si="14"/>
        <v>1.55</v>
      </c>
      <c r="N63" s="155">
        <v>0</v>
      </c>
      <c r="O63" s="156">
        <v>1550</v>
      </c>
      <c r="P63" s="1086">
        <v>89.33</v>
      </c>
      <c r="S63" s="204"/>
    </row>
    <row r="64" spans="1:19" s="146" customFormat="1" ht="15" customHeight="1">
      <c r="A64" s="1077">
        <v>45</v>
      </c>
      <c r="B64" s="1077" t="s">
        <v>31</v>
      </c>
      <c r="C64" s="1077" t="s">
        <v>33</v>
      </c>
      <c r="D64" s="1078">
        <v>506695127</v>
      </c>
      <c r="E64" s="1081" t="s">
        <v>335</v>
      </c>
      <c r="F64" s="1069" t="s">
        <v>2249</v>
      </c>
      <c r="G64" s="280">
        <v>0.58499999999999996</v>
      </c>
      <c r="H64" s="280">
        <v>27.631450000000001</v>
      </c>
      <c r="I64" s="1086">
        <v>1</v>
      </c>
      <c r="J64" s="1086"/>
      <c r="K64" s="1066"/>
      <c r="L64" s="1066">
        <f t="shared" si="12"/>
        <v>1</v>
      </c>
      <c r="M64" s="1086">
        <f t="shared" si="14"/>
        <v>0.58499999999999996</v>
      </c>
      <c r="N64" s="155">
        <v>0</v>
      </c>
      <c r="O64" s="156">
        <v>585</v>
      </c>
      <c r="P64" s="1086">
        <v>27.63</v>
      </c>
      <c r="S64" s="204"/>
    </row>
    <row r="65" spans="1:19" s="146" customFormat="1" ht="15" customHeight="1">
      <c r="A65" s="1077">
        <v>46</v>
      </c>
      <c r="B65" s="1077" t="s">
        <v>31</v>
      </c>
      <c r="C65" s="1077" t="s">
        <v>33</v>
      </c>
      <c r="D65" s="1078">
        <v>506695135</v>
      </c>
      <c r="E65" s="1081" t="s">
        <v>334</v>
      </c>
      <c r="F65" s="1069" t="s">
        <v>2250</v>
      </c>
      <c r="G65" s="280">
        <v>1</v>
      </c>
      <c r="H65" s="280">
        <v>41.728380000000001</v>
      </c>
      <c r="I65" s="1086">
        <v>1.32</v>
      </c>
      <c r="J65" s="1086"/>
      <c r="K65" s="1066"/>
      <c r="L65" s="1066">
        <f t="shared" si="12"/>
        <v>1.32</v>
      </c>
      <c r="M65" s="1086">
        <f t="shared" si="14"/>
        <v>1</v>
      </c>
      <c r="N65" s="155">
        <v>0</v>
      </c>
      <c r="O65" s="156">
        <v>1000</v>
      </c>
      <c r="P65" s="1086">
        <v>41.73</v>
      </c>
      <c r="S65" s="204"/>
    </row>
    <row r="66" spans="1:19" s="146" customFormat="1" ht="15" customHeight="1">
      <c r="A66" s="256"/>
      <c r="B66" s="256"/>
      <c r="C66" s="256"/>
      <c r="D66" s="291"/>
      <c r="E66" s="270"/>
      <c r="F66" s="133"/>
      <c r="G66" s="198">
        <f t="shared" ref="G66:M66" si="16">SUM(G57:G65)</f>
        <v>11.435000000000002</v>
      </c>
      <c r="H66" s="198">
        <f t="shared" si="16"/>
        <v>545.98971000000006</v>
      </c>
      <c r="I66" s="590">
        <f t="shared" si="16"/>
        <v>25.150000000000002</v>
      </c>
      <c r="J66" s="590">
        <f t="shared" si="16"/>
        <v>11.379999999999999</v>
      </c>
      <c r="K66" s="591">
        <f t="shared" si="16"/>
        <v>0</v>
      </c>
      <c r="L66" s="591">
        <f t="shared" si="16"/>
        <v>13.770000000000001</v>
      </c>
      <c r="M66" s="591">
        <f t="shared" si="16"/>
        <v>10.975000000000001</v>
      </c>
      <c r="N66" s="198"/>
      <c r="O66" s="198"/>
      <c r="P66" s="590">
        <f>SUM(P57:P65)</f>
        <v>517.8599999999999</v>
      </c>
      <c r="Q66" s="198"/>
      <c r="S66" s="204"/>
    </row>
    <row r="67" spans="1:19" s="116" customFormat="1" ht="12.75" customHeight="1">
      <c r="A67" s="1077">
        <v>47</v>
      </c>
      <c r="B67" s="1077" t="s">
        <v>31</v>
      </c>
      <c r="C67" s="1077" t="s">
        <v>147</v>
      </c>
      <c r="D67" s="304">
        <v>506074120</v>
      </c>
      <c r="E67" s="1081" t="s">
        <v>1775</v>
      </c>
      <c r="F67" s="1069" t="s">
        <v>923</v>
      </c>
      <c r="G67" s="280"/>
      <c r="H67" s="280"/>
      <c r="I67" s="1086"/>
      <c r="J67" s="1086"/>
      <c r="K67" s="1066"/>
      <c r="L67" s="1066">
        <f t="shared" si="12"/>
        <v>0</v>
      </c>
      <c r="M67" s="1086">
        <f>(O67-N67)/1000</f>
        <v>0.42499999999999999</v>
      </c>
      <c r="N67" s="155">
        <v>0</v>
      </c>
      <c r="O67" s="156">
        <v>425</v>
      </c>
      <c r="P67" s="1086">
        <v>43.33</v>
      </c>
      <c r="S67" s="856" t="s">
        <v>2711</v>
      </c>
    </row>
    <row r="68" spans="1:19" s="116" customFormat="1" ht="24.75" customHeight="1">
      <c r="A68" s="1077">
        <v>48</v>
      </c>
      <c r="B68" s="1077" t="s">
        <v>31</v>
      </c>
      <c r="C68" s="1077" t="s">
        <v>147</v>
      </c>
      <c r="D68" s="1078">
        <v>506075079</v>
      </c>
      <c r="E68" s="1081" t="s">
        <v>332</v>
      </c>
      <c r="F68" s="1069" t="s">
        <v>915</v>
      </c>
      <c r="G68" s="280">
        <v>0.81</v>
      </c>
      <c r="H68" s="280">
        <v>35.539580000000001</v>
      </c>
      <c r="I68" s="1086">
        <v>3.2</v>
      </c>
      <c r="J68" s="1086"/>
      <c r="K68" s="1066"/>
      <c r="L68" s="1066">
        <f t="shared" si="12"/>
        <v>3.2</v>
      </c>
      <c r="M68" s="1086">
        <f t="shared" si="14"/>
        <v>0.81</v>
      </c>
      <c r="N68" s="155">
        <v>0</v>
      </c>
      <c r="O68" s="156">
        <v>810</v>
      </c>
      <c r="P68" s="1086">
        <v>35.54</v>
      </c>
      <c r="S68" s="856"/>
    </row>
    <row r="69" spans="1:19" s="116" customFormat="1" ht="15" customHeight="1">
      <c r="A69" s="1077">
        <v>49</v>
      </c>
      <c r="B69" s="1077" t="s">
        <v>31</v>
      </c>
      <c r="C69" s="1077" t="s">
        <v>147</v>
      </c>
      <c r="D69" s="1078">
        <v>506075221</v>
      </c>
      <c r="E69" s="1081" t="s">
        <v>328</v>
      </c>
      <c r="F69" s="1069" t="s">
        <v>2251</v>
      </c>
      <c r="G69" s="280">
        <v>1</v>
      </c>
      <c r="H69" s="280">
        <v>36</v>
      </c>
      <c r="I69" s="1086">
        <v>3.76</v>
      </c>
      <c r="J69" s="1086"/>
      <c r="K69" s="1066"/>
      <c r="L69" s="1066">
        <f t="shared" si="12"/>
        <v>3.76</v>
      </c>
      <c r="M69" s="1086">
        <f t="shared" si="14"/>
        <v>1.0129999999999999</v>
      </c>
      <c r="N69" s="155">
        <v>0</v>
      </c>
      <c r="O69" s="156">
        <v>1013</v>
      </c>
      <c r="P69" s="1086">
        <v>35.58</v>
      </c>
      <c r="S69" s="856"/>
    </row>
    <row r="70" spans="1:19" s="146" customFormat="1" ht="15" customHeight="1">
      <c r="A70" s="256"/>
      <c r="B70" s="256"/>
      <c r="C70" s="256"/>
      <c r="D70" s="291"/>
      <c r="E70" s="270"/>
      <c r="F70" s="133"/>
      <c r="G70" s="198">
        <f t="shared" ref="G70:M70" si="17">SUM(G67:G69)</f>
        <v>1.81</v>
      </c>
      <c r="H70" s="198">
        <f t="shared" si="17"/>
        <v>71.539580000000001</v>
      </c>
      <c r="I70" s="590">
        <f ca="1">SUM(I67:I446)</f>
        <v>8.9600000000000009</v>
      </c>
      <c r="J70" s="590">
        <f t="shared" si="17"/>
        <v>0</v>
      </c>
      <c r="K70" s="591">
        <f t="shared" si="17"/>
        <v>0</v>
      </c>
      <c r="L70" s="591">
        <f t="shared" si="17"/>
        <v>6.96</v>
      </c>
      <c r="M70" s="591">
        <f t="shared" si="17"/>
        <v>2.2480000000000002</v>
      </c>
      <c r="N70" s="198"/>
      <c r="O70" s="198"/>
      <c r="P70" s="590">
        <f>SUM(P67:P69)</f>
        <v>114.45</v>
      </c>
      <c r="Q70" s="198"/>
      <c r="S70" s="204"/>
    </row>
    <row r="71" spans="1:19" s="146" customFormat="1" ht="14.25" customHeight="1">
      <c r="A71" s="1077">
        <v>50</v>
      </c>
      <c r="B71" s="1077" t="s">
        <v>31</v>
      </c>
      <c r="C71" s="1077" t="s">
        <v>95</v>
      </c>
      <c r="D71" s="1078">
        <v>506364003</v>
      </c>
      <c r="E71" s="1081" t="s">
        <v>327</v>
      </c>
      <c r="F71" s="1069" t="s">
        <v>910</v>
      </c>
      <c r="G71" s="280">
        <v>1.5</v>
      </c>
      <c r="H71" s="280">
        <f>G71*60</f>
        <v>90</v>
      </c>
      <c r="I71" s="1086">
        <v>1.65</v>
      </c>
      <c r="J71" s="1086"/>
      <c r="K71" s="1066"/>
      <c r="L71" s="1066">
        <f t="shared" si="12"/>
        <v>1.65</v>
      </c>
      <c r="M71" s="1086">
        <f t="shared" si="14"/>
        <v>1.5</v>
      </c>
      <c r="N71" s="155">
        <v>0</v>
      </c>
      <c r="O71" s="156">
        <v>1500</v>
      </c>
      <c r="P71" s="1086">
        <v>100.53</v>
      </c>
      <c r="S71" s="204"/>
    </row>
    <row r="72" spans="1:19" s="146" customFormat="1" ht="14.25" customHeight="1">
      <c r="A72" s="1077">
        <v>51</v>
      </c>
      <c r="B72" s="1077" t="s">
        <v>31</v>
      </c>
      <c r="C72" s="1077" t="s">
        <v>95</v>
      </c>
      <c r="D72" s="1078">
        <v>506364033</v>
      </c>
      <c r="E72" s="1081" t="s">
        <v>326</v>
      </c>
      <c r="F72" s="1069" t="s">
        <v>909</v>
      </c>
      <c r="G72" s="280">
        <v>1.25</v>
      </c>
      <c r="H72" s="280">
        <v>65</v>
      </c>
      <c r="I72" s="1086">
        <v>3.9</v>
      </c>
      <c r="J72" s="1086">
        <v>3.9</v>
      </c>
      <c r="K72" s="1066"/>
      <c r="L72" s="1066">
        <f t="shared" si="12"/>
        <v>0</v>
      </c>
      <c r="M72" s="1086">
        <f t="shared" si="14"/>
        <v>0.9</v>
      </c>
      <c r="N72" s="155">
        <v>0</v>
      </c>
      <c r="O72" s="156">
        <v>900</v>
      </c>
      <c r="P72" s="1086">
        <v>88.34</v>
      </c>
      <c r="S72" s="204"/>
    </row>
    <row r="73" spans="1:19" s="146" customFormat="1" ht="15" customHeight="1">
      <c r="A73" s="271"/>
      <c r="B73" s="137"/>
      <c r="C73" s="137"/>
      <c r="D73" s="183"/>
      <c r="E73" s="138"/>
      <c r="F73" s="138"/>
      <c r="G73" s="305">
        <f t="shared" ref="G73:M73" si="18">SUM(G71:G72)</f>
        <v>2.75</v>
      </c>
      <c r="H73" s="305">
        <f t="shared" si="18"/>
        <v>155</v>
      </c>
      <c r="I73" s="593">
        <f t="shared" si="18"/>
        <v>5.55</v>
      </c>
      <c r="J73" s="593">
        <f t="shared" si="18"/>
        <v>3.9</v>
      </c>
      <c r="K73" s="594">
        <f t="shared" si="18"/>
        <v>0</v>
      </c>
      <c r="L73" s="594">
        <f t="shared" si="18"/>
        <v>1.65</v>
      </c>
      <c r="M73" s="594">
        <f t="shared" si="18"/>
        <v>2.4</v>
      </c>
      <c r="N73" s="305"/>
      <c r="O73" s="305"/>
      <c r="P73" s="593">
        <f>SUM(P71:P72)</f>
        <v>188.87</v>
      </c>
      <c r="Q73" s="305"/>
      <c r="S73" s="204"/>
    </row>
    <row r="74" spans="1:19" s="146" customFormat="1" ht="15" customHeight="1">
      <c r="A74" s="1216"/>
      <c r="B74" s="1187"/>
      <c r="C74" s="1187"/>
      <c r="D74" s="1188"/>
      <c r="E74" s="1189"/>
      <c r="F74" s="1189"/>
      <c r="G74" s="1219">
        <f t="shared" ref="G74:L74" si="19">G73+G70+G66+G56+G47+G43+G34+G32+G24</f>
        <v>54.664000000000001</v>
      </c>
      <c r="H74" s="1219">
        <f t="shared" si="19"/>
        <v>2604.5415700000003</v>
      </c>
      <c r="I74" s="1220">
        <f t="shared" ca="1" si="19"/>
        <v>113.54199999999997</v>
      </c>
      <c r="J74" s="1220">
        <f t="shared" si="19"/>
        <v>35.774000000000008</v>
      </c>
      <c r="K74" s="1220">
        <f t="shared" si="19"/>
        <v>0</v>
      </c>
      <c r="L74" s="1220">
        <f t="shared" si="19"/>
        <v>75.817999999999998</v>
      </c>
      <c r="M74" s="1220">
        <f>M73+M70+M66+M56+M47+M43+M34+M32+M24</f>
        <v>51.910000000000004</v>
      </c>
      <c r="N74" s="1190"/>
      <c r="O74" s="1190"/>
      <c r="P74" s="1220">
        <f>P73+P70+P66+P56+P47+P43+P34+P32+P24</f>
        <v>2484.2199999999998</v>
      </c>
      <c r="Q74" s="592">
        <f>Q73+Q70+Q66+Q56+Q47+Q43+Q34+Q32+Q24</f>
        <v>324.47999999999996</v>
      </c>
      <c r="S74" s="204"/>
    </row>
    <row r="75" spans="1:19" s="146" customFormat="1" ht="23.25" customHeight="1">
      <c r="A75" s="1077">
        <v>52</v>
      </c>
      <c r="B75" s="1077" t="s">
        <v>29</v>
      </c>
      <c r="C75" s="1077" t="s">
        <v>5</v>
      </c>
      <c r="D75" s="1078">
        <v>509184014</v>
      </c>
      <c r="E75" s="1081" t="s">
        <v>320</v>
      </c>
      <c r="F75" s="1069" t="s">
        <v>947</v>
      </c>
      <c r="G75" s="280">
        <v>1.7</v>
      </c>
      <c r="H75" s="280">
        <v>48.636020000000002</v>
      </c>
      <c r="I75" s="1086">
        <v>2</v>
      </c>
      <c r="J75" s="1086">
        <v>2</v>
      </c>
      <c r="K75" s="1066"/>
      <c r="L75" s="1066">
        <f t="shared" si="12"/>
        <v>0</v>
      </c>
      <c r="M75" s="1086">
        <f t="shared" si="14"/>
        <v>1.7</v>
      </c>
      <c r="N75" s="155">
        <v>0</v>
      </c>
      <c r="O75" s="156">
        <v>1700</v>
      </c>
      <c r="P75" s="1086">
        <v>48.64</v>
      </c>
      <c r="S75" s="204"/>
    </row>
    <row r="76" spans="1:19" s="146" customFormat="1" ht="26.25" customHeight="1">
      <c r="A76" s="1077">
        <v>53</v>
      </c>
      <c r="B76" s="1077" t="s">
        <v>29</v>
      </c>
      <c r="C76" s="1077" t="s">
        <v>5</v>
      </c>
      <c r="D76" s="1078">
        <v>509184041</v>
      </c>
      <c r="E76" s="1081" t="s">
        <v>317</v>
      </c>
      <c r="F76" s="1069" t="s">
        <v>951</v>
      </c>
      <c r="G76" s="280">
        <v>3.7</v>
      </c>
      <c r="H76" s="280">
        <v>68.40361</v>
      </c>
      <c r="I76" s="1086">
        <v>2</v>
      </c>
      <c r="J76" s="1086">
        <v>2</v>
      </c>
      <c r="K76" s="1066"/>
      <c r="L76" s="1066">
        <f t="shared" si="12"/>
        <v>0</v>
      </c>
      <c r="M76" s="1086">
        <f t="shared" si="14"/>
        <v>3.7</v>
      </c>
      <c r="N76" s="155">
        <v>0</v>
      </c>
      <c r="O76" s="156">
        <v>3700</v>
      </c>
      <c r="P76" s="1086">
        <v>68.400000000000006</v>
      </c>
      <c r="S76" s="204"/>
    </row>
    <row r="77" spans="1:19" s="146" customFormat="1" ht="12.75" customHeight="1">
      <c r="A77" s="1899">
        <v>54</v>
      </c>
      <c r="B77" s="1899" t="s">
        <v>29</v>
      </c>
      <c r="C77" s="1855" t="s">
        <v>5</v>
      </c>
      <c r="D77" s="1856">
        <v>509184049</v>
      </c>
      <c r="E77" s="1860" t="s">
        <v>324</v>
      </c>
      <c r="F77" s="1069" t="s">
        <v>2253</v>
      </c>
      <c r="G77" s="280">
        <v>5.7</v>
      </c>
      <c r="H77" s="280">
        <v>173.5</v>
      </c>
      <c r="I77" s="1086">
        <v>6</v>
      </c>
      <c r="J77" s="1086">
        <v>5.2</v>
      </c>
      <c r="K77" s="1066"/>
      <c r="L77" s="1066">
        <f t="shared" si="12"/>
        <v>0.79999999999999982</v>
      </c>
      <c r="M77" s="1086">
        <f t="shared" si="14"/>
        <v>4.33</v>
      </c>
      <c r="N77" s="155">
        <v>0</v>
      </c>
      <c r="O77" s="156">
        <v>4330</v>
      </c>
      <c r="P77" s="1086">
        <v>116.25</v>
      </c>
      <c r="S77" s="204"/>
    </row>
    <row r="78" spans="1:19" s="146" customFormat="1" ht="12.75" customHeight="1">
      <c r="A78" s="1900"/>
      <c r="B78" s="1900"/>
      <c r="C78" s="1855"/>
      <c r="D78" s="1856"/>
      <c r="E78" s="1860"/>
      <c r="F78" s="1069" t="s">
        <v>2252</v>
      </c>
      <c r="G78" s="280"/>
      <c r="H78" s="280"/>
      <c r="I78" s="1086"/>
      <c r="J78" s="1086"/>
      <c r="K78" s="1066"/>
      <c r="L78" s="1066">
        <f t="shared" si="12"/>
        <v>0</v>
      </c>
      <c r="M78" s="1086">
        <f>(O78-N78)/1000</f>
        <v>1.36</v>
      </c>
      <c r="N78" s="155">
        <v>4330</v>
      </c>
      <c r="O78" s="156">
        <v>5690</v>
      </c>
      <c r="P78" s="1086">
        <v>57.22</v>
      </c>
      <c r="S78" s="204"/>
    </row>
    <row r="79" spans="1:19" s="146" customFormat="1" ht="14.25" customHeight="1">
      <c r="A79" s="1077">
        <v>55</v>
      </c>
      <c r="B79" s="1077" t="s">
        <v>29</v>
      </c>
      <c r="C79" s="1077" t="s">
        <v>5</v>
      </c>
      <c r="D79" s="1078">
        <v>509184061</v>
      </c>
      <c r="E79" s="1081" t="s">
        <v>309</v>
      </c>
      <c r="F79" s="1069" t="s">
        <v>944</v>
      </c>
      <c r="G79" s="280">
        <v>2</v>
      </c>
      <c r="H79" s="280">
        <v>88.4</v>
      </c>
      <c r="I79" s="1086">
        <v>2</v>
      </c>
      <c r="J79" s="1086">
        <v>2</v>
      </c>
      <c r="K79" s="1066"/>
      <c r="L79" s="1066">
        <f t="shared" si="12"/>
        <v>0</v>
      </c>
      <c r="M79" s="1086">
        <f t="shared" si="14"/>
        <v>2</v>
      </c>
      <c r="N79" s="155">
        <v>0</v>
      </c>
      <c r="O79" s="156">
        <v>2000</v>
      </c>
      <c r="P79" s="1086">
        <v>88.32</v>
      </c>
      <c r="S79" s="204"/>
    </row>
    <row r="80" spans="1:19" s="146" customFormat="1" ht="15" customHeight="1">
      <c r="A80" s="1077">
        <v>56</v>
      </c>
      <c r="B80" s="1077" t="s">
        <v>29</v>
      </c>
      <c r="C80" s="1077" t="s">
        <v>5</v>
      </c>
      <c r="D80" s="1078">
        <v>509184062</v>
      </c>
      <c r="E80" s="1081" t="s">
        <v>319</v>
      </c>
      <c r="F80" s="1069" t="s">
        <v>948</v>
      </c>
      <c r="G80" s="280">
        <v>1</v>
      </c>
      <c r="H80" s="280">
        <v>47.546190000000003</v>
      </c>
      <c r="I80" s="1086">
        <v>3</v>
      </c>
      <c r="J80" s="1086">
        <v>3</v>
      </c>
      <c r="K80" s="1066"/>
      <c r="L80" s="1066">
        <f t="shared" si="12"/>
        <v>0</v>
      </c>
      <c r="M80" s="1086">
        <f t="shared" si="14"/>
        <v>1</v>
      </c>
      <c r="N80" s="155">
        <v>900</v>
      </c>
      <c r="O80" s="156">
        <v>1900</v>
      </c>
      <c r="P80" s="1086">
        <v>47.55</v>
      </c>
      <c r="S80" s="204"/>
    </row>
    <row r="81" spans="1:19" s="146" customFormat="1" ht="16.5" customHeight="1">
      <c r="A81" s="1077">
        <v>57</v>
      </c>
      <c r="B81" s="1077" t="s">
        <v>29</v>
      </c>
      <c r="C81" s="1077" t="s">
        <v>5</v>
      </c>
      <c r="D81" s="1078">
        <v>509184066</v>
      </c>
      <c r="E81" s="1081" t="s">
        <v>316</v>
      </c>
      <c r="F81" s="1069" t="s">
        <v>952</v>
      </c>
      <c r="G81" s="280">
        <v>3.2</v>
      </c>
      <c r="H81" s="280">
        <v>60.364220000000003</v>
      </c>
      <c r="I81" s="1086">
        <v>3.5</v>
      </c>
      <c r="J81" s="1086">
        <v>3.5</v>
      </c>
      <c r="K81" s="1066"/>
      <c r="L81" s="1066">
        <f t="shared" si="12"/>
        <v>0</v>
      </c>
      <c r="M81" s="1086">
        <f t="shared" si="14"/>
        <v>3.2</v>
      </c>
      <c r="N81" s="155">
        <v>0</v>
      </c>
      <c r="O81" s="156">
        <v>3200</v>
      </c>
      <c r="P81" s="1086">
        <v>60.36</v>
      </c>
      <c r="S81" s="204"/>
    </row>
    <row r="82" spans="1:19" s="146" customFormat="1" ht="16.5" customHeight="1">
      <c r="A82" s="1899">
        <v>58</v>
      </c>
      <c r="B82" s="1855" t="s">
        <v>29</v>
      </c>
      <c r="C82" s="1855" t="s">
        <v>5</v>
      </c>
      <c r="D82" s="1856">
        <v>509184073</v>
      </c>
      <c r="E82" s="1860" t="s">
        <v>325</v>
      </c>
      <c r="F82" s="1069" t="s">
        <v>939</v>
      </c>
      <c r="G82" s="280">
        <v>2.375</v>
      </c>
      <c r="H82" s="280">
        <v>113.3</v>
      </c>
      <c r="I82" s="1086">
        <v>2.5</v>
      </c>
      <c r="J82" s="1086">
        <v>2.5</v>
      </c>
      <c r="K82" s="1066"/>
      <c r="L82" s="1066">
        <f t="shared" si="12"/>
        <v>0</v>
      </c>
      <c r="M82" s="1086">
        <f t="shared" si="14"/>
        <v>1</v>
      </c>
      <c r="N82" s="155">
        <v>0</v>
      </c>
      <c r="O82" s="156">
        <v>1000</v>
      </c>
      <c r="P82" s="1086">
        <v>47.29</v>
      </c>
      <c r="S82" s="204"/>
    </row>
    <row r="83" spans="1:19" s="146" customFormat="1" ht="16.5" customHeight="1">
      <c r="A83" s="1900"/>
      <c r="B83" s="1855"/>
      <c r="C83" s="1855"/>
      <c r="D83" s="1856"/>
      <c r="E83" s="1860"/>
      <c r="F83" s="1069" t="s">
        <v>950</v>
      </c>
      <c r="G83" s="280"/>
      <c r="H83" s="280"/>
      <c r="I83" s="1086"/>
      <c r="J83" s="1086"/>
      <c r="K83" s="1066"/>
      <c r="L83" s="1066">
        <f t="shared" si="12"/>
        <v>0</v>
      </c>
      <c r="M83" s="1086">
        <f>(O83-N83)/1000</f>
        <v>1.375</v>
      </c>
      <c r="N83" s="155">
        <v>1000</v>
      </c>
      <c r="O83" s="156">
        <v>2375</v>
      </c>
      <c r="P83" s="1086">
        <v>60.7</v>
      </c>
      <c r="S83" s="204"/>
    </row>
    <row r="84" spans="1:19" s="146" customFormat="1" ht="16.5" customHeight="1">
      <c r="A84" s="1077">
        <v>59</v>
      </c>
      <c r="B84" s="1077" t="s">
        <v>29</v>
      </c>
      <c r="C84" s="1077" t="s">
        <v>5</v>
      </c>
      <c r="D84" s="1078">
        <v>509184070</v>
      </c>
      <c r="E84" s="1081" t="s">
        <v>322</v>
      </c>
      <c r="F84" s="1069" t="s">
        <v>943</v>
      </c>
      <c r="G84" s="280">
        <v>1.2</v>
      </c>
      <c r="H84" s="280">
        <v>25.259440000000001</v>
      </c>
      <c r="I84" s="1086">
        <v>13.8</v>
      </c>
      <c r="J84" s="1086">
        <v>13.8</v>
      </c>
      <c r="K84" s="1066"/>
      <c r="L84" s="1066">
        <f t="shared" si="12"/>
        <v>0</v>
      </c>
      <c r="M84" s="1086">
        <f t="shared" si="14"/>
        <v>1.2</v>
      </c>
      <c r="N84" s="155">
        <v>0</v>
      </c>
      <c r="O84" s="156">
        <v>1200</v>
      </c>
      <c r="P84" s="1086">
        <v>25.26</v>
      </c>
      <c r="S84" s="204"/>
    </row>
    <row r="85" spans="1:19" s="146" customFormat="1" ht="27.75" customHeight="1">
      <c r="A85" s="1077">
        <v>60</v>
      </c>
      <c r="B85" s="1077" t="s">
        <v>29</v>
      </c>
      <c r="C85" s="1077" t="s">
        <v>5</v>
      </c>
      <c r="D85" s="1078">
        <v>509185061</v>
      </c>
      <c r="E85" s="1081" t="s">
        <v>318</v>
      </c>
      <c r="F85" s="1069" t="s">
        <v>949</v>
      </c>
      <c r="G85" s="280">
        <v>1.55</v>
      </c>
      <c r="H85" s="280">
        <v>75.416330000000002</v>
      </c>
      <c r="I85" s="1086">
        <v>3.5</v>
      </c>
      <c r="J85" s="1086">
        <v>3.5</v>
      </c>
      <c r="K85" s="1066"/>
      <c r="L85" s="1066">
        <f t="shared" si="12"/>
        <v>0</v>
      </c>
      <c r="M85" s="1086">
        <f t="shared" si="14"/>
        <v>1.5</v>
      </c>
      <c r="N85" s="155">
        <v>0</v>
      </c>
      <c r="O85" s="156">
        <v>1500</v>
      </c>
      <c r="P85" s="1086">
        <v>75.42</v>
      </c>
      <c r="S85" s="204"/>
    </row>
    <row r="86" spans="1:19" s="146" customFormat="1" ht="15" customHeight="1">
      <c r="A86" s="1077">
        <v>61</v>
      </c>
      <c r="B86" s="1077" t="s">
        <v>29</v>
      </c>
      <c r="C86" s="1077" t="s">
        <v>5</v>
      </c>
      <c r="D86" s="1078">
        <v>509185082</v>
      </c>
      <c r="E86" s="1081" t="s">
        <v>312</v>
      </c>
      <c r="F86" s="1069" t="s">
        <v>2254</v>
      </c>
      <c r="G86" s="280">
        <v>1.45</v>
      </c>
      <c r="H86" s="280">
        <v>49.560879999999997</v>
      </c>
      <c r="I86" s="1086">
        <v>2.5</v>
      </c>
      <c r="J86" s="1086">
        <v>2.5</v>
      </c>
      <c r="K86" s="1066"/>
      <c r="L86" s="1066">
        <f t="shared" si="12"/>
        <v>0</v>
      </c>
      <c r="M86" s="1086">
        <f t="shared" si="14"/>
        <v>1.45</v>
      </c>
      <c r="N86" s="155">
        <v>0</v>
      </c>
      <c r="O86" s="156">
        <v>1450</v>
      </c>
      <c r="P86" s="1086">
        <v>49.56</v>
      </c>
      <c r="S86" s="204"/>
    </row>
    <row r="87" spans="1:19" s="146" customFormat="1" ht="15" customHeight="1">
      <c r="A87" s="1077">
        <v>62</v>
      </c>
      <c r="B87" s="1077" t="s">
        <v>29</v>
      </c>
      <c r="C87" s="1077" t="s">
        <v>5</v>
      </c>
      <c r="D87" s="1078">
        <v>509185096</v>
      </c>
      <c r="E87" s="1081" t="s">
        <v>311</v>
      </c>
      <c r="F87" s="1069" t="s">
        <v>941</v>
      </c>
      <c r="G87" s="280">
        <v>2</v>
      </c>
      <c r="H87" s="280">
        <v>90</v>
      </c>
      <c r="I87" s="1086">
        <v>0.8</v>
      </c>
      <c r="J87" s="1086"/>
      <c r="K87" s="1066"/>
      <c r="L87" s="1066">
        <f t="shared" si="12"/>
        <v>0.8</v>
      </c>
      <c r="M87" s="1086">
        <f t="shared" si="14"/>
        <v>2</v>
      </c>
      <c r="N87" s="155">
        <v>0</v>
      </c>
      <c r="O87" s="156">
        <v>2000</v>
      </c>
      <c r="P87" s="1086">
        <v>89.07</v>
      </c>
      <c r="S87" s="204"/>
    </row>
    <row r="88" spans="1:19" s="146" customFormat="1" ht="15" customHeight="1">
      <c r="A88" s="1077">
        <v>63</v>
      </c>
      <c r="B88" s="1077" t="s">
        <v>29</v>
      </c>
      <c r="C88" s="1077" t="s">
        <v>5</v>
      </c>
      <c r="D88" s="1078">
        <v>509185097</v>
      </c>
      <c r="E88" s="1081" t="s">
        <v>310</v>
      </c>
      <c r="F88" s="1069" t="s">
        <v>940</v>
      </c>
      <c r="G88" s="280">
        <v>1</v>
      </c>
      <c r="H88" s="280">
        <v>59</v>
      </c>
      <c r="I88" s="1086">
        <v>0.65</v>
      </c>
      <c r="J88" s="1086"/>
      <c r="K88" s="1066"/>
      <c r="L88" s="1066">
        <f t="shared" ref="L88:L95" si="20">I88-J88-K88</f>
        <v>0.65</v>
      </c>
      <c r="M88" s="1086">
        <f t="shared" si="14"/>
        <v>1</v>
      </c>
      <c r="N88" s="155">
        <v>0</v>
      </c>
      <c r="O88" s="156">
        <v>1000</v>
      </c>
      <c r="P88" s="1086">
        <v>58.45</v>
      </c>
      <c r="S88" s="204"/>
    </row>
    <row r="89" spans="1:19" s="146" customFormat="1" ht="15" customHeight="1">
      <c r="A89" s="1077">
        <v>64</v>
      </c>
      <c r="B89" s="1077" t="s">
        <v>29</v>
      </c>
      <c r="C89" s="1077" t="s">
        <v>5</v>
      </c>
      <c r="D89" s="1078">
        <v>509185143</v>
      </c>
      <c r="E89" s="1081" t="s">
        <v>413</v>
      </c>
      <c r="F89" s="1069" t="s">
        <v>2255</v>
      </c>
      <c r="G89" s="280">
        <v>2</v>
      </c>
      <c r="H89" s="280">
        <v>50.706090000000003</v>
      </c>
      <c r="I89" s="1086">
        <v>1.5</v>
      </c>
      <c r="J89" s="1086">
        <v>1.5</v>
      </c>
      <c r="K89" s="1066"/>
      <c r="L89" s="1066">
        <f t="shared" si="20"/>
        <v>0</v>
      </c>
      <c r="M89" s="1086">
        <f t="shared" si="14"/>
        <v>2</v>
      </c>
      <c r="N89" s="155">
        <v>0</v>
      </c>
      <c r="O89" s="156">
        <v>2000</v>
      </c>
      <c r="P89" s="1086">
        <v>50.7</v>
      </c>
      <c r="S89" s="204"/>
    </row>
    <row r="90" spans="1:19" s="146" customFormat="1" ht="15" customHeight="1">
      <c r="A90" s="1077">
        <v>65</v>
      </c>
      <c r="B90" s="1077" t="s">
        <v>29</v>
      </c>
      <c r="C90" s="1077" t="s">
        <v>5</v>
      </c>
      <c r="D90" s="1078">
        <v>509185144</v>
      </c>
      <c r="E90" s="1081" t="s">
        <v>323</v>
      </c>
      <c r="F90" s="1069" t="s">
        <v>942</v>
      </c>
      <c r="G90" s="280">
        <v>0.7</v>
      </c>
      <c r="H90" s="280">
        <v>31.398630000000001</v>
      </c>
      <c r="I90" s="1086">
        <v>1.4</v>
      </c>
      <c r="J90" s="1086"/>
      <c r="K90" s="1066"/>
      <c r="L90" s="1066">
        <f t="shared" si="20"/>
        <v>1.4</v>
      </c>
      <c r="M90" s="1086">
        <f t="shared" si="14"/>
        <v>0.7</v>
      </c>
      <c r="N90" s="155">
        <v>0</v>
      </c>
      <c r="O90" s="156">
        <v>700</v>
      </c>
      <c r="P90" s="1086">
        <v>31.4</v>
      </c>
      <c r="S90" s="204"/>
    </row>
    <row r="91" spans="1:19" s="146" customFormat="1" ht="15" customHeight="1">
      <c r="A91" s="1077">
        <v>66</v>
      </c>
      <c r="B91" s="1077" t="s">
        <v>29</v>
      </c>
      <c r="C91" s="1077" t="s">
        <v>5</v>
      </c>
      <c r="D91" s="1078">
        <v>509185154</v>
      </c>
      <c r="E91" s="1081" t="s">
        <v>321</v>
      </c>
      <c r="F91" s="1069" t="s">
        <v>945</v>
      </c>
      <c r="G91" s="280">
        <v>1</v>
      </c>
      <c r="H91" s="280">
        <v>46.935760000000002</v>
      </c>
      <c r="I91" s="1086">
        <v>1.5</v>
      </c>
      <c r="J91" s="1086">
        <v>1</v>
      </c>
      <c r="K91" s="1066"/>
      <c r="L91" s="1066">
        <f t="shared" si="20"/>
        <v>0.5</v>
      </c>
      <c r="M91" s="1086">
        <f t="shared" si="14"/>
        <v>1</v>
      </c>
      <c r="N91" s="155">
        <v>0</v>
      </c>
      <c r="O91" s="156">
        <v>1000</v>
      </c>
      <c r="P91" s="1086">
        <v>46.94</v>
      </c>
      <c r="S91" s="204"/>
    </row>
    <row r="92" spans="1:19" s="146" customFormat="1" ht="15" customHeight="1">
      <c r="A92" s="1077">
        <v>67</v>
      </c>
      <c r="B92" s="1077" t="s">
        <v>29</v>
      </c>
      <c r="C92" s="1077" t="s">
        <v>5</v>
      </c>
      <c r="D92" s="1078">
        <v>509185159</v>
      </c>
      <c r="E92" s="1081" t="s">
        <v>315</v>
      </c>
      <c r="F92" s="1069" t="s">
        <v>953</v>
      </c>
      <c r="G92" s="280">
        <v>1.35</v>
      </c>
      <c r="H92" s="280">
        <v>59.148290000000003</v>
      </c>
      <c r="I92" s="1086">
        <v>1.5</v>
      </c>
      <c r="J92" s="1086"/>
      <c r="K92" s="1066"/>
      <c r="L92" s="1066">
        <f t="shared" si="20"/>
        <v>1.5</v>
      </c>
      <c r="M92" s="1086">
        <f t="shared" si="14"/>
        <v>1.35</v>
      </c>
      <c r="N92" s="155">
        <v>0</v>
      </c>
      <c r="O92" s="156">
        <v>1350</v>
      </c>
      <c r="P92" s="1086">
        <v>59.15</v>
      </c>
      <c r="S92" s="204"/>
    </row>
    <row r="93" spans="1:19" s="146" customFormat="1" ht="15" customHeight="1">
      <c r="A93" s="1077">
        <v>68</v>
      </c>
      <c r="B93" s="1077" t="s">
        <v>29</v>
      </c>
      <c r="C93" s="1077" t="s">
        <v>5</v>
      </c>
      <c r="D93" s="1078">
        <v>509185169</v>
      </c>
      <c r="E93" s="1081" t="s">
        <v>313</v>
      </c>
      <c r="F93" s="1069" t="s">
        <v>955</v>
      </c>
      <c r="G93" s="280">
        <v>1.65</v>
      </c>
      <c r="H93" s="280">
        <v>61.233539999999998</v>
      </c>
      <c r="I93" s="1086">
        <v>1.63</v>
      </c>
      <c r="J93" s="1086">
        <v>1.63</v>
      </c>
      <c r="K93" s="1066"/>
      <c r="L93" s="1066">
        <f t="shared" si="20"/>
        <v>0</v>
      </c>
      <c r="M93" s="1086">
        <f t="shared" si="14"/>
        <v>1.65</v>
      </c>
      <c r="N93" s="155">
        <v>0</v>
      </c>
      <c r="O93" s="156">
        <v>1650</v>
      </c>
      <c r="P93" s="1086">
        <v>61.23</v>
      </c>
      <c r="S93" s="204"/>
    </row>
    <row r="94" spans="1:19" s="146" customFormat="1" ht="15" customHeight="1">
      <c r="A94" s="1077">
        <v>69</v>
      </c>
      <c r="B94" s="1077" t="s">
        <v>29</v>
      </c>
      <c r="C94" s="1077" t="s">
        <v>5</v>
      </c>
      <c r="D94" s="1078">
        <v>509185179</v>
      </c>
      <c r="E94" s="1081" t="s">
        <v>314</v>
      </c>
      <c r="F94" s="1069" t="s">
        <v>954</v>
      </c>
      <c r="G94" s="280">
        <v>1.2</v>
      </c>
      <c r="H94" s="280">
        <v>33.189770000000003</v>
      </c>
      <c r="I94" s="1086">
        <v>1</v>
      </c>
      <c r="J94" s="1086"/>
      <c r="K94" s="1066"/>
      <c r="L94" s="1066">
        <f t="shared" si="20"/>
        <v>1</v>
      </c>
      <c r="M94" s="1086">
        <f t="shared" si="14"/>
        <v>1.2</v>
      </c>
      <c r="N94" s="155">
        <v>0</v>
      </c>
      <c r="O94" s="156">
        <v>1200</v>
      </c>
      <c r="P94" s="1086">
        <v>33.19</v>
      </c>
      <c r="S94" s="204"/>
    </row>
    <row r="95" spans="1:19" s="146" customFormat="1" ht="15" customHeight="1">
      <c r="A95" s="1077">
        <v>70</v>
      </c>
      <c r="B95" s="1077" t="s">
        <v>29</v>
      </c>
      <c r="C95" s="1077" t="s">
        <v>5</v>
      </c>
      <c r="D95" s="1078">
        <v>509185199</v>
      </c>
      <c r="E95" s="1081" t="s">
        <v>422</v>
      </c>
      <c r="F95" s="1069" t="s">
        <v>929</v>
      </c>
      <c r="G95" s="280">
        <v>2.5</v>
      </c>
      <c r="H95" s="280">
        <v>44.23</v>
      </c>
      <c r="I95" s="1086">
        <v>2.5</v>
      </c>
      <c r="J95" s="1086"/>
      <c r="K95" s="1066"/>
      <c r="L95" s="1066">
        <f t="shared" si="20"/>
        <v>2.5</v>
      </c>
      <c r="M95" s="1086">
        <f t="shared" si="14"/>
        <v>2.5</v>
      </c>
      <c r="N95" s="155">
        <v>0</v>
      </c>
      <c r="O95" s="156">
        <v>2500</v>
      </c>
      <c r="P95" s="1086">
        <v>44.23</v>
      </c>
      <c r="S95" s="204"/>
    </row>
    <row r="96" spans="1:19" s="146" customFormat="1" ht="15" customHeight="1">
      <c r="A96" s="256"/>
      <c r="B96" s="256"/>
      <c r="C96" s="256"/>
      <c r="D96" s="291"/>
      <c r="E96" s="270"/>
      <c r="F96" s="133"/>
      <c r="G96" s="198">
        <f t="shared" ref="G96:M96" si="21">SUM(G75:G95)</f>
        <v>37.275000000000006</v>
      </c>
      <c r="H96" s="198">
        <f t="shared" si="21"/>
        <v>1226.2287700000002</v>
      </c>
      <c r="I96" s="590">
        <f t="shared" si="21"/>
        <v>53.279999999999994</v>
      </c>
      <c r="J96" s="590">
        <f t="shared" si="21"/>
        <v>44.13</v>
      </c>
      <c r="K96" s="591">
        <f t="shared" si="21"/>
        <v>0</v>
      </c>
      <c r="L96" s="591">
        <f t="shared" si="21"/>
        <v>9.15</v>
      </c>
      <c r="M96" s="591">
        <f t="shared" si="21"/>
        <v>37.215000000000003</v>
      </c>
      <c r="N96" s="198"/>
      <c r="O96" s="198"/>
      <c r="P96" s="590">
        <f>SUM(P75:P95)</f>
        <v>1219.3300000000002</v>
      </c>
      <c r="Q96" s="198"/>
      <c r="S96" s="204"/>
    </row>
    <row r="97" spans="1:19" s="146" customFormat="1" ht="14.25" customHeight="1">
      <c r="A97" s="1100">
        <v>71</v>
      </c>
      <c r="B97" s="1100" t="s">
        <v>29</v>
      </c>
      <c r="C97" s="1100" t="s">
        <v>164</v>
      </c>
      <c r="D97" s="1095">
        <v>509254001</v>
      </c>
      <c r="E97" s="1092" t="s">
        <v>306</v>
      </c>
      <c r="F97" s="1069" t="s">
        <v>1040</v>
      </c>
      <c r="G97" s="273">
        <v>0.73599999999999999</v>
      </c>
      <c r="H97" s="273">
        <v>45.105690000000003</v>
      </c>
      <c r="I97" s="1071">
        <v>4.0460000000000003</v>
      </c>
      <c r="J97" s="1071">
        <v>4.0460000000000003</v>
      </c>
      <c r="K97" s="239"/>
      <c r="L97" s="1066">
        <f t="shared" ref="L97:L139" si="22">I97-J97-K97</f>
        <v>0</v>
      </c>
      <c r="M97" s="1086">
        <f t="shared" si="14"/>
        <v>0.73599999999999999</v>
      </c>
      <c r="N97" s="155">
        <v>3310</v>
      </c>
      <c r="O97" s="156">
        <v>4046</v>
      </c>
      <c r="P97" s="1071">
        <v>45.11</v>
      </c>
      <c r="S97" s="204"/>
    </row>
    <row r="98" spans="1:19" s="146" customFormat="1" ht="14.25" customHeight="1">
      <c r="A98" s="1100">
        <v>72</v>
      </c>
      <c r="B98" s="1100" t="s">
        <v>29</v>
      </c>
      <c r="C98" s="1100" t="s">
        <v>164</v>
      </c>
      <c r="D98" s="1095">
        <v>509254004</v>
      </c>
      <c r="E98" s="1092" t="s">
        <v>305</v>
      </c>
      <c r="F98" s="1069" t="s">
        <v>1041</v>
      </c>
      <c r="G98" s="273">
        <v>1.645</v>
      </c>
      <c r="H98" s="273">
        <v>77.288349999999994</v>
      </c>
      <c r="I98" s="1071">
        <v>3.35</v>
      </c>
      <c r="J98" s="1071">
        <v>3.35</v>
      </c>
      <c r="K98" s="239"/>
      <c r="L98" s="1066">
        <f t="shared" si="22"/>
        <v>0</v>
      </c>
      <c r="M98" s="1086">
        <f t="shared" si="14"/>
        <v>1.645</v>
      </c>
      <c r="N98" s="155">
        <v>1000</v>
      </c>
      <c r="O98" s="156">
        <v>2645</v>
      </c>
      <c r="P98" s="1071">
        <v>77.290000000000006</v>
      </c>
      <c r="S98" s="204"/>
    </row>
    <row r="99" spans="1:19" s="146" customFormat="1" ht="14.25" customHeight="1">
      <c r="A99" s="1100">
        <v>73</v>
      </c>
      <c r="B99" s="1100" t="s">
        <v>29</v>
      </c>
      <c r="C99" s="1100" t="s">
        <v>164</v>
      </c>
      <c r="D99" s="1095">
        <v>509254007</v>
      </c>
      <c r="E99" s="1092" t="s">
        <v>303</v>
      </c>
      <c r="F99" s="1069" t="s">
        <v>1043</v>
      </c>
      <c r="G99" s="273">
        <v>0.92</v>
      </c>
      <c r="H99" s="273">
        <v>72.754779999999997</v>
      </c>
      <c r="I99" s="1071">
        <v>5.15</v>
      </c>
      <c r="J99" s="1071"/>
      <c r="K99" s="239"/>
      <c r="L99" s="1066">
        <f t="shared" si="22"/>
        <v>5.15</v>
      </c>
      <c r="M99" s="1086">
        <f t="shared" si="14"/>
        <v>0.92</v>
      </c>
      <c r="N99" s="155">
        <v>0</v>
      </c>
      <c r="O99" s="156">
        <v>920</v>
      </c>
      <c r="P99" s="1071">
        <v>72.75</v>
      </c>
      <c r="S99" s="204"/>
    </row>
    <row r="100" spans="1:19" s="146" customFormat="1" ht="14.25" customHeight="1">
      <c r="A100" s="1100">
        <v>74</v>
      </c>
      <c r="B100" s="1100" t="s">
        <v>29</v>
      </c>
      <c r="C100" s="1100" t="s">
        <v>164</v>
      </c>
      <c r="D100" s="1095">
        <v>509254021</v>
      </c>
      <c r="E100" s="1092" t="s">
        <v>412</v>
      </c>
      <c r="F100" s="1069" t="s">
        <v>2449</v>
      </c>
      <c r="G100" s="273">
        <v>2.7</v>
      </c>
      <c r="H100" s="273">
        <v>92.245189999999994</v>
      </c>
      <c r="I100" s="1071">
        <v>2.7</v>
      </c>
      <c r="J100" s="1071">
        <v>2.7</v>
      </c>
      <c r="K100" s="239"/>
      <c r="L100" s="1066">
        <f t="shared" si="22"/>
        <v>0</v>
      </c>
      <c r="M100" s="1086">
        <f t="shared" ref="M100:M139" si="23">(O100-N100)/1000</f>
        <v>2.7</v>
      </c>
      <c r="N100" s="155">
        <v>0</v>
      </c>
      <c r="O100" s="156">
        <v>2700</v>
      </c>
      <c r="P100" s="1071">
        <v>92.25</v>
      </c>
      <c r="S100" s="204"/>
    </row>
    <row r="101" spans="1:19" s="146" customFormat="1" ht="14.25" customHeight="1">
      <c r="A101" s="1100">
        <v>75</v>
      </c>
      <c r="B101" s="1100" t="s">
        <v>29</v>
      </c>
      <c r="C101" s="1100" t="s">
        <v>164</v>
      </c>
      <c r="D101" s="1095">
        <v>509254043</v>
      </c>
      <c r="E101" s="1092" t="s">
        <v>302</v>
      </c>
      <c r="F101" s="1069" t="s">
        <v>2450</v>
      </c>
      <c r="G101" s="273">
        <v>1.3</v>
      </c>
      <c r="H101" s="273">
        <v>91.035570000000007</v>
      </c>
      <c r="I101" s="1071">
        <v>1.3</v>
      </c>
      <c r="J101" s="1071"/>
      <c r="K101" s="239"/>
      <c r="L101" s="1066">
        <f t="shared" si="22"/>
        <v>1.3</v>
      </c>
      <c r="M101" s="1086">
        <f t="shared" si="23"/>
        <v>1.3</v>
      </c>
      <c r="N101" s="155">
        <v>0</v>
      </c>
      <c r="O101" s="156">
        <v>1300</v>
      </c>
      <c r="P101" s="1071">
        <v>91.04</v>
      </c>
      <c r="S101" s="204"/>
    </row>
    <row r="102" spans="1:19" s="146" customFormat="1" ht="14.25" customHeight="1">
      <c r="A102" s="1100">
        <v>76</v>
      </c>
      <c r="B102" s="1100" t="s">
        <v>29</v>
      </c>
      <c r="C102" s="1100" t="s">
        <v>164</v>
      </c>
      <c r="D102" s="1095">
        <v>509254076</v>
      </c>
      <c r="E102" s="1092" t="s">
        <v>304</v>
      </c>
      <c r="F102" s="1069" t="s">
        <v>2451</v>
      </c>
      <c r="G102" s="273">
        <v>1.69</v>
      </c>
      <c r="H102" s="273">
        <v>28.84272</v>
      </c>
      <c r="I102" s="1071">
        <v>5.8</v>
      </c>
      <c r="J102" s="1071">
        <v>5.8</v>
      </c>
      <c r="K102" s="239"/>
      <c r="L102" s="1066">
        <f t="shared" si="22"/>
        <v>0</v>
      </c>
      <c r="M102" s="1086">
        <f t="shared" si="23"/>
        <v>1.69</v>
      </c>
      <c r="N102" s="155">
        <v>1700</v>
      </c>
      <c r="O102" s="156">
        <v>3390</v>
      </c>
      <c r="P102" s="1071">
        <v>28.84</v>
      </c>
      <c r="S102" s="204"/>
    </row>
    <row r="103" spans="1:19" s="146" customFormat="1" ht="14.25" customHeight="1">
      <c r="A103" s="1100">
        <v>77</v>
      </c>
      <c r="B103" s="1100" t="s">
        <v>29</v>
      </c>
      <c r="C103" s="1100" t="s">
        <v>164</v>
      </c>
      <c r="D103" s="1095">
        <v>509254101</v>
      </c>
      <c r="E103" s="1092" t="s">
        <v>271</v>
      </c>
      <c r="F103" s="1069" t="s">
        <v>1035</v>
      </c>
      <c r="G103" s="273">
        <v>1.2</v>
      </c>
      <c r="H103" s="273">
        <v>97</v>
      </c>
      <c r="I103" s="1071">
        <v>1.1599999999999999</v>
      </c>
      <c r="J103" s="1071"/>
      <c r="K103" s="239"/>
      <c r="L103" s="1066">
        <f t="shared" si="22"/>
        <v>1.1599999999999999</v>
      </c>
      <c r="M103" s="1086">
        <f t="shared" si="23"/>
        <v>1.1599999999999999</v>
      </c>
      <c r="N103" s="155">
        <v>0</v>
      </c>
      <c r="O103" s="156">
        <v>1160</v>
      </c>
      <c r="P103" s="1071">
        <v>96.38</v>
      </c>
      <c r="S103" s="204"/>
    </row>
    <row r="104" spans="1:19" s="146" customFormat="1" ht="15.75" customHeight="1">
      <c r="A104" s="1864">
        <v>78</v>
      </c>
      <c r="B104" s="1864" t="s">
        <v>29</v>
      </c>
      <c r="C104" s="1864" t="s">
        <v>164</v>
      </c>
      <c r="D104" s="1857">
        <v>509254105</v>
      </c>
      <c r="E104" s="1874" t="s">
        <v>273</v>
      </c>
      <c r="F104" s="1069" t="s">
        <v>1062</v>
      </c>
      <c r="G104" s="273">
        <v>3.43</v>
      </c>
      <c r="H104" s="273">
        <v>128.30000000000001</v>
      </c>
      <c r="I104" s="1071">
        <v>2.4300000000000002</v>
      </c>
      <c r="J104" s="1071"/>
      <c r="K104" s="239"/>
      <c r="L104" s="1066">
        <f t="shared" si="22"/>
        <v>2.4300000000000002</v>
      </c>
      <c r="M104" s="1086">
        <f t="shared" si="23"/>
        <v>1.1499999999999999</v>
      </c>
      <c r="N104" s="155">
        <v>0</v>
      </c>
      <c r="O104" s="156">
        <v>1150</v>
      </c>
      <c r="P104" s="1071">
        <v>63.44</v>
      </c>
      <c r="S104" s="204"/>
    </row>
    <row r="105" spans="1:19" s="146" customFormat="1" ht="17.25" customHeight="1">
      <c r="A105" s="1865"/>
      <c r="B105" s="1865"/>
      <c r="C105" s="1865"/>
      <c r="D105" s="1858"/>
      <c r="E105" s="1885"/>
      <c r="F105" s="1069" t="s">
        <v>1063</v>
      </c>
      <c r="G105" s="273"/>
      <c r="H105" s="273"/>
      <c r="I105" s="1071"/>
      <c r="J105" s="1071"/>
      <c r="K105" s="239"/>
      <c r="L105" s="1066">
        <f t="shared" si="22"/>
        <v>0</v>
      </c>
      <c r="M105" s="1086">
        <f t="shared" si="23"/>
        <v>0.85</v>
      </c>
      <c r="N105" s="155">
        <v>1150</v>
      </c>
      <c r="O105" s="156">
        <v>2000</v>
      </c>
      <c r="P105" s="1071">
        <v>44.52</v>
      </c>
      <c r="S105" s="204"/>
    </row>
    <row r="106" spans="1:19" s="146" customFormat="1" ht="15.75" customHeight="1">
      <c r="A106" s="1866"/>
      <c r="B106" s="1866"/>
      <c r="C106" s="1866"/>
      <c r="D106" s="1859"/>
      <c r="E106" s="1875"/>
      <c r="F106" s="1069" t="s">
        <v>1064</v>
      </c>
      <c r="G106" s="273"/>
      <c r="H106" s="273"/>
      <c r="I106" s="1071"/>
      <c r="J106" s="1071"/>
      <c r="K106" s="239"/>
      <c r="L106" s="1066">
        <f t="shared" si="22"/>
        <v>0</v>
      </c>
      <c r="M106" s="1086">
        <f t="shared" si="23"/>
        <v>0.43</v>
      </c>
      <c r="N106" s="155">
        <v>2000</v>
      </c>
      <c r="O106" s="156">
        <v>2430</v>
      </c>
      <c r="P106" s="1071">
        <v>20.34</v>
      </c>
      <c r="S106" s="204"/>
    </row>
    <row r="107" spans="1:19" s="146" customFormat="1" ht="21" customHeight="1">
      <c r="A107" s="1864">
        <v>79</v>
      </c>
      <c r="B107" s="1864" t="s">
        <v>29</v>
      </c>
      <c r="C107" s="1864" t="s">
        <v>164</v>
      </c>
      <c r="D107" s="1857">
        <v>509254106</v>
      </c>
      <c r="E107" s="1874" t="s">
        <v>308</v>
      </c>
      <c r="F107" s="1069" t="s">
        <v>1036</v>
      </c>
      <c r="G107" s="273">
        <v>5.05</v>
      </c>
      <c r="H107" s="273">
        <v>250</v>
      </c>
      <c r="I107" s="1071">
        <v>12</v>
      </c>
      <c r="J107" s="1071"/>
      <c r="K107" s="239"/>
      <c r="L107" s="1066">
        <f t="shared" si="22"/>
        <v>12</v>
      </c>
      <c r="M107" s="1086">
        <f t="shared" si="23"/>
        <v>2.5</v>
      </c>
      <c r="N107" s="155">
        <v>0</v>
      </c>
      <c r="O107" s="156">
        <v>2500</v>
      </c>
      <c r="P107" s="1071">
        <v>127.92</v>
      </c>
      <c r="S107" s="204"/>
    </row>
    <row r="108" spans="1:19" s="146" customFormat="1" ht="24.75" customHeight="1">
      <c r="A108" s="1866"/>
      <c r="B108" s="1866"/>
      <c r="C108" s="1866"/>
      <c r="D108" s="1859"/>
      <c r="E108" s="1875"/>
      <c r="F108" s="1069" t="s">
        <v>1037</v>
      </c>
      <c r="G108" s="273"/>
      <c r="H108" s="273"/>
      <c r="I108" s="1071"/>
      <c r="J108" s="1071"/>
      <c r="K108" s="239"/>
      <c r="L108" s="1066">
        <f t="shared" si="22"/>
        <v>0</v>
      </c>
      <c r="M108" s="1086">
        <f t="shared" si="23"/>
        <v>2.5499999999999998</v>
      </c>
      <c r="N108" s="155">
        <v>2500</v>
      </c>
      <c r="O108" s="156">
        <v>5050</v>
      </c>
      <c r="P108" s="1071">
        <v>121.75</v>
      </c>
      <c r="S108" s="204"/>
    </row>
    <row r="109" spans="1:19" s="146" customFormat="1" ht="27" customHeight="1">
      <c r="A109" s="1100">
        <v>80</v>
      </c>
      <c r="B109" s="1100" t="s">
        <v>29</v>
      </c>
      <c r="C109" s="1100" t="s">
        <v>164</v>
      </c>
      <c r="D109" s="1095">
        <v>509254107</v>
      </c>
      <c r="E109" s="1092" t="s">
        <v>307</v>
      </c>
      <c r="F109" s="1069" t="s">
        <v>1039</v>
      </c>
      <c r="G109" s="273">
        <v>1.57</v>
      </c>
      <c r="H109" s="273">
        <v>85.856200000000001</v>
      </c>
      <c r="I109" s="1071">
        <v>1.57</v>
      </c>
      <c r="J109" s="1071"/>
      <c r="K109" s="239"/>
      <c r="L109" s="1066">
        <f t="shared" si="22"/>
        <v>1.57</v>
      </c>
      <c r="M109" s="1086">
        <f t="shared" si="23"/>
        <v>1.57</v>
      </c>
      <c r="N109" s="155">
        <v>0</v>
      </c>
      <c r="O109" s="156">
        <v>1570</v>
      </c>
      <c r="P109" s="1071">
        <v>85.86</v>
      </c>
      <c r="S109" s="204"/>
    </row>
    <row r="110" spans="1:19" s="146" customFormat="1" ht="16.5" customHeight="1">
      <c r="A110" s="1864">
        <v>81</v>
      </c>
      <c r="B110" s="1864" t="s">
        <v>29</v>
      </c>
      <c r="C110" s="1864" t="s">
        <v>164</v>
      </c>
      <c r="D110" s="1883">
        <v>509254108</v>
      </c>
      <c r="E110" s="1876" t="s">
        <v>411</v>
      </c>
      <c r="F110" s="1809" t="s">
        <v>1038</v>
      </c>
      <c r="G110" s="273">
        <v>1.0760000000000001</v>
      </c>
      <c r="H110" s="273">
        <v>38.75188</v>
      </c>
      <c r="I110" s="1071">
        <v>7.25</v>
      </c>
      <c r="J110" s="1071">
        <v>7.25</v>
      </c>
      <c r="K110" s="239"/>
      <c r="L110" s="1066">
        <f t="shared" si="22"/>
        <v>0</v>
      </c>
      <c r="M110" s="1086">
        <f t="shared" si="23"/>
        <v>0.3</v>
      </c>
      <c r="N110" s="155">
        <v>2948</v>
      </c>
      <c r="O110" s="156">
        <v>3248</v>
      </c>
      <c r="P110" s="1909">
        <v>38.75</v>
      </c>
      <c r="S110" s="204"/>
    </row>
    <row r="111" spans="1:19" s="146" customFormat="1" ht="14.25" customHeight="1">
      <c r="A111" s="1866"/>
      <c r="B111" s="1866"/>
      <c r="C111" s="1866"/>
      <c r="D111" s="1883"/>
      <c r="E111" s="1876"/>
      <c r="F111" s="1809"/>
      <c r="G111" s="273"/>
      <c r="H111" s="273"/>
      <c r="I111" s="1071"/>
      <c r="J111" s="1071"/>
      <c r="K111" s="239"/>
      <c r="L111" s="1066">
        <f t="shared" si="22"/>
        <v>0</v>
      </c>
      <c r="M111" s="1086">
        <f t="shared" si="23"/>
        <v>0.77600000000000002</v>
      </c>
      <c r="N111" s="155">
        <v>4080</v>
      </c>
      <c r="O111" s="156">
        <v>4856</v>
      </c>
      <c r="P111" s="1910"/>
      <c r="S111" s="204"/>
    </row>
    <row r="112" spans="1:19" s="146" customFormat="1" ht="15" customHeight="1">
      <c r="A112" s="1100">
        <v>82</v>
      </c>
      <c r="B112" s="1100" t="s">
        <v>29</v>
      </c>
      <c r="C112" s="1100" t="s">
        <v>164</v>
      </c>
      <c r="D112" s="1095">
        <v>509254109</v>
      </c>
      <c r="E112" s="1092" t="s">
        <v>410</v>
      </c>
      <c r="F112" s="1069" t="s">
        <v>1042</v>
      </c>
      <c r="G112" s="273">
        <v>2.2650000000000001</v>
      </c>
      <c r="H112" s="273">
        <v>47.639299999999999</v>
      </c>
      <c r="I112" s="1071">
        <v>2.6</v>
      </c>
      <c r="J112" s="1071">
        <v>2.6</v>
      </c>
      <c r="K112" s="239"/>
      <c r="L112" s="1066">
        <f t="shared" si="22"/>
        <v>0</v>
      </c>
      <c r="M112" s="1086">
        <f t="shared" si="23"/>
        <v>2.2650000000000001</v>
      </c>
      <c r="N112" s="155">
        <v>0</v>
      </c>
      <c r="O112" s="156">
        <v>2265</v>
      </c>
      <c r="P112" s="1071">
        <v>47.64</v>
      </c>
      <c r="S112" s="204"/>
    </row>
    <row r="113" spans="1:19" s="146" customFormat="1" ht="15" customHeight="1">
      <c r="A113" s="1100">
        <v>83</v>
      </c>
      <c r="B113" s="1100" t="s">
        <v>29</v>
      </c>
      <c r="C113" s="1100" t="s">
        <v>164</v>
      </c>
      <c r="D113" s="1095">
        <v>509254110</v>
      </c>
      <c r="E113" s="1092" t="s">
        <v>284</v>
      </c>
      <c r="F113" s="1069" t="s">
        <v>1050</v>
      </c>
      <c r="G113" s="273">
        <v>0.6</v>
      </c>
      <c r="H113" s="273">
        <v>69.031859999999995</v>
      </c>
      <c r="I113" s="1071">
        <v>2.8919999999999999</v>
      </c>
      <c r="J113" s="1071"/>
      <c r="K113" s="239"/>
      <c r="L113" s="1066">
        <f t="shared" si="22"/>
        <v>2.8919999999999999</v>
      </c>
      <c r="M113" s="1086">
        <f t="shared" si="23"/>
        <v>0.6</v>
      </c>
      <c r="N113" s="155">
        <v>0</v>
      </c>
      <c r="O113" s="156">
        <v>600</v>
      </c>
      <c r="P113" s="1071">
        <v>69.03</v>
      </c>
      <c r="S113" s="204"/>
    </row>
    <row r="114" spans="1:19" s="146" customFormat="1" ht="26.25" customHeight="1">
      <c r="A114" s="1100">
        <v>84</v>
      </c>
      <c r="B114" s="1100" t="s">
        <v>29</v>
      </c>
      <c r="C114" s="1100" t="s">
        <v>164</v>
      </c>
      <c r="D114" s="1095">
        <v>509254111</v>
      </c>
      <c r="E114" s="1092" t="s">
        <v>282</v>
      </c>
      <c r="F114" s="1069" t="s">
        <v>1052</v>
      </c>
      <c r="G114" s="273">
        <v>0.95</v>
      </c>
      <c r="H114" s="273">
        <v>88.112629999999996</v>
      </c>
      <c r="I114" s="1071">
        <v>2.39</v>
      </c>
      <c r="J114" s="1071"/>
      <c r="K114" s="239"/>
      <c r="L114" s="1066">
        <f t="shared" si="22"/>
        <v>2.39</v>
      </c>
      <c r="M114" s="1086">
        <f t="shared" si="23"/>
        <v>0.95</v>
      </c>
      <c r="N114" s="155">
        <v>0</v>
      </c>
      <c r="O114" s="156">
        <v>950</v>
      </c>
      <c r="P114" s="1071">
        <v>88.11</v>
      </c>
      <c r="S114" s="204"/>
    </row>
    <row r="115" spans="1:19" s="146" customFormat="1" ht="26.25" customHeight="1">
      <c r="A115" s="1100">
        <v>85</v>
      </c>
      <c r="B115" s="1100" t="s">
        <v>29</v>
      </c>
      <c r="C115" s="1100" t="s">
        <v>164</v>
      </c>
      <c r="D115" s="1095">
        <v>509254112</v>
      </c>
      <c r="E115" s="1092" t="s">
        <v>409</v>
      </c>
      <c r="F115" s="1069" t="s">
        <v>1053</v>
      </c>
      <c r="G115" s="273">
        <v>1.4</v>
      </c>
      <c r="H115" s="273">
        <v>85.38</v>
      </c>
      <c r="I115" s="1071">
        <v>1.61</v>
      </c>
      <c r="J115" s="1071"/>
      <c r="K115" s="239"/>
      <c r="L115" s="1066">
        <f t="shared" si="22"/>
        <v>1.61</v>
      </c>
      <c r="M115" s="1086">
        <f t="shared" si="23"/>
        <v>1.4</v>
      </c>
      <c r="N115" s="155">
        <v>0</v>
      </c>
      <c r="O115" s="156">
        <v>1400</v>
      </c>
      <c r="P115" s="1071">
        <v>85.35</v>
      </c>
      <c r="S115" s="204"/>
    </row>
    <row r="116" spans="1:19" s="146" customFormat="1" ht="13.5" customHeight="1">
      <c r="A116" s="1100">
        <v>86</v>
      </c>
      <c r="B116" s="1100" t="s">
        <v>29</v>
      </c>
      <c r="C116" s="1100" t="s">
        <v>164</v>
      </c>
      <c r="D116" s="1095">
        <v>509254113</v>
      </c>
      <c r="E116" s="1092" t="s">
        <v>300</v>
      </c>
      <c r="F116" s="1069" t="s">
        <v>2256</v>
      </c>
      <c r="G116" s="273">
        <v>0.34</v>
      </c>
      <c r="H116" s="273">
        <v>23.09309</v>
      </c>
      <c r="I116" s="1071">
        <v>0.34</v>
      </c>
      <c r="J116" s="1071"/>
      <c r="K116" s="239"/>
      <c r="L116" s="1066">
        <f t="shared" si="22"/>
        <v>0.34</v>
      </c>
      <c r="M116" s="1086">
        <f t="shared" si="23"/>
        <v>0.34</v>
      </c>
      <c r="N116" s="155">
        <v>0</v>
      </c>
      <c r="O116" s="156">
        <v>340</v>
      </c>
      <c r="P116" s="1071">
        <v>23.09</v>
      </c>
      <c r="S116" s="204"/>
    </row>
    <row r="117" spans="1:19" s="146" customFormat="1" ht="26.25" customHeight="1">
      <c r="A117" s="1100">
        <v>87</v>
      </c>
      <c r="B117" s="1100" t="s">
        <v>29</v>
      </c>
      <c r="C117" s="1100" t="s">
        <v>164</v>
      </c>
      <c r="D117" s="1095">
        <v>509254119</v>
      </c>
      <c r="E117" s="1092" t="s">
        <v>298</v>
      </c>
      <c r="F117" s="1069" t="s">
        <v>2257</v>
      </c>
      <c r="G117" s="273">
        <v>1.212</v>
      </c>
      <c r="H117" s="273">
        <v>69.067869999999999</v>
      </c>
      <c r="I117" s="1071">
        <v>3.02</v>
      </c>
      <c r="J117" s="1071"/>
      <c r="K117" s="239"/>
      <c r="L117" s="1066">
        <f t="shared" si="22"/>
        <v>3.02</v>
      </c>
      <c r="M117" s="1086">
        <f t="shared" si="23"/>
        <v>1.212</v>
      </c>
      <c r="N117" s="155">
        <v>0</v>
      </c>
      <c r="O117" s="156">
        <v>1212</v>
      </c>
      <c r="P117" s="1071">
        <v>69.069999999999993</v>
      </c>
      <c r="S117" s="204"/>
    </row>
    <row r="118" spans="1:19" s="146" customFormat="1" ht="26.25" customHeight="1">
      <c r="A118" s="1100">
        <v>88</v>
      </c>
      <c r="B118" s="1100" t="s">
        <v>29</v>
      </c>
      <c r="C118" s="1100" t="s">
        <v>164</v>
      </c>
      <c r="D118" s="1095">
        <v>509254120</v>
      </c>
      <c r="E118" s="1092" t="s">
        <v>297</v>
      </c>
      <c r="F118" s="1069" t="s">
        <v>2258</v>
      </c>
      <c r="G118" s="273">
        <v>0.78500000000000003</v>
      </c>
      <c r="H118" s="273">
        <v>62.644530000000003</v>
      </c>
      <c r="I118" s="1071">
        <v>0.79</v>
      </c>
      <c r="J118" s="1071"/>
      <c r="K118" s="239"/>
      <c r="L118" s="1066">
        <f t="shared" si="22"/>
        <v>0.79</v>
      </c>
      <c r="M118" s="1086">
        <f t="shared" si="23"/>
        <v>0.78500000000000003</v>
      </c>
      <c r="N118" s="155">
        <v>0</v>
      </c>
      <c r="O118" s="156">
        <v>785</v>
      </c>
      <c r="P118" s="1071">
        <v>62.64</v>
      </c>
      <c r="S118" s="204"/>
    </row>
    <row r="119" spans="1:19" s="146" customFormat="1" ht="26.25" customHeight="1">
      <c r="A119" s="1100">
        <v>89</v>
      </c>
      <c r="B119" s="1100" t="s">
        <v>29</v>
      </c>
      <c r="C119" s="1100" t="s">
        <v>164</v>
      </c>
      <c r="D119" s="1095">
        <v>509254121</v>
      </c>
      <c r="E119" s="1092" t="s">
        <v>296</v>
      </c>
      <c r="F119" s="1069" t="s">
        <v>2259</v>
      </c>
      <c r="G119" s="273">
        <v>1.22</v>
      </c>
      <c r="H119" s="273">
        <v>82.312830000000005</v>
      </c>
      <c r="I119" s="1071">
        <v>1.22</v>
      </c>
      <c r="J119" s="1071"/>
      <c r="K119" s="239"/>
      <c r="L119" s="1066">
        <f t="shared" si="22"/>
        <v>1.22</v>
      </c>
      <c r="M119" s="1086">
        <f t="shared" si="23"/>
        <v>1.2150000000000001</v>
      </c>
      <c r="N119" s="155">
        <v>0</v>
      </c>
      <c r="O119" s="156">
        <v>1215</v>
      </c>
      <c r="P119" s="1071">
        <v>82.31</v>
      </c>
      <c r="S119" s="204"/>
    </row>
    <row r="120" spans="1:19" s="146" customFormat="1" ht="20.25" customHeight="1">
      <c r="A120" s="1100">
        <v>90</v>
      </c>
      <c r="B120" s="1100" t="s">
        <v>29</v>
      </c>
      <c r="C120" s="1100" t="s">
        <v>164</v>
      </c>
      <c r="D120" s="1095">
        <v>509254122</v>
      </c>
      <c r="E120" s="1092" t="s">
        <v>295</v>
      </c>
      <c r="F120" s="1069" t="s">
        <v>2260</v>
      </c>
      <c r="G120" s="273">
        <v>1.0449999999999999</v>
      </c>
      <c r="H120" s="273">
        <v>67.101079999999996</v>
      </c>
      <c r="I120" s="1071">
        <v>1.05</v>
      </c>
      <c r="J120" s="1071"/>
      <c r="K120" s="239"/>
      <c r="L120" s="1066">
        <f t="shared" si="22"/>
        <v>1.05</v>
      </c>
      <c r="M120" s="1086">
        <f t="shared" si="23"/>
        <v>1.0449999999999999</v>
      </c>
      <c r="N120" s="155">
        <v>0</v>
      </c>
      <c r="O120" s="156">
        <v>1045</v>
      </c>
      <c r="P120" s="1071">
        <v>67.099999999999994</v>
      </c>
      <c r="S120" s="204"/>
    </row>
    <row r="121" spans="1:19" s="146" customFormat="1" ht="20.25" customHeight="1">
      <c r="A121" s="1100">
        <v>91</v>
      </c>
      <c r="B121" s="1100" t="s">
        <v>29</v>
      </c>
      <c r="C121" s="1100" t="s">
        <v>164</v>
      </c>
      <c r="D121" s="1095">
        <v>509254123</v>
      </c>
      <c r="E121" s="1092" t="s">
        <v>294</v>
      </c>
      <c r="F121" s="1069" t="s">
        <v>2261</v>
      </c>
      <c r="G121" s="273">
        <v>1.115</v>
      </c>
      <c r="H121" s="273">
        <v>64.279319999999998</v>
      </c>
      <c r="I121" s="1071">
        <v>2.5</v>
      </c>
      <c r="J121" s="1071">
        <v>1</v>
      </c>
      <c r="K121" s="239"/>
      <c r="L121" s="1066">
        <f t="shared" si="22"/>
        <v>1.5</v>
      </c>
      <c r="M121" s="1086">
        <f t="shared" si="23"/>
        <v>1.115</v>
      </c>
      <c r="N121" s="155">
        <v>1000</v>
      </c>
      <c r="O121" s="156">
        <v>2115</v>
      </c>
      <c r="P121" s="1071">
        <v>64.28</v>
      </c>
      <c r="S121" s="204"/>
    </row>
    <row r="122" spans="1:19" s="146" customFormat="1" ht="20.25" customHeight="1">
      <c r="A122" s="1100">
        <v>92</v>
      </c>
      <c r="B122" s="1100" t="s">
        <v>29</v>
      </c>
      <c r="C122" s="1100" t="s">
        <v>164</v>
      </c>
      <c r="D122" s="1095">
        <v>509254124</v>
      </c>
      <c r="E122" s="1092" t="s">
        <v>293</v>
      </c>
      <c r="F122" s="1069" t="s">
        <v>2262</v>
      </c>
      <c r="G122" s="273">
        <v>0.83499999999999996</v>
      </c>
      <c r="H122" s="273">
        <v>59.016190000000002</v>
      </c>
      <c r="I122" s="1071">
        <v>0.84</v>
      </c>
      <c r="J122" s="1071"/>
      <c r="K122" s="239"/>
      <c r="L122" s="1066">
        <f t="shared" si="22"/>
        <v>0.84</v>
      </c>
      <c r="M122" s="1086">
        <f t="shared" si="23"/>
        <v>0.83499999999999996</v>
      </c>
      <c r="N122" s="155">
        <v>0</v>
      </c>
      <c r="O122" s="156">
        <v>835</v>
      </c>
      <c r="P122" s="1071">
        <v>59.02</v>
      </c>
      <c r="S122" s="204"/>
    </row>
    <row r="123" spans="1:19" s="146" customFormat="1" ht="20.25" customHeight="1">
      <c r="A123" s="1100">
        <v>93</v>
      </c>
      <c r="B123" s="1100" t="s">
        <v>29</v>
      </c>
      <c r="C123" s="1100" t="s">
        <v>164</v>
      </c>
      <c r="D123" s="1095">
        <v>509254125</v>
      </c>
      <c r="E123" s="1092" t="s">
        <v>292</v>
      </c>
      <c r="F123" s="1069" t="s">
        <v>2263</v>
      </c>
      <c r="G123" s="273">
        <v>1</v>
      </c>
      <c r="H123" s="273">
        <v>59.793489999999998</v>
      </c>
      <c r="I123" s="1071">
        <v>2</v>
      </c>
      <c r="J123" s="1071"/>
      <c r="K123" s="239"/>
      <c r="L123" s="1066">
        <f t="shared" si="22"/>
        <v>2</v>
      </c>
      <c r="M123" s="1086">
        <f t="shared" si="23"/>
        <v>1</v>
      </c>
      <c r="N123" s="155">
        <v>0</v>
      </c>
      <c r="O123" s="156">
        <v>1000</v>
      </c>
      <c r="P123" s="1071">
        <v>59.79</v>
      </c>
      <c r="S123" s="204"/>
    </row>
    <row r="124" spans="1:19" s="146" customFormat="1" ht="26.25" customHeight="1">
      <c r="A124" s="1100">
        <v>94</v>
      </c>
      <c r="B124" s="1100" t="s">
        <v>29</v>
      </c>
      <c r="C124" s="1100" t="s">
        <v>164</v>
      </c>
      <c r="D124" s="1095">
        <v>509254128</v>
      </c>
      <c r="E124" s="1092" t="s">
        <v>289</v>
      </c>
      <c r="F124" s="1069" t="s">
        <v>2264</v>
      </c>
      <c r="G124" s="273">
        <v>0.76200000000000001</v>
      </c>
      <c r="H124" s="273">
        <v>47.265329999999999</v>
      </c>
      <c r="I124" s="1071">
        <v>0.76</v>
      </c>
      <c r="J124" s="1071"/>
      <c r="K124" s="239"/>
      <c r="L124" s="1066">
        <f t="shared" si="22"/>
        <v>0.76</v>
      </c>
      <c r="M124" s="1086">
        <f t="shared" si="23"/>
        <v>0.76200000000000001</v>
      </c>
      <c r="N124" s="155">
        <v>0</v>
      </c>
      <c r="O124" s="156">
        <v>762</v>
      </c>
      <c r="P124" s="1071">
        <v>47.27</v>
      </c>
      <c r="S124" s="204"/>
    </row>
    <row r="125" spans="1:19" s="146" customFormat="1" ht="26.25" customHeight="1">
      <c r="A125" s="1100">
        <v>95</v>
      </c>
      <c r="B125" s="1100" t="s">
        <v>29</v>
      </c>
      <c r="C125" s="1100" t="s">
        <v>164</v>
      </c>
      <c r="D125" s="1095">
        <v>509254129</v>
      </c>
      <c r="E125" s="1092" t="s">
        <v>288</v>
      </c>
      <c r="F125" s="1069" t="s">
        <v>2265</v>
      </c>
      <c r="G125" s="273">
        <v>0.63500000000000001</v>
      </c>
      <c r="H125" s="273">
        <v>33.172139999999999</v>
      </c>
      <c r="I125" s="1071">
        <v>1.66</v>
      </c>
      <c r="J125" s="1071"/>
      <c r="K125" s="239"/>
      <c r="L125" s="1066">
        <f t="shared" si="22"/>
        <v>1.66</v>
      </c>
      <c r="M125" s="1086">
        <f t="shared" si="23"/>
        <v>0.63500000000000001</v>
      </c>
      <c r="N125" s="155">
        <v>0</v>
      </c>
      <c r="O125" s="156">
        <v>635</v>
      </c>
      <c r="P125" s="1071">
        <v>33.17</v>
      </c>
      <c r="S125" s="204"/>
    </row>
    <row r="126" spans="1:19" s="146" customFormat="1" ht="26.25" customHeight="1">
      <c r="A126" s="1100">
        <v>96</v>
      </c>
      <c r="B126" s="1100" t="s">
        <v>29</v>
      </c>
      <c r="C126" s="1100" t="s">
        <v>164</v>
      </c>
      <c r="D126" s="1095">
        <v>509254130</v>
      </c>
      <c r="E126" s="1092" t="s">
        <v>287</v>
      </c>
      <c r="F126" s="1069" t="s">
        <v>1047</v>
      </c>
      <c r="G126" s="273">
        <v>1.21</v>
      </c>
      <c r="H126" s="273">
        <v>68.38015</v>
      </c>
      <c r="I126" s="1071">
        <v>3</v>
      </c>
      <c r="J126" s="1071"/>
      <c r="K126" s="239"/>
      <c r="L126" s="1066">
        <f t="shared" si="22"/>
        <v>3</v>
      </c>
      <c r="M126" s="1086">
        <f t="shared" si="23"/>
        <v>1.21</v>
      </c>
      <c r="N126" s="155">
        <v>0</v>
      </c>
      <c r="O126" s="156">
        <v>1210</v>
      </c>
      <c r="P126" s="1071">
        <v>68.38</v>
      </c>
      <c r="S126" s="204"/>
    </row>
    <row r="127" spans="1:19" s="146" customFormat="1" ht="26.25" customHeight="1">
      <c r="A127" s="1100">
        <v>97</v>
      </c>
      <c r="B127" s="1100" t="s">
        <v>29</v>
      </c>
      <c r="C127" s="1100" t="s">
        <v>164</v>
      </c>
      <c r="D127" s="1095">
        <v>509254135</v>
      </c>
      <c r="E127" s="1092" t="s">
        <v>285</v>
      </c>
      <c r="F127" s="1069" t="s">
        <v>1049</v>
      </c>
      <c r="G127" s="273">
        <v>1.365</v>
      </c>
      <c r="H127" s="273">
        <v>85.541730000000001</v>
      </c>
      <c r="I127" s="1071">
        <v>1.36</v>
      </c>
      <c r="J127" s="1071"/>
      <c r="K127" s="239"/>
      <c r="L127" s="1066">
        <f t="shared" si="22"/>
        <v>1.36</v>
      </c>
      <c r="M127" s="1086">
        <f t="shared" si="23"/>
        <v>1.365</v>
      </c>
      <c r="N127" s="155">
        <v>0</v>
      </c>
      <c r="O127" s="156">
        <v>1365</v>
      </c>
      <c r="P127" s="1071">
        <v>85.54</v>
      </c>
      <c r="S127" s="204"/>
    </row>
    <row r="128" spans="1:19" s="146" customFormat="1" ht="26.25" customHeight="1">
      <c r="A128" s="1100">
        <v>98</v>
      </c>
      <c r="B128" s="1100" t="s">
        <v>29</v>
      </c>
      <c r="C128" s="1100" t="s">
        <v>164</v>
      </c>
      <c r="D128" s="1095">
        <v>509254136</v>
      </c>
      <c r="E128" s="1092" t="s">
        <v>279</v>
      </c>
      <c r="F128" s="1069" t="s">
        <v>1056</v>
      </c>
      <c r="G128" s="273">
        <v>1.45</v>
      </c>
      <c r="H128" s="273">
        <v>83.127139999999997</v>
      </c>
      <c r="I128" s="1071">
        <v>1.61</v>
      </c>
      <c r="J128" s="1071"/>
      <c r="K128" s="239"/>
      <c r="L128" s="1066">
        <f t="shared" si="22"/>
        <v>1.61</v>
      </c>
      <c r="M128" s="1086">
        <f t="shared" si="23"/>
        <v>1.45</v>
      </c>
      <c r="N128" s="155">
        <v>0</v>
      </c>
      <c r="O128" s="156">
        <v>1450</v>
      </c>
      <c r="P128" s="1071">
        <v>83.12</v>
      </c>
      <c r="S128" s="204"/>
    </row>
    <row r="129" spans="1:19" s="146" customFormat="1" ht="15.75" customHeight="1">
      <c r="A129" s="1100">
        <v>99</v>
      </c>
      <c r="B129" s="1100" t="s">
        <v>29</v>
      </c>
      <c r="C129" s="1100" t="s">
        <v>164</v>
      </c>
      <c r="D129" s="1095">
        <v>509254137</v>
      </c>
      <c r="E129" s="1092" t="s">
        <v>277</v>
      </c>
      <c r="F129" s="1069" t="s">
        <v>1058</v>
      </c>
      <c r="G129" s="273">
        <v>0.94</v>
      </c>
      <c r="H129" s="273">
        <v>59.918550000000003</v>
      </c>
      <c r="I129" s="1071">
        <v>0.94</v>
      </c>
      <c r="J129" s="1071"/>
      <c r="K129" s="239"/>
      <c r="L129" s="1066">
        <f t="shared" si="22"/>
        <v>0.94</v>
      </c>
      <c r="M129" s="1086">
        <f t="shared" si="23"/>
        <v>0.94</v>
      </c>
      <c r="N129" s="155">
        <v>0</v>
      </c>
      <c r="O129" s="156">
        <v>940</v>
      </c>
      <c r="P129" s="1071">
        <v>59.92</v>
      </c>
      <c r="S129" s="204"/>
    </row>
    <row r="130" spans="1:19" s="146" customFormat="1" ht="15.75" customHeight="1">
      <c r="A130" s="1100">
        <v>100</v>
      </c>
      <c r="B130" s="1100" t="s">
        <v>29</v>
      </c>
      <c r="C130" s="1100" t="s">
        <v>164</v>
      </c>
      <c r="D130" s="1095">
        <v>509254138</v>
      </c>
      <c r="E130" s="1092" t="s">
        <v>280</v>
      </c>
      <c r="F130" s="1069" t="s">
        <v>1055</v>
      </c>
      <c r="G130" s="273">
        <v>0.91500000000000004</v>
      </c>
      <c r="H130" s="273">
        <v>57.620289999999997</v>
      </c>
      <c r="I130" s="1071">
        <v>0.92</v>
      </c>
      <c r="J130" s="1071"/>
      <c r="K130" s="239"/>
      <c r="L130" s="1066">
        <f t="shared" si="22"/>
        <v>0.92</v>
      </c>
      <c r="M130" s="1086">
        <f t="shared" si="23"/>
        <v>0.91500000000000004</v>
      </c>
      <c r="N130" s="155">
        <v>0</v>
      </c>
      <c r="O130" s="156">
        <v>915</v>
      </c>
      <c r="P130" s="1071">
        <v>57.62</v>
      </c>
      <c r="S130" s="204"/>
    </row>
    <row r="131" spans="1:19" s="146" customFormat="1" ht="26.25" customHeight="1">
      <c r="A131" s="1100">
        <v>101</v>
      </c>
      <c r="B131" s="1100" t="s">
        <v>29</v>
      </c>
      <c r="C131" s="1100" t="s">
        <v>164</v>
      </c>
      <c r="D131" s="1095">
        <v>509254139</v>
      </c>
      <c r="E131" s="1092" t="s">
        <v>278</v>
      </c>
      <c r="F131" s="1069" t="s">
        <v>1057</v>
      </c>
      <c r="G131" s="273">
        <v>1.17</v>
      </c>
      <c r="H131" s="273">
        <v>70.905950000000004</v>
      </c>
      <c r="I131" s="1071">
        <v>3.5</v>
      </c>
      <c r="J131" s="1071"/>
      <c r="K131" s="239"/>
      <c r="L131" s="1066">
        <f t="shared" si="22"/>
        <v>3.5</v>
      </c>
      <c r="M131" s="1086">
        <f t="shared" si="23"/>
        <v>1.17</v>
      </c>
      <c r="N131" s="155">
        <v>0</v>
      </c>
      <c r="O131" s="156">
        <v>1170</v>
      </c>
      <c r="P131" s="1071">
        <v>70.91</v>
      </c>
      <c r="S131" s="204"/>
    </row>
    <row r="132" spans="1:19" s="146" customFormat="1" ht="17.25" customHeight="1">
      <c r="A132" s="1100">
        <v>102</v>
      </c>
      <c r="B132" s="1100" t="s">
        <v>29</v>
      </c>
      <c r="C132" s="1100" t="s">
        <v>164</v>
      </c>
      <c r="D132" s="1095">
        <v>509254140</v>
      </c>
      <c r="E132" s="1092" t="s">
        <v>281</v>
      </c>
      <c r="F132" s="1069" t="s">
        <v>1054</v>
      </c>
      <c r="G132" s="273">
        <v>0.69</v>
      </c>
      <c r="H132" s="273">
        <v>41.762210000000003</v>
      </c>
      <c r="I132" s="1071">
        <v>1.2</v>
      </c>
      <c r="J132" s="1071"/>
      <c r="K132" s="239"/>
      <c r="L132" s="1066">
        <f t="shared" si="22"/>
        <v>1.2</v>
      </c>
      <c r="M132" s="1086">
        <f t="shared" si="23"/>
        <v>0.69</v>
      </c>
      <c r="N132" s="155">
        <v>1200</v>
      </c>
      <c r="O132" s="156">
        <v>1890</v>
      </c>
      <c r="P132" s="1071">
        <v>41.76</v>
      </c>
      <c r="S132" s="204"/>
    </row>
    <row r="133" spans="1:19" s="146" customFormat="1" ht="17.25" customHeight="1">
      <c r="A133" s="1100">
        <v>103</v>
      </c>
      <c r="B133" s="1100" t="s">
        <v>29</v>
      </c>
      <c r="C133" s="1100" t="s">
        <v>164</v>
      </c>
      <c r="D133" s="1095">
        <v>509254141</v>
      </c>
      <c r="E133" s="1092" t="s">
        <v>283</v>
      </c>
      <c r="F133" s="1069" t="s">
        <v>1051</v>
      </c>
      <c r="G133" s="273">
        <v>0.7</v>
      </c>
      <c r="H133" s="273">
        <v>55.401580000000003</v>
      </c>
      <c r="I133" s="1071">
        <v>2.5</v>
      </c>
      <c r="J133" s="1071"/>
      <c r="K133" s="239"/>
      <c r="L133" s="1066">
        <f t="shared" si="22"/>
        <v>2.5</v>
      </c>
      <c r="M133" s="1086">
        <f t="shared" si="23"/>
        <v>0.7</v>
      </c>
      <c r="N133" s="155">
        <v>0</v>
      </c>
      <c r="O133" s="156">
        <v>700</v>
      </c>
      <c r="P133" s="1071">
        <v>55.4</v>
      </c>
      <c r="S133" s="204"/>
    </row>
    <row r="134" spans="1:19" s="146" customFormat="1" ht="26.25" customHeight="1">
      <c r="A134" s="1100">
        <v>104</v>
      </c>
      <c r="B134" s="1100" t="s">
        <v>29</v>
      </c>
      <c r="C134" s="1100" t="s">
        <v>164</v>
      </c>
      <c r="D134" s="1095">
        <v>509254142</v>
      </c>
      <c r="E134" s="1092" t="s">
        <v>276</v>
      </c>
      <c r="F134" s="1069" t="s">
        <v>1059</v>
      </c>
      <c r="G134" s="273">
        <v>0.78500000000000003</v>
      </c>
      <c r="H134" s="273">
        <v>45.730049999999999</v>
      </c>
      <c r="I134" s="1071">
        <v>0.79</v>
      </c>
      <c r="J134" s="1071"/>
      <c r="K134" s="239"/>
      <c r="L134" s="1066">
        <f t="shared" si="22"/>
        <v>0.79</v>
      </c>
      <c r="M134" s="1086">
        <f t="shared" si="23"/>
        <v>0.78500000000000003</v>
      </c>
      <c r="N134" s="155">
        <v>0</v>
      </c>
      <c r="O134" s="156">
        <v>785</v>
      </c>
      <c r="P134" s="1071">
        <v>45.73</v>
      </c>
      <c r="S134" s="204"/>
    </row>
    <row r="135" spans="1:19" s="146" customFormat="1" ht="14.25" customHeight="1">
      <c r="A135" s="1100">
        <v>105</v>
      </c>
      <c r="B135" s="1100" t="s">
        <v>29</v>
      </c>
      <c r="C135" s="1100" t="s">
        <v>164</v>
      </c>
      <c r="D135" s="1095">
        <v>509254143</v>
      </c>
      <c r="E135" s="1092" t="s">
        <v>275</v>
      </c>
      <c r="F135" s="1069" t="s">
        <v>1060</v>
      </c>
      <c r="G135" s="273">
        <v>0.29499999999999998</v>
      </c>
      <c r="H135" s="273">
        <v>19.142050000000001</v>
      </c>
      <c r="I135" s="1071">
        <v>0.3</v>
      </c>
      <c r="J135" s="1071"/>
      <c r="K135" s="239"/>
      <c r="L135" s="1066">
        <f t="shared" si="22"/>
        <v>0.3</v>
      </c>
      <c r="M135" s="1086">
        <f t="shared" si="23"/>
        <v>0.29499999999999998</v>
      </c>
      <c r="N135" s="155">
        <v>0</v>
      </c>
      <c r="O135" s="156">
        <v>295</v>
      </c>
      <c r="P135" s="1071">
        <v>19.14</v>
      </c>
      <c r="S135" s="204"/>
    </row>
    <row r="136" spans="1:19" s="146" customFormat="1" ht="14.25" customHeight="1">
      <c r="A136" s="1100">
        <v>106</v>
      </c>
      <c r="B136" s="1100" t="s">
        <v>29</v>
      </c>
      <c r="C136" s="1100" t="s">
        <v>164</v>
      </c>
      <c r="D136" s="1095">
        <v>509254144</v>
      </c>
      <c r="E136" s="1092" t="s">
        <v>274</v>
      </c>
      <c r="F136" s="1069" t="s">
        <v>1061</v>
      </c>
      <c r="G136" s="273">
        <v>0.505</v>
      </c>
      <c r="H136" s="273">
        <v>32.686839999999997</v>
      </c>
      <c r="I136" s="1071">
        <v>0.51</v>
      </c>
      <c r="J136" s="1071"/>
      <c r="K136" s="239"/>
      <c r="L136" s="1066">
        <f t="shared" si="22"/>
        <v>0.51</v>
      </c>
      <c r="M136" s="1086">
        <f t="shared" si="23"/>
        <v>0.505</v>
      </c>
      <c r="N136" s="155">
        <v>0</v>
      </c>
      <c r="O136" s="156">
        <v>505</v>
      </c>
      <c r="P136" s="1071">
        <v>32.69</v>
      </c>
      <c r="S136" s="204"/>
    </row>
    <row r="137" spans="1:19" s="146" customFormat="1" ht="14.25" customHeight="1">
      <c r="A137" s="1100">
        <v>107</v>
      </c>
      <c r="B137" s="1100" t="s">
        <v>29</v>
      </c>
      <c r="C137" s="1100" t="s">
        <v>164</v>
      </c>
      <c r="D137" s="1095">
        <v>509255055</v>
      </c>
      <c r="E137" s="1092" t="s">
        <v>286</v>
      </c>
      <c r="F137" s="1069" t="s">
        <v>1048</v>
      </c>
      <c r="G137" s="273">
        <v>1.1000000000000001</v>
      </c>
      <c r="H137" s="273">
        <v>83.830179999999999</v>
      </c>
      <c r="I137" s="1071">
        <v>1.1000000000000001</v>
      </c>
      <c r="J137" s="1071"/>
      <c r="K137" s="239"/>
      <c r="L137" s="1066">
        <f t="shared" si="22"/>
        <v>1.1000000000000001</v>
      </c>
      <c r="M137" s="1086">
        <f t="shared" si="23"/>
        <v>1.1000000000000001</v>
      </c>
      <c r="N137" s="155">
        <v>0</v>
      </c>
      <c r="O137" s="156">
        <v>1100</v>
      </c>
      <c r="P137" s="1071">
        <v>83.83</v>
      </c>
      <c r="S137" s="204"/>
    </row>
    <row r="138" spans="1:19" s="146" customFormat="1" ht="14.25" customHeight="1">
      <c r="A138" s="1100">
        <v>108</v>
      </c>
      <c r="B138" s="1100" t="s">
        <v>29</v>
      </c>
      <c r="C138" s="1100" t="s">
        <v>164</v>
      </c>
      <c r="D138" s="1095">
        <v>509255077</v>
      </c>
      <c r="E138" s="1092" t="s">
        <v>408</v>
      </c>
      <c r="F138" s="1069" t="s">
        <v>1044</v>
      </c>
      <c r="G138" s="273">
        <v>0.61</v>
      </c>
      <c r="H138" s="273">
        <v>45.450150000000001</v>
      </c>
      <c r="I138" s="1071">
        <v>1.21</v>
      </c>
      <c r="J138" s="1071"/>
      <c r="K138" s="239"/>
      <c r="L138" s="1066">
        <f t="shared" si="22"/>
        <v>1.21</v>
      </c>
      <c r="M138" s="1086">
        <f t="shared" si="23"/>
        <v>0.61</v>
      </c>
      <c r="N138" s="155">
        <v>600</v>
      </c>
      <c r="O138" s="156">
        <v>1210</v>
      </c>
      <c r="P138" s="1071">
        <v>45.45</v>
      </c>
      <c r="S138" s="204"/>
    </row>
    <row r="139" spans="1:19" s="146" customFormat="1" ht="26.25" customHeight="1">
      <c r="A139" s="1100">
        <v>109</v>
      </c>
      <c r="B139" s="1100" t="s">
        <v>29</v>
      </c>
      <c r="C139" s="1100" t="s">
        <v>164</v>
      </c>
      <c r="D139" s="1095">
        <v>509255080</v>
      </c>
      <c r="E139" s="1092" t="s">
        <v>272</v>
      </c>
      <c r="F139" s="1069" t="s">
        <v>1065</v>
      </c>
      <c r="G139" s="273">
        <v>0.49</v>
      </c>
      <c r="H139" s="273">
        <v>30.09</v>
      </c>
      <c r="I139" s="1071">
        <v>0.49</v>
      </c>
      <c r="J139" s="1071"/>
      <c r="K139" s="239"/>
      <c r="L139" s="1066">
        <f t="shared" si="22"/>
        <v>0.49</v>
      </c>
      <c r="M139" s="1086">
        <f t="shared" si="23"/>
        <v>0.49</v>
      </c>
      <c r="N139" s="155">
        <v>0</v>
      </c>
      <c r="O139" s="156">
        <v>490</v>
      </c>
      <c r="P139" s="1071">
        <v>30.09</v>
      </c>
      <c r="S139" s="204"/>
    </row>
    <row r="140" spans="1:19" s="146" customFormat="1" ht="15" customHeight="1">
      <c r="A140" s="256"/>
      <c r="B140" s="256"/>
      <c r="C140" s="256"/>
      <c r="D140" s="291"/>
      <c r="E140" s="270"/>
      <c r="F140" s="133"/>
      <c r="G140" s="198">
        <f t="shared" ref="G140:M140" si="24">SUM(G97:G139)</f>
        <v>47.70600000000001</v>
      </c>
      <c r="H140" s="198">
        <f t="shared" si="24"/>
        <v>2644.6769100000001</v>
      </c>
      <c r="I140" s="590">
        <f t="shared" si="24"/>
        <v>89.858000000000004</v>
      </c>
      <c r="J140" s="590">
        <f t="shared" si="24"/>
        <v>26.746000000000002</v>
      </c>
      <c r="K140" s="591">
        <f t="shared" si="24"/>
        <v>0</v>
      </c>
      <c r="L140" s="591">
        <f t="shared" si="24"/>
        <v>63.111999999999995</v>
      </c>
      <c r="M140" s="591">
        <f t="shared" si="24"/>
        <v>46.661000000000001</v>
      </c>
      <c r="N140" s="198"/>
      <c r="O140" s="198"/>
      <c r="P140" s="590">
        <f>SUM(P97:P139)</f>
        <v>2643.6899999999991</v>
      </c>
      <c r="Q140" s="198"/>
      <c r="S140" s="204"/>
    </row>
    <row r="141" spans="1:19" s="146" customFormat="1" ht="20.25" customHeight="1">
      <c r="A141" s="1100">
        <v>110</v>
      </c>
      <c r="B141" s="1100" t="s">
        <v>29</v>
      </c>
      <c r="C141" s="1100" t="s">
        <v>28</v>
      </c>
      <c r="D141" s="1095">
        <v>509214055</v>
      </c>
      <c r="E141" s="1092" t="s">
        <v>407</v>
      </c>
      <c r="F141" s="1069" t="s">
        <v>2266</v>
      </c>
      <c r="G141" s="273">
        <v>2.23</v>
      </c>
      <c r="H141" s="273">
        <v>105.55795999999999</v>
      </c>
      <c r="I141" s="1071">
        <v>4.9000000000000004</v>
      </c>
      <c r="J141" s="1071">
        <v>1.7</v>
      </c>
      <c r="K141" s="239"/>
      <c r="L141" s="1066">
        <f>I141-J141-K141</f>
        <v>3.2</v>
      </c>
      <c r="M141" s="1086">
        <f>(O141-N141)/1000</f>
        <v>2.23</v>
      </c>
      <c r="N141" s="155">
        <v>2500</v>
      </c>
      <c r="O141" s="156">
        <v>4730</v>
      </c>
      <c r="P141" s="1071">
        <v>105.56</v>
      </c>
      <c r="S141" s="204"/>
    </row>
    <row r="142" spans="1:19" s="146" customFormat="1" ht="27.75" customHeight="1">
      <c r="A142" s="1100">
        <v>111</v>
      </c>
      <c r="B142" s="1100" t="s">
        <v>29</v>
      </c>
      <c r="C142" s="1100" t="s">
        <v>28</v>
      </c>
      <c r="D142" s="1095">
        <v>509214079</v>
      </c>
      <c r="E142" s="1092" t="s">
        <v>269</v>
      </c>
      <c r="F142" s="1069" t="s">
        <v>1117</v>
      </c>
      <c r="G142" s="273">
        <v>0.995</v>
      </c>
      <c r="H142" s="273">
        <v>64.662450000000007</v>
      </c>
      <c r="I142" s="1071">
        <v>3.15</v>
      </c>
      <c r="J142" s="1071"/>
      <c r="K142" s="239"/>
      <c r="L142" s="1066">
        <f>I142-J142-K142</f>
        <v>3.15</v>
      </c>
      <c r="M142" s="1086">
        <f>(O142-N142)/1000</f>
        <v>0.995</v>
      </c>
      <c r="N142" s="155">
        <v>0</v>
      </c>
      <c r="O142" s="156">
        <v>995</v>
      </c>
      <c r="P142" s="1071">
        <v>64.66</v>
      </c>
      <c r="S142" s="204"/>
    </row>
    <row r="143" spans="1:19" s="146" customFormat="1" ht="27.75" customHeight="1">
      <c r="A143" s="1100">
        <v>112</v>
      </c>
      <c r="B143" s="1100" t="s">
        <v>29</v>
      </c>
      <c r="C143" s="1100" t="s">
        <v>28</v>
      </c>
      <c r="D143" s="1095">
        <v>509215025</v>
      </c>
      <c r="E143" s="1092" t="s">
        <v>270</v>
      </c>
      <c r="F143" s="1069" t="s">
        <v>1115</v>
      </c>
      <c r="G143" s="273">
        <v>1</v>
      </c>
      <c r="H143" s="273">
        <v>85.066419999999994</v>
      </c>
      <c r="I143" s="1071">
        <v>3</v>
      </c>
      <c r="J143" s="1071">
        <v>0.6</v>
      </c>
      <c r="K143" s="239"/>
      <c r="L143" s="1066">
        <f>I143-J143-K143</f>
        <v>2.4</v>
      </c>
      <c r="M143" s="1086">
        <f>(O143-N143)/1000</f>
        <v>1</v>
      </c>
      <c r="N143" s="155">
        <v>1100</v>
      </c>
      <c r="O143" s="156">
        <v>2100</v>
      </c>
      <c r="P143" s="1071">
        <v>85.07</v>
      </c>
      <c r="S143" s="204"/>
    </row>
    <row r="144" spans="1:19" s="146" customFormat="1" ht="19.5" customHeight="1">
      <c r="A144" s="1100">
        <v>113</v>
      </c>
      <c r="B144" s="1100" t="s">
        <v>29</v>
      </c>
      <c r="C144" s="1100" t="s">
        <v>28</v>
      </c>
      <c r="D144" s="295" t="s">
        <v>267</v>
      </c>
      <c r="E144" s="1092" t="s">
        <v>268</v>
      </c>
      <c r="F144" s="1069" t="s">
        <v>2267</v>
      </c>
      <c r="G144" s="273">
        <v>1.1000000000000001</v>
      </c>
      <c r="H144" s="273">
        <v>68.395380000000003</v>
      </c>
      <c r="I144" s="1071">
        <v>2.5</v>
      </c>
      <c r="J144" s="1071">
        <v>0.6</v>
      </c>
      <c r="K144" s="239"/>
      <c r="L144" s="1066">
        <f>I144-J144-K144</f>
        <v>1.9</v>
      </c>
      <c r="M144" s="1086">
        <f>(O144-N144)/1000</f>
        <v>1.1000000000000001</v>
      </c>
      <c r="N144" s="155">
        <v>0</v>
      </c>
      <c r="O144" s="156">
        <v>1100</v>
      </c>
      <c r="P144" s="1071">
        <v>68.400000000000006</v>
      </c>
      <c r="S144" s="204"/>
    </row>
    <row r="145" spans="1:19" s="146" customFormat="1" ht="15" customHeight="1">
      <c r="A145" s="1100">
        <v>114</v>
      </c>
      <c r="B145" s="1100" t="s">
        <v>29</v>
      </c>
      <c r="C145" s="1100" t="s">
        <v>28</v>
      </c>
      <c r="D145" s="1095">
        <v>509215126</v>
      </c>
      <c r="E145" s="1092" t="s">
        <v>406</v>
      </c>
      <c r="F145" s="1069" t="s">
        <v>1116</v>
      </c>
      <c r="G145" s="273">
        <v>0.3</v>
      </c>
      <c r="H145" s="273">
        <v>18.212959999999999</v>
      </c>
      <c r="I145" s="1071">
        <v>2</v>
      </c>
      <c r="J145" s="1071"/>
      <c r="K145" s="239"/>
      <c r="L145" s="1066">
        <f>I145-J145-K145</f>
        <v>2</v>
      </c>
      <c r="M145" s="1086">
        <f>(O145-N145)/1000</f>
        <v>0.3</v>
      </c>
      <c r="N145" s="155">
        <v>0</v>
      </c>
      <c r="O145" s="156">
        <v>300</v>
      </c>
      <c r="P145" s="1071">
        <v>18.21</v>
      </c>
      <c r="S145" s="204"/>
    </row>
    <row r="146" spans="1:19" s="146" customFormat="1" ht="15" customHeight="1">
      <c r="A146" s="256"/>
      <c r="B146" s="256"/>
      <c r="C146" s="256"/>
      <c r="D146" s="291"/>
      <c r="E146" s="270"/>
      <c r="F146" s="133"/>
      <c r="G146" s="198">
        <f t="shared" ref="G146:M146" si="25">SUM(G141:G145)</f>
        <v>5.6249999999999991</v>
      </c>
      <c r="H146" s="198">
        <f t="shared" si="25"/>
        <v>341.89517000000001</v>
      </c>
      <c r="I146" s="590">
        <f t="shared" si="25"/>
        <v>15.55</v>
      </c>
      <c r="J146" s="590">
        <f t="shared" si="25"/>
        <v>2.9</v>
      </c>
      <c r="K146" s="591">
        <f t="shared" si="25"/>
        <v>0</v>
      </c>
      <c r="L146" s="591">
        <f t="shared" si="25"/>
        <v>12.65</v>
      </c>
      <c r="M146" s="591">
        <f t="shared" si="25"/>
        <v>5.6249999999999991</v>
      </c>
      <c r="N146" s="198"/>
      <c r="O146" s="198"/>
      <c r="P146" s="590">
        <f>SUM(P141:P145)</f>
        <v>341.9</v>
      </c>
      <c r="Q146" s="198"/>
      <c r="S146" s="204"/>
    </row>
    <row r="147" spans="1:19" s="146" customFormat="1" ht="17.25" customHeight="1">
      <c r="A147" s="1100">
        <v>115</v>
      </c>
      <c r="B147" s="1100" t="s">
        <v>29</v>
      </c>
      <c r="C147" s="1100" t="s">
        <v>99</v>
      </c>
      <c r="D147" s="1095">
        <v>509294002</v>
      </c>
      <c r="E147" s="1092" t="s">
        <v>264</v>
      </c>
      <c r="F147" s="135" t="s">
        <v>2268</v>
      </c>
      <c r="G147" s="273">
        <v>2.95</v>
      </c>
      <c r="H147" s="273">
        <v>109.49402000000001</v>
      </c>
      <c r="I147" s="1071">
        <v>3.5</v>
      </c>
      <c r="J147" s="1071">
        <v>1</v>
      </c>
      <c r="K147" s="239"/>
      <c r="L147" s="1066">
        <f>I147-J147-K147</f>
        <v>2.5</v>
      </c>
      <c r="M147" s="1086">
        <f>(O147-N147)/1000</f>
        <v>2.95</v>
      </c>
      <c r="N147" s="155">
        <v>0</v>
      </c>
      <c r="O147" s="156">
        <v>2950</v>
      </c>
      <c r="P147" s="1071">
        <v>109.49</v>
      </c>
      <c r="S147" s="204"/>
    </row>
    <row r="148" spans="1:19" s="146" customFormat="1" ht="24.75" customHeight="1">
      <c r="A148" s="1100">
        <v>116</v>
      </c>
      <c r="B148" s="1100" t="s">
        <v>29</v>
      </c>
      <c r="C148" s="1100" t="s">
        <v>134</v>
      </c>
      <c r="D148" s="1095">
        <v>509294012</v>
      </c>
      <c r="E148" s="1092" t="s">
        <v>260</v>
      </c>
      <c r="F148" s="135" t="s">
        <v>2269</v>
      </c>
      <c r="G148" s="273">
        <v>2.4500000000000002</v>
      </c>
      <c r="H148" s="273">
        <v>142</v>
      </c>
      <c r="I148" s="1071">
        <v>2.31</v>
      </c>
      <c r="J148" s="1071"/>
      <c r="K148" s="239"/>
      <c r="L148" s="1066">
        <f>I148-J148-K148</f>
        <v>2.31</v>
      </c>
      <c r="M148" s="1086">
        <f>(O148-N148)/1000</f>
        <v>2.42</v>
      </c>
      <c r="N148" s="155">
        <v>0</v>
      </c>
      <c r="O148" s="156">
        <v>2420</v>
      </c>
      <c r="P148" s="1071">
        <v>140.55000000000001</v>
      </c>
      <c r="S148" s="204"/>
    </row>
    <row r="149" spans="1:19" s="146" customFormat="1" ht="15.75" customHeight="1">
      <c r="A149" s="1100">
        <v>117</v>
      </c>
      <c r="B149" s="1100" t="s">
        <v>29</v>
      </c>
      <c r="C149" s="1100" t="s">
        <v>99</v>
      </c>
      <c r="D149" s="1095">
        <v>509294018</v>
      </c>
      <c r="E149" s="1092" t="s">
        <v>262</v>
      </c>
      <c r="F149" s="135" t="s">
        <v>2270</v>
      </c>
      <c r="G149" s="273">
        <v>2.19</v>
      </c>
      <c r="H149" s="273">
        <v>93.319569999999999</v>
      </c>
      <c r="I149" s="1071">
        <v>2.5</v>
      </c>
      <c r="J149" s="1071">
        <v>1.2</v>
      </c>
      <c r="K149" s="239"/>
      <c r="L149" s="1066">
        <f>I149-J149-K149</f>
        <v>1.3</v>
      </c>
      <c r="M149" s="1086">
        <f>(O149-N149)/1000</f>
        <v>2.19</v>
      </c>
      <c r="N149" s="155">
        <v>0</v>
      </c>
      <c r="O149" s="156">
        <v>2190</v>
      </c>
      <c r="P149" s="1071">
        <v>93.32</v>
      </c>
      <c r="S149" s="204"/>
    </row>
    <row r="150" spans="1:19" s="146" customFormat="1" ht="27" customHeight="1">
      <c r="A150" s="1100">
        <v>118</v>
      </c>
      <c r="B150" s="1100" t="s">
        <v>29</v>
      </c>
      <c r="C150" s="1100" t="s">
        <v>99</v>
      </c>
      <c r="D150" s="1095">
        <v>509295034</v>
      </c>
      <c r="E150" s="1092" t="s">
        <v>266</v>
      </c>
      <c r="F150" s="135" t="s">
        <v>2271</v>
      </c>
      <c r="G150" s="273">
        <v>1.395</v>
      </c>
      <c r="H150" s="273">
        <v>66.738889999999998</v>
      </c>
      <c r="I150" s="1071">
        <v>3.5</v>
      </c>
      <c r="J150" s="1071">
        <v>0.6</v>
      </c>
      <c r="K150" s="239"/>
      <c r="L150" s="1066">
        <f>I150-J150-K150</f>
        <v>2.9</v>
      </c>
      <c r="M150" s="1086">
        <f>(O150-N150)/1000</f>
        <v>1.395</v>
      </c>
      <c r="N150" s="155">
        <v>600</v>
      </c>
      <c r="O150" s="156">
        <v>1995</v>
      </c>
      <c r="P150" s="1071">
        <v>66.739999999999995</v>
      </c>
      <c r="S150" s="204"/>
    </row>
    <row r="151" spans="1:19" s="146" customFormat="1" ht="24.75" customHeight="1">
      <c r="A151" s="1100">
        <v>119</v>
      </c>
      <c r="B151" s="1100" t="s">
        <v>29</v>
      </c>
      <c r="C151" s="1100" t="s">
        <v>99</v>
      </c>
      <c r="D151" s="1095">
        <v>509295063</v>
      </c>
      <c r="E151" s="1092" t="s">
        <v>263</v>
      </c>
      <c r="F151" s="135" t="s">
        <v>2272</v>
      </c>
      <c r="G151" s="273">
        <v>1.28</v>
      </c>
      <c r="H151" s="273">
        <v>46.89781</v>
      </c>
      <c r="I151" s="1071">
        <v>1.3</v>
      </c>
      <c r="J151" s="1071"/>
      <c r="K151" s="239"/>
      <c r="L151" s="1066">
        <f>I151-J151-K151</f>
        <v>1.3</v>
      </c>
      <c r="M151" s="1086">
        <f>(O151-N151)/1000</f>
        <v>1.28</v>
      </c>
      <c r="N151" s="155">
        <v>0</v>
      </c>
      <c r="O151" s="156">
        <v>1280</v>
      </c>
      <c r="P151" s="1071">
        <v>46.89</v>
      </c>
      <c r="S151" s="204"/>
    </row>
    <row r="152" spans="1:19" s="146" customFormat="1" ht="15" customHeight="1">
      <c r="A152" s="256"/>
      <c r="B152" s="256"/>
      <c r="C152" s="256"/>
      <c r="D152" s="291"/>
      <c r="E152" s="270"/>
      <c r="F152" s="133"/>
      <c r="G152" s="198">
        <f t="shared" ref="G152:M152" si="26">SUM(G147:G151)</f>
        <v>10.264999999999999</v>
      </c>
      <c r="H152" s="198">
        <f t="shared" si="26"/>
        <v>458.45028999999994</v>
      </c>
      <c r="I152" s="590">
        <f t="shared" si="26"/>
        <v>13.110000000000001</v>
      </c>
      <c r="J152" s="590">
        <f t="shared" si="26"/>
        <v>2.8000000000000003</v>
      </c>
      <c r="K152" s="591">
        <f t="shared" si="26"/>
        <v>0</v>
      </c>
      <c r="L152" s="591">
        <f t="shared" si="26"/>
        <v>10.31</v>
      </c>
      <c r="M152" s="591">
        <f t="shared" si="26"/>
        <v>10.234999999999999</v>
      </c>
      <c r="N152" s="198"/>
      <c r="O152" s="198"/>
      <c r="P152" s="590">
        <f>SUM(P147:P151)</f>
        <v>456.99</v>
      </c>
      <c r="Q152" s="198"/>
      <c r="S152" s="204"/>
    </row>
    <row r="153" spans="1:19" s="146" customFormat="1" ht="15.75" customHeight="1">
      <c r="A153" s="1899">
        <v>120</v>
      </c>
      <c r="B153" s="1899" t="s">
        <v>29</v>
      </c>
      <c r="C153" s="1899" t="s">
        <v>106</v>
      </c>
      <c r="D153" s="1856">
        <v>509544015</v>
      </c>
      <c r="E153" s="1860" t="s">
        <v>256</v>
      </c>
      <c r="F153" s="1069" t="s">
        <v>2273</v>
      </c>
      <c r="G153" s="273">
        <v>2.4300000000000002</v>
      </c>
      <c r="H153" s="273">
        <v>106.15</v>
      </c>
      <c r="I153" s="1071">
        <v>6.25</v>
      </c>
      <c r="J153" s="1071">
        <v>2.2000000000000002</v>
      </c>
      <c r="K153" s="239"/>
      <c r="L153" s="1066">
        <f t="shared" ref="L153:L164" si="27">I153-J153-K153</f>
        <v>4.05</v>
      </c>
      <c r="M153" s="1086">
        <f t="shared" ref="M153:M164" si="28">(O153-N153)/1000</f>
        <v>1.2</v>
      </c>
      <c r="N153" s="155">
        <v>4070</v>
      </c>
      <c r="O153" s="156">
        <v>5270</v>
      </c>
      <c r="P153" s="1071">
        <v>51.33</v>
      </c>
      <c r="S153" s="204"/>
    </row>
    <row r="154" spans="1:19" s="146" customFormat="1" ht="12.75" customHeight="1">
      <c r="A154" s="1900"/>
      <c r="B154" s="1900"/>
      <c r="C154" s="1900"/>
      <c r="D154" s="1856"/>
      <c r="E154" s="1860"/>
      <c r="F154" s="1069" t="s">
        <v>2274</v>
      </c>
      <c r="G154" s="273"/>
      <c r="H154" s="273"/>
      <c r="I154" s="1071"/>
      <c r="J154" s="1071"/>
      <c r="K154" s="239"/>
      <c r="L154" s="1066">
        <f t="shared" si="27"/>
        <v>0</v>
      </c>
      <c r="M154" s="1086">
        <f t="shared" si="28"/>
        <v>1.23</v>
      </c>
      <c r="N154" s="155">
        <v>5270</v>
      </c>
      <c r="O154" s="156">
        <v>6500</v>
      </c>
      <c r="P154" s="1071">
        <v>54.82</v>
      </c>
      <c r="S154" s="204"/>
    </row>
    <row r="155" spans="1:19" s="146" customFormat="1" ht="15" customHeight="1">
      <c r="A155" s="1077">
        <v>121</v>
      </c>
      <c r="B155" s="1077" t="s">
        <v>29</v>
      </c>
      <c r="C155" s="1077" t="s">
        <v>106</v>
      </c>
      <c r="D155" s="1078">
        <v>509545041</v>
      </c>
      <c r="E155" s="1081" t="s">
        <v>254</v>
      </c>
      <c r="F155" s="1069" t="s">
        <v>1134</v>
      </c>
      <c r="G155" s="273">
        <v>0.93</v>
      </c>
      <c r="H155" s="273">
        <v>43.18759</v>
      </c>
      <c r="I155" s="1071">
        <v>2.58</v>
      </c>
      <c r="J155" s="1071"/>
      <c r="K155" s="239"/>
      <c r="L155" s="1066">
        <f t="shared" si="27"/>
        <v>2.58</v>
      </c>
      <c r="M155" s="1086">
        <f t="shared" si="28"/>
        <v>0.93</v>
      </c>
      <c r="N155" s="155">
        <v>0</v>
      </c>
      <c r="O155" s="156">
        <v>930</v>
      </c>
      <c r="P155" s="1071">
        <v>43.19</v>
      </c>
      <c r="S155" s="204"/>
    </row>
    <row r="156" spans="1:19" s="146" customFormat="1" ht="16.5" customHeight="1">
      <c r="A156" s="1864">
        <v>122</v>
      </c>
      <c r="B156" s="1864" t="s">
        <v>29</v>
      </c>
      <c r="C156" s="1864" t="s">
        <v>106</v>
      </c>
      <c r="D156" s="1883">
        <v>509544045</v>
      </c>
      <c r="E156" s="1876" t="s">
        <v>255</v>
      </c>
      <c r="F156" s="1069" t="s">
        <v>2275</v>
      </c>
      <c r="G156" s="273">
        <v>2.2000000000000002</v>
      </c>
      <c r="H156" s="273">
        <v>90</v>
      </c>
      <c r="I156" s="1071">
        <v>5.0999999999999996</v>
      </c>
      <c r="J156" s="1071">
        <v>2.15</v>
      </c>
      <c r="K156" s="239"/>
      <c r="L156" s="1066">
        <f t="shared" si="27"/>
        <v>2.9499999999999997</v>
      </c>
      <c r="M156" s="1086">
        <f t="shared" si="28"/>
        <v>1.085</v>
      </c>
      <c r="N156" s="155">
        <v>0</v>
      </c>
      <c r="O156" s="156">
        <v>1085</v>
      </c>
      <c r="P156" s="1071">
        <v>43.93</v>
      </c>
      <c r="S156" s="204"/>
    </row>
    <row r="157" spans="1:19" s="146" customFormat="1" ht="12.75" customHeight="1">
      <c r="A157" s="1866"/>
      <c r="B157" s="1866"/>
      <c r="C157" s="1866"/>
      <c r="D157" s="1883"/>
      <c r="E157" s="1876"/>
      <c r="F157" s="1069" t="s">
        <v>2276</v>
      </c>
      <c r="G157" s="273"/>
      <c r="H157" s="273"/>
      <c r="I157" s="1071"/>
      <c r="J157" s="1071"/>
      <c r="K157" s="239"/>
      <c r="L157" s="1066">
        <f t="shared" si="27"/>
        <v>0</v>
      </c>
      <c r="M157" s="1086">
        <f t="shared" si="28"/>
        <v>1.05</v>
      </c>
      <c r="N157" s="155">
        <v>1085</v>
      </c>
      <c r="O157" s="156">
        <v>2135</v>
      </c>
      <c r="P157" s="1071">
        <v>43.1</v>
      </c>
      <c r="S157" s="204"/>
    </row>
    <row r="158" spans="1:19" s="146" customFormat="1" ht="14.25" customHeight="1">
      <c r="A158" s="1100">
        <v>123</v>
      </c>
      <c r="B158" s="1100" t="s">
        <v>29</v>
      </c>
      <c r="C158" s="1100" t="s">
        <v>106</v>
      </c>
      <c r="D158" s="1095">
        <v>509544050</v>
      </c>
      <c r="E158" s="1092" t="s">
        <v>258</v>
      </c>
      <c r="F158" s="1069" t="s">
        <v>2277</v>
      </c>
      <c r="G158" s="273">
        <v>1.42</v>
      </c>
      <c r="H158" s="273">
        <v>56.028039999999997</v>
      </c>
      <c r="I158" s="1071">
        <v>5.5</v>
      </c>
      <c r="J158" s="1071"/>
      <c r="K158" s="239"/>
      <c r="L158" s="1066">
        <f t="shared" si="27"/>
        <v>5.5</v>
      </c>
      <c r="M158" s="1086">
        <f t="shared" si="28"/>
        <v>1.42</v>
      </c>
      <c r="N158" s="155">
        <v>3400</v>
      </c>
      <c r="O158" s="156">
        <v>4820</v>
      </c>
      <c r="P158" s="1071">
        <v>56.03</v>
      </c>
      <c r="S158" s="204"/>
    </row>
    <row r="159" spans="1:19" s="146" customFormat="1" ht="14.25" customHeight="1">
      <c r="A159" s="1100">
        <v>124</v>
      </c>
      <c r="B159" s="1100" t="s">
        <v>29</v>
      </c>
      <c r="C159" s="1100" t="s">
        <v>106</v>
      </c>
      <c r="D159" s="1095">
        <v>509544055</v>
      </c>
      <c r="E159" s="1092" t="s">
        <v>405</v>
      </c>
      <c r="F159" s="1069" t="s">
        <v>2280</v>
      </c>
      <c r="G159" s="273">
        <v>0.86</v>
      </c>
      <c r="H159" s="273">
        <v>32.816549999999999</v>
      </c>
      <c r="I159" s="1071">
        <v>2.59</v>
      </c>
      <c r="J159" s="1071">
        <v>2.59</v>
      </c>
      <c r="K159" s="239"/>
      <c r="L159" s="1066">
        <f t="shared" si="27"/>
        <v>0</v>
      </c>
      <c r="M159" s="1086">
        <f t="shared" si="28"/>
        <v>0.86</v>
      </c>
      <c r="N159" s="155">
        <v>1730</v>
      </c>
      <c r="O159" s="156">
        <v>2590</v>
      </c>
      <c r="P159" s="1071">
        <v>32.82</v>
      </c>
      <c r="S159" s="204"/>
    </row>
    <row r="160" spans="1:19" s="146" customFormat="1" ht="14.25" customHeight="1">
      <c r="A160" s="1100">
        <v>125</v>
      </c>
      <c r="B160" s="1100" t="s">
        <v>29</v>
      </c>
      <c r="C160" s="1100" t="s">
        <v>98</v>
      </c>
      <c r="D160" s="1095">
        <v>509545009</v>
      </c>
      <c r="E160" s="1092" t="s">
        <v>252</v>
      </c>
      <c r="F160" s="1069" t="s">
        <v>1136</v>
      </c>
      <c r="G160" s="273">
        <v>1.42</v>
      </c>
      <c r="H160" s="273">
        <v>76.900000000000006</v>
      </c>
      <c r="I160" s="1071">
        <v>1.91</v>
      </c>
      <c r="J160" s="1071"/>
      <c r="K160" s="239"/>
      <c r="L160" s="1066">
        <f t="shared" si="27"/>
        <v>1.91</v>
      </c>
      <c r="M160" s="1086">
        <f t="shared" si="28"/>
        <v>1.385</v>
      </c>
      <c r="N160" s="155">
        <v>525</v>
      </c>
      <c r="O160" s="156">
        <v>1910</v>
      </c>
      <c r="P160" s="1071">
        <v>76.900000000000006</v>
      </c>
      <c r="S160" s="204"/>
    </row>
    <row r="161" spans="1:19" s="146" customFormat="1" ht="14.25" customHeight="1">
      <c r="A161" s="1100">
        <v>126</v>
      </c>
      <c r="B161" s="1100" t="s">
        <v>29</v>
      </c>
      <c r="C161" s="1100" t="s">
        <v>106</v>
      </c>
      <c r="D161" s="1095">
        <v>509545043</v>
      </c>
      <c r="E161" s="1092" t="s">
        <v>253</v>
      </c>
      <c r="F161" s="1069" t="s">
        <v>1135</v>
      </c>
      <c r="G161" s="273">
        <v>1.25</v>
      </c>
      <c r="H161" s="273">
        <v>53.6</v>
      </c>
      <c r="I161" s="1071">
        <v>4.45</v>
      </c>
      <c r="J161" s="1071">
        <v>1.65</v>
      </c>
      <c r="K161" s="239"/>
      <c r="L161" s="1066">
        <f t="shared" si="27"/>
        <v>2.8000000000000003</v>
      </c>
      <c r="M161" s="1086">
        <f t="shared" si="28"/>
        <v>1.25</v>
      </c>
      <c r="N161" s="155">
        <v>1550</v>
      </c>
      <c r="O161" s="156">
        <v>2800</v>
      </c>
      <c r="P161" s="1071">
        <v>53.6</v>
      </c>
      <c r="S161" s="204"/>
    </row>
    <row r="162" spans="1:19" s="146" customFormat="1" ht="14.25" customHeight="1">
      <c r="A162" s="1100">
        <v>127</v>
      </c>
      <c r="B162" s="1100" t="s">
        <v>29</v>
      </c>
      <c r="C162" s="1100" t="s">
        <v>106</v>
      </c>
      <c r="D162" s="1095">
        <v>509545057</v>
      </c>
      <c r="E162" s="1092" t="s">
        <v>257</v>
      </c>
      <c r="F162" s="1069" t="s">
        <v>2278</v>
      </c>
      <c r="G162" s="273">
        <v>0.96499999999999997</v>
      </c>
      <c r="H162" s="273">
        <v>43.447299999999998</v>
      </c>
      <c r="I162" s="1071">
        <v>1.25</v>
      </c>
      <c r="J162" s="1071"/>
      <c r="K162" s="239"/>
      <c r="L162" s="1066">
        <f t="shared" si="27"/>
        <v>1.25</v>
      </c>
      <c r="M162" s="1086">
        <f t="shared" si="28"/>
        <v>0.96499999999999997</v>
      </c>
      <c r="N162" s="155">
        <v>0</v>
      </c>
      <c r="O162" s="156">
        <v>965</v>
      </c>
      <c r="P162" s="1071">
        <v>43.45</v>
      </c>
      <c r="S162" s="204"/>
    </row>
    <row r="163" spans="1:19" s="146" customFormat="1" ht="25.5" customHeight="1">
      <c r="A163" s="1100">
        <v>128</v>
      </c>
      <c r="B163" s="1100" t="s">
        <v>29</v>
      </c>
      <c r="C163" s="1100" t="s">
        <v>106</v>
      </c>
      <c r="D163" s="1095">
        <v>509545081</v>
      </c>
      <c r="E163" s="1092" t="s">
        <v>259</v>
      </c>
      <c r="F163" s="1069" t="s">
        <v>2279</v>
      </c>
      <c r="G163" s="273">
        <v>0.52500000000000002</v>
      </c>
      <c r="H163" s="273">
        <v>21</v>
      </c>
      <c r="I163" s="1071">
        <v>5</v>
      </c>
      <c r="J163" s="1071">
        <v>0.9</v>
      </c>
      <c r="K163" s="239"/>
      <c r="L163" s="1066">
        <f t="shared" si="27"/>
        <v>4.0999999999999996</v>
      </c>
      <c r="M163" s="1086">
        <f t="shared" si="28"/>
        <v>0.52500000000000002</v>
      </c>
      <c r="N163" s="155">
        <v>4475</v>
      </c>
      <c r="O163" s="156">
        <v>5000</v>
      </c>
      <c r="P163" s="1071">
        <v>20.399999999999999</v>
      </c>
      <c r="S163" s="204"/>
    </row>
    <row r="164" spans="1:19" s="146" customFormat="1" ht="14.25" customHeight="1">
      <c r="A164" s="1100">
        <v>129</v>
      </c>
      <c r="B164" s="1077" t="s">
        <v>29</v>
      </c>
      <c r="C164" s="1077" t="s">
        <v>106</v>
      </c>
      <c r="D164" s="1078">
        <v>509545263</v>
      </c>
      <c r="E164" s="1081" t="s">
        <v>440</v>
      </c>
      <c r="F164" s="1069" t="s">
        <v>1140</v>
      </c>
      <c r="G164" s="280">
        <v>0.72</v>
      </c>
      <c r="H164" s="280">
        <v>58</v>
      </c>
      <c r="I164" s="1086">
        <v>0.72</v>
      </c>
      <c r="J164" s="1086"/>
      <c r="K164" s="1066"/>
      <c r="L164" s="1066">
        <f t="shared" si="27"/>
        <v>0.72</v>
      </c>
      <c r="M164" s="1086">
        <f t="shared" si="28"/>
        <v>0.72</v>
      </c>
      <c r="N164" s="155">
        <v>0</v>
      </c>
      <c r="O164" s="156">
        <v>720</v>
      </c>
      <c r="P164" s="1086">
        <v>63.68</v>
      </c>
      <c r="S164" s="204"/>
    </row>
    <row r="165" spans="1:19" s="146" customFormat="1" ht="15" customHeight="1">
      <c r="A165" s="256"/>
      <c r="B165" s="256"/>
      <c r="C165" s="256"/>
      <c r="D165" s="291"/>
      <c r="E165" s="270"/>
      <c r="F165" s="133"/>
      <c r="G165" s="198">
        <f t="shared" ref="G165:M165" si="29">SUM(G153:G164)</f>
        <v>12.720000000000002</v>
      </c>
      <c r="H165" s="198">
        <f t="shared" si="29"/>
        <v>581.12948000000006</v>
      </c>
      <c r="I165" s="590">
        <f t="shared" si="29"/>
        <v>35.349999999999994</v>
      </c>
      <c r="J165" s="590">
        <f t="shared" si="29"/>
        <v>9.49</v>
      </c>
      <c r="K165" s="591">
        <f t="shared" si="29"/>
        <v>0</v>
      </c>
      <c r="L165" s="591">
        <f t="shared" si="29"/>
        <v>25.86</v>
      </c>
      <c r="M165" s="591">
        <f t="shared" si="29"/>
        <v>12.620000000000001</v>
      </c>
      <c r="N165" s="198"/>
      <c r="O165" s="198"/>
      <c r="P165" s="590">
        <f>SUM(P153:P164)</f>
        <v>583.25</v>
      </c>
      <c r="Q165" s="198"/>
      <c r="S165" s="204"/>
    </row>
    <row r="166" spans="1:19" s="146" customFormat="1" ht="13.5" customHeight="1">
      <c r="A166" s="1100">
        <v>130</v>
      </c>
      <c r="B166" s="1100" t="s">
        <v>29</v>
      </c>
      <c r="C166" s="1100" t="s">
        <v>105</v>
      </c>
      <c r="D166" s="1095">
        <v>509654007</v>
      </c>
      <c r="E166" s="1092" t="s">
        <v>251</v>
      </c>
      <c r="F166" s="1069" t="s">
        <v>1187</v>
      </c>
      <c r="G166" s="273">
        <v>1.44</v>
      </c>
      <c r="H166" s="273">
        <v>89.521619999999999</v>
      </c>
      <c r="I166" s="1071">
        <v>2.25</v>
      </c>
      <c r="J166" s="1071"/>
      <c r="K166" s="239"/>
      <c r="L166" s="1066">
        <f t="shared" ref="L166:L174" si="30">I166-J166-K166</f>
        <v>2.25</v>
      </c>
      <c r="M166" s="1086">
        <f t="shared" ref="M166:M174" si="31">(O166-N166)/1000</f>
        <v>1.44</v>
      </c>
      <c r="N166" s="155">
        <v>0</v>
      </c>
      <c r="O166" s="156">
        <v>1440</v>
      </c>
      <c r="P166" s="1071">
        <v>89.52</v>
      </c>
      <c r="S166" s="204"/>
    </row>
    <row r="167" spans="1:19" s="146" customFormat="1" ht="18" customHeight="1">
      <c r="A167" s="1864">
        <v>131</v>
      </c>
      <c r="B167" s="1864" t="s">
        <v>29</v>
      </c>
      <c r="C167" s="1864" t="s">
        <v>105</v>
      </c>
      <c r="D167" s="1883">
        <v>509654024</v>
      </c>
      <c r="E167" s="1876" t="s">
        <v>404</v>
      </c>
      <c r="F167" s="1069" t="s">
        <v>1186</v>
      </c>
      <c r="G167" s="273">
        <v>3.05</v>
      </c>
      <c r="H167" s="273">
        <v>182</v>
      </c>
      <c r="I167" s="1071">
        <v>3</v>
      </c>
      <c r="J167" s="1071">
        <v>0.75</v>
      </c>
      <c r="K167" s="239"/>
      <c r="L167" s="1066">
        <f t="shared" si="30"/>
        <v>2.25</v>
      </c>
      <c r="M167" s="1086">
        <f t="shared" si="31"/>
        <v>1.55</v>
      </c>
      <c r="N167" s="155">
        <v>1500</v>
      </c>
      <c r="O167" s="156">
        <v>3050</v>
      </c>
      <c r="P167" s="1071">
        <v>96.33</v>
      </c>
      <c r="S167" s="204"/>
    </row>
    <row r="168" spans="1:19" s="146" customFormat="1" ht="17.25" customHeight="1">
      <c r="A168" s="1866"/>
      <c r="B168" s="1866"/>
      <c r="C168" s="1866"/>
      <c r="D168" s="1883"/>
      <c r="E168" s="1876"/>
      <c r="F168" s="1069" t="s">
        <v>1191</v>
      </c>
      <c r="G168" s="273"/>
      <c r="H168" s="273"/>
      <c r="I168" s="1071"/>
      <c r="J168" s="1071"/>
      <c r="K168" s="239"/>
      <c r="L168" s="1066">
        <f t="shared" si="30"/>
        <v>0</v>
      </c>
      <c r="M168" s="1086">
        <f t="shared" si="31"/>
        <v>1.5</v>
      </c>
      <c r="N168" s="155">
        <v>0</v>
      </c>
      <c r="O168" s="156">
        <v>1500</v>
      </c>
      <c r="P168" s="1071">
        <v>85.36</v>
      </c>
      <c r="S168" s="204"/>
    </row>
    <row r="169" spans="1:19" s="146" customFormat="1" ht="16.5" customHeight="1">
      <c r="A169" s="1864">
        <v>132</v>
      </c>
      <c r="B169" s="1864" t="s">
        <v>29</v>
      </c>
      <c r="C169" s="1864" t="s">
        <v>105</v>
      </c>
      <c r="D169" s="1883">
        <v>509654045</v>
      </c>
      <c r="E169" s="1876" t="s">
        <v>250</v>
      </c>
      <c r="F169" s="1069" t="s">
        <v>1188</v>
      </c>
      <c r="G169" s="273">
        <v>2.4500000000000002</v>
      </c>
      <c r="H169" s="273">
        <v>157</v>
      </c>
      <c r="I169" s="1071">
        <v>2.4500000000000002</v>
      </c>
      <c r="J169" s="1071"/>
      <c r="K169" s="239"/>
      <c r="L169" s="1066">
        <f t="shared" si="30"/>
        <v>2.4500000000000002</v>
      </c>
      <c r="M169" s="1086">
        <f t="shared" si="31"/>
        <v>1.5</v>
      </c>
      <c r="N169" s="155">
        <v>0</v>
      </c>
      <c r="O169" s="156">
        <v>1500</v>
      </c>
      <c r="P169" s="1071">
        <v>96.91</v>
      </c>
      <c r="S169" s="204"/>
    </row>
    <row r="170" spans="1:19" s="146" customFormat="1" ht="15.75" customHeight="1">
      <c r="A170" s="1866"/>
      <c r="B170" s="1866"/>
      <c r="C170" s="1866"/>
      <c r="D170" s="1883"/>
      <c r="E170" s="1876"/>
      <c r="F170" s="1069" t="s">
        <v>1192</v>
      </c>
      <c r="G170" s="273"/>
      <c r="H170" s="273"/>
      <c r="I170" s="1071"/>
      <c r="J170" s="1071"/>
      <c r="K170" s="239"/>
      <c r="L170" s="1066">
        <f t="shared" si="30"/>
        <v>0</v>
      </c>
      <c r="M170" s="1086">
        <f t="shared" si="31"/>
        <v>0.95</v>
      </c>
      <c r="N170" s="155">
        <v>1500</v>
      </c>
      <c r="O170" s="156">
        <v>2450</v>
      </c>
      <c r="P170" s="1071">
        <v>59.67</v>
      </c>
      <c r="S170" s="204"/>
    </row>
    <row r="171" spans="1:19" s="146" customFormat="1" ht="16.5" customHeight="1">
      <c r="A171" s="1864">
        <v>133</v>
      </c>
      <c r="B171" s="1864" t="s">
        <v>29</v>
      </c>
      <c r="C171" s="1864" t="s">
        <v>105</v>
      </c>
      <c r="D171" s="1883">
        <v>509654046</v>
      </c>
      <c r="E171" s="1876" t="s">
        <v>249</v>
      </c>
      <c r="F171" s="1069" t="s">
        <v>1189</v>
      </c>
      <c r="G171" s="273">
        <v>1.93</v>
      </c>
      <c r="H171" s="273">
        <v>128</v>
      </c>
      <c r="I171" s="1071">
        <v>1.93</v>
      </c>
      <c r="J171" s="1071"/>
      <c r="K171" s="239"/>
      <c r="L171" s="1066">
        <f t="shared" si="30"/>
        <v>1.93</v>
      </c>
      <c r="M171" s="1086">
        <f t="shared" si="31"/>
        <v>1</v>
      </c>
      <c r="N171" s="155">
        <v>0</v>
      </c>
      <c r="O171" s="156">
        <v>1000</v>
      </c>
      <c r="P171" s="1071">
        <v>63.45</v>
      </c>
      <c r="S171" s="204"/>
    </row>
    <row r="172" spans="1:19" s="146" customFormat="1" ht="16.5" customHeight="1">
      <c r="A172" s="1866"/>
      <c r="B172" s="1866"/>
      <c r="C172" s="1866"/>
      <c r="D172" s="1883"/>
      <c r="E172" s="1876"/>
      <c r="F172" s="1069" t="s">
        <v>1193</v>
      </c>
      <c r="G172" s="273"/>
      <c r="H172" s="273"/>
      <c r="I172" s="1071"/>
      <c r="J172" s="1071"/>
      <c r="K172" s="239"/>
      <c r="L172" s="1066">
        <f t="shared" si="30"/>
        <v>0</v>
      </c>
      <c r="M172" s="1086">
        <f t="shared" si="31"/>
        <v>0.93</v>
      </c>
      <c r="N172" s="155">
        <v>1000</v>
      </c>
      <c r="O172" s="156">
        <v>1930</v>
      </c>
      <c r="P172" s="1071">
        <v>63.8</v>
      </c>
      <c r="S172" s="204"/>
    </row>
    <row r="173" spans="1:19" s="146" customFormat="1" ht="16.5" customHeight="1">
      <c r="A173" s="1100">
        <v>134</v>
      </c>
      <c r="B173" s="1100" t="s">
        <v>29</v>
      </c>
      <c r="C173" s="1100" t="s">
        <v>105</v>
      </c>
      <c r="D173" s="1095">
        <v>509654048</v>
      </c>
      <c r="E173" s="1092" t="s">
        <v>248</v>
      </c>
      <c r="F173" s="1069" t="s">
        <v>1190</v>
      </c>
      <c r="G173" s="273">
        <v>0.72</v>
      </c>
      <c r="H173" s="273">
        <v>44.044240000000002</v>
      </c>
      <c r="I173" s="1071">
        <v>0.72</v>
      </c>
      <c r="J173" s="1071"/>
      <c r="K173" s="239"/>
      <c r="L173" s="1066">
        <f t="shared" si="30"/>
        <v>0.72</v>
      </c>
      <c r="M173" s="1086">
        <f t="shared" si="31"/>
        <v>0.72</v>
      </c>
      <c r="N173" s="155">
        <v>0</v>
      </c>
      <c r="O173" s="156">
        <v>720</v>
      </c>
      <c r="P173" s="1071">
        <v>44.04</v>
      </c>
      <c r="S173" s="204"/>
    </row>
    <row r="174" spans="1:19" s="146" customFormat="1" ht="21.75" customHeight="1">
      <c r="A174" s="1100">
        <v>135</v>
      </c>
      <c r="B174" s="1100" t="s">
        <v>29</v>
      </c>
      <c r="C174" s="1100" t="s">
        <v>105</v>
      </c>
      <c r="D174" s="1095">
        <v>509654058</v>
      </c>
      <c r="E174" s="1092" t="s">
        <v>247</v>
      </c>
      <c r="F174" s="1069" t="s">
        <v>1194</v>
      </c>
      <c r="G174" s="273">
        <v>0.5</v>
      </c>
      <c r="H174" s="273">
        <v>22.383459999999999</v>
      </c>
      <c r="I174" s="1071">
        <v>7</v>
      </c>
      <c r="J174" s="1071"/>
      <c r="K174" s="239"/>
      <c r="L174" s="1066">
        <f t="shared" si="30"/>
        <v>7</v>
      </c>
      <c r="M174" s="1086">
        <f t="shared" si="31"/>
        <v>0.5</v>
      </c>
      <c r="N174" s="155">
        <v>0</v>
      </c>
      <c r="O174" s="156">
        <v>500</v>
      </c>
      <c r="P174" s="1071">
        <v>22.38</v>
      </c>
      <c r="S174" s="204"/>
    </row>
    <row r="175" spans="1:19" s="146" customFormat="1" ht="15" customHeight="1">
      <c r="A175" s="256"/>
      <c r="B175" s="256"/>
      <c r="C175" s="256"/>
      <c r="D175" s="291"/>
      <c r="E175" s="270"/>
      <c r="F175" s="133"/>
      <c r="G175" s="198">
        <f t="shared" ref="G175:M175" si="32">SUM(G166:G174)</f>
        <v>10.090000000000002</v>
      </c>
      <c r="H175" s="198">
        <f t="shared" si="32"/>
        <v>622.94931999999994</v>
      </c>
      <c r="I175" s="590">
        <f t="shared" si="32"/>
        <v>17.350000000000001</v>
      </c>
      <c r="J175" s="590">
        <f t="shared" si="32"/>
        <v>0.75</v>
      </c>
      <c r="K175" s="591">
        <f t="shared" si="32"/>
        <v>0</v>
      </c>
      <c r="L175" s="591">
        <f t="shared" si="32"/>
        <v>16.600000000000001</v>
      </c>
      <c r="M175" s="591">
        <f t="shared" si="32"/>
        <v>10.090000000000002</v>
      </c>
      <c r="N175" s="198"/>
      <c r="O175" s="198"/>
      <c r="P175" s="590">
        <f>SUM(P166:P174)</f>
        <v>621.45999999999992</v>
      </c>
      <c r="Q175" s="198"/>
      <c r="S175" s="204"/>
    </row>
    <row r="176" spans="1:19" s="146" customFormat="1" ht="15" customHeight="1">
      <c r="A176" s="1216"/>
      <c r="B176" s="1216"/>
      <c r="C176" s="1216"/>
      <c r="D176" s="1217"/>
      <c r="E176" s="1218"/>
      <c r="F176" s="1189"/>
      <c r="G176" s="1190">
        <f t="shared" ref="G176:M176" si="33">G175+G165+G152+G146+G140+G96</f>
        <v>123.68100000000001</v>
      </c>
      <c r="H176" s="1190">
        <f t="shared" si="33"/>
        <v>5875.3299399999996</v>
      </c>
      <c r="I176" s="1220">
        <f t="shared" si="33"/>
        <v>224.49800000000002</v>
      </c>
      <c r="J176" s="1220">
        <f t="shared" si="33"/>
        <v>86.816000000000003</v>
      </c>
      <c r="K176" s="1221">
        <f t="shared" si="33"/>
        <v>0</v>
      </c>
      <c r="L176" s="1221">
        <f t="shared" si="33"/>
        <v>137.68199999999999</v>
      </c>
      <c r="M176" s="1221">
        <f t="shared" si="33"/>
        <v>122.446</v>
      </c>
      <c r="N176" s="1190"/>
      <c r="O176" s="1190"/>
      <c r="P176" s="1220">
        <f t="shared" ref="P176" si="34">P175+P165+P152+P146+P140+P96</f>
        <v>5866.619999999999</v>
      </c>
      <c r="Q176" s="207"/>
      <c r="S176" s="204"/>
    </row>
    <row r="177" spans="1:19" s="146" customFormat="1" ht="17.25" customHeight="1">
      <c r="A177" s="1100">
        <v>136</v>
      </c>
      <c r="B177" s="1100" t="s">
        <v>21</v>
      </c>
      <c r="C177" s="1100" t="s">
        <v>18</v>
      </c>
      <c r="D177" s="1095">
        <v>542844032</v>
      </c>
      <c r="E177" s="1092" t="s">
        <v>403</v>
      </c>
      <c r="F177" s="135" t="s">
        <v>1746</v>
      </c>
      <c r="G177" s="273">
        <v>1.25</v>
      </c>
      <c r="H177" s="273">
        <v>57.651110000000003</v>
      </c>
      <c r="I177" s="1071">
        <v>3.5</v>
      </c>
      <c r="J177" s="1071">
        <v>0</v>
      </c>
      <c r="K177" s="239"/>
      <c r="L177" s="1066">
        <f t="shared" ref="L177:L186" si="35">I177-J177-K177</f>
        <v>3.5</v>
      </c>
      <c r="M177" s="1086">
        <f t="shared" ref="M177:M186" si="36">(O177-N177)/1000</f>
        <v>1.25</v>
      </c>
      <c r="N177" s="155">
        <v>2250</v>
      </c>
      <c r="O177" s="156">
        <v>3500</v>
      </c>
      <c r="P177" s="1071">
        <v>57.65</v>
      </c>
      <c r="S177" s="204"/>
    </row>
    <row r="178" spans="1:19" s="146" customFormat="1" ht="25.5" customHeight="1">
      <c r="A178" s="1100">
        <v>137</v>
      </c>
      <c r="B178" s="1100" t="s">
        <v>21</v>
      </c>
      <c r="C178" s="1100" t="s">
        <v>18</v>
      </c>
      <c r="D178" s="1095">
        <v>542844033</v>
      </c>
      <c r="E178" s="1092" t="s">
        <v>240</v>
      </c>
      <c r="F178" s="135" t="s">
        <v>1270</v>
      </c>
      <c r="G178" s="273">
        <v>1.355</v>
      </c>
      <c r="H178" s="273">
        <v>89</v>
      </c>
      <c r="I178" s="1071">
        <v>3</v>
      </c>
      <c r="J178" s="1071">
        <v>2.0339999999999998</v>
      </c>
      <c r="K178" s="239"/>
      <c r="L178" s="1066">
        <f t="shared" si="35"/>
        <v>0.96600000000000019</v>
      </c>
      <c r="M178" s="1086">
        <f t="shared" si="36"/>
        <v>0.42</v>
      </c>
      <c r="N178" s="155">
        <v>2580</v>
      </c>
      <c r="O178" s="156">
        <v>3000</v>
      </c>
      <c r="P178" s="1071">
        <v>20.8</v>
      </c>
      <c r="S178" s="204"/>
    </row>
    <row r="179" spans="1:19" s="146" customFormat="1" ht="24" customHeight="1">
      <c r="A179" s="1100">
        <v>138</v>
      </c>
      <c r="B179" s="1100" t="s">
        <v>21</v>
      </c>
      <c r="C179" s="1100" t="s">
        <v>18</v>
      </c>
      <c r="D179" s="1095">
        <v>542844077</v>
      </c>
      <c r="E179" s="1092" t="s">
        <v>238</v>
      </c>
      <c r="F179" s="135" t="s">
        <v>1273</v>
      </c>
      <c r="G179" s="273">
        <v>1.31</v>
      </c>
      <c r="H179" s="273">
        <v>68.352010000000007</v>
      </c>
      <c r="I179" s="1071">
        <v>4.0999999999999996</v>
      </c>
      <c r="J179" s="1071">
        <v>2.85</v>
      </c>
      <c r="K179" s="239"/>
      <c r="L179" s="1066">
        <f t="shared" si="35"/>
        <v>1.2499999999999996</v>
      </c>
      <c r="M179" s="1086">
        <f t="shared" si="36"/>
        <v>1.306</v>
      </c>
      <c r="N179" s="155">
        <v>1024</v>
      </c>
      <c r="O179" s="156">
        <v>2330</v>
      </c>
      <c r="P179" s="1071">
        <v>68.349999999999994</v>
      </c>
      <c r="S179" s="204"/>
    </row>
    <row r="180" spans="1:19" s="146" customFormat="1" ht="37.5" customHeight="1">
      <c r="A180" s="1100">
        <v>139</v>
      </c>
      <c r="B180" s="1100" t="s">
        <v>21</v>
      </c>
      <c r="C180" s="1100" t="s">
        <v>18</v>
      </c>
      <c r="D180" s="1095">
        <v>542844096</v>
      </c>
      <c r="E180" s="1092" t="s">
        <v>239</v>
      </c>
      <c r="F180" s="135" t="s">
        <v>1275</v>
      </c>
      <c r="G180" s="273">
        <v>1.081</v>
      </c>
      <c r="H180" s="273">
        <v>33.333770000000001</v>
      </c>
      <c r="I180" s="1071">
        <v>2</v>
      </c>
      <c r="J180" s="1071">
        <v>1.58</v>
      </c>
      <c r="K180" s="239"/>
      <c r="L180" s="1066">
        <f t="shared" si="35"/>
        <v>0.41999999999999993</v>
      </c>
      <c r="M180" s="1086">
        <f t="shared" si="36"/>
        <v>1.081</v>
      </c>
      <c r="N180" s="155">
        <v>1238</v>
      </c>
      <c r="O180" s="156">
        <v>2319</v>
      </c>
      <c r="P180" s="1071">
        <v>33.33</v>
      </c>
      <c r="S180" s="204"/>
    </row>
    <row r="181" spans="1:19" s="146" customFormat="1" ht="27" customHeight="1">
      <c r="A181" s="1100">
        <v>140</v>
      </c>
      <c r="B181" s="1100" t="s">
        <v>21</v>
      </c>
      <c r="C181" s="1100" t="s">
        <v>18</v>
      </c>
      <c r="D181" s="1095">
        <v>542844097</v>
      </c>
      <c r="E181" s="1092" t="s">
        <v>241</v>
      </c>
      <c r="F181" s="135" t="s">
        <v>1276</v>
      </c>
      <c r="G181" s="273">
        <v>1</v>
      </c>
      <c r="H181" s="273">
        <v>46.623469999999998</v>
      </c>
      <c r="I181" s="1071">
        <v>3</v>
      </c>
      <c r="J181" s="1071">
        <v>0</v>
      </c>
      <c r="K181" s="239"/>
      <c r="L181" s="1066">
        <f t="shared" si="35"/>
        <v>3</v>
      </c>
      <c r="M181" s="1086">
        <f t="shared" si="36"/>
        <v>1</v>
      </c>
      <c r="N181" s="155">
        <v>0</v>
      </c>
      <c r="O181" s="156">
        <v>1000</v>
      </c>
      <c r="P181" s="1071">
        <v>46.62</v>
      </c>
      <c r="S181" s="204"/>
    </row>
    <row r="182" spans="1:19" s="146" customFormat="1" ht="29.25" customHeight="1">
      <c r="A182" s="1100">
        <v>141</v>
      </c>
      <c r="B182" s="1100" t="s">
        <v>21</v>
      </c>
      <c r="C182" s="1100" t="s">
        <v>18</v>
      </c>
      <c r="D182" s="1095">
        <v>542844103</v>
      </c>
      <c r="E182" s="1092" t="s">
        <v>237</v>
      </c>
      <c r="F182" s="135" t="s">
        <v>1277</v>
      </c>
      <c r="G182" s="273">
        <v>1.1000000000000001</v>
      </c>
      <c r="H182" s="273">
        <v>47.19</v>
      </c>
      <c r="I182" s="1071">
        <v>3.5</v>
      </c>
      <c r="J182" s="1071">
        <v>2.4500000000000002</v>
      </c>
      <c r="K182" s="239"/>
      <c r="L182" s="1066">
        <f t="shared" si="35"/>
        <v>1.0499999999999998</v>
      </c>
      <c r="M182" s="1086">
        <f t="shared" si="36"/>
        <v>1.1000000000000001</v>
      </c>
      <c r="N182" s="155">
        <v>1350</v>
      </c>
      <c r="O182" s="156">
        <v>2450</v>
      </c>
      <c r="P182" s="1071">
        <v>47.18</v>
      </c>
      <c r="S182" s="204"/>
    </row>
    <row r="183" spans="1:19" s="146" customFormat="1" ht="19.5" customHeight="1">
      <c r="A183" s="1100">
        <v>142</v>
      </c>
      <c r="B183" s="1100" t="s">
        <v>21</v>
      </c>
      <c r="C183" s="1100" t="s">
        <v>18</v>
      </c>
      <c r="D183" s="1095">
        <v>542844114</v>
      </c>
      <c r="E183" s="1092" t="s">
        <v>232</v>
      </c>
      <c r="F183" s="135" t="s">
        <v>1278</v>
      </c>
      <c r="G183" s="273">
        <v>0.64</v>
      </c>
      <c r="H183" s="273">
        <v>31</v>
      </c>
      <c r="I183" s="1071">
        <v>0.7</v>
      </c>
      <c r="J183" s="1071">
        <v>0.64</v>
      </c>
      <c r="K183" s="239"/>
      <c r="L183" s="1066">
        <f t="shared" si="35"/>
        <v>5.9999999999999942E-2</v>
      </c>
      <c r="M183" s="1086">
        <f t="shared" si="36"/>
        <v>0.63500000000000001</v>
      </c>
      <c r="N183" s="155">
        <v>0</v>
      </c>
      <c r="O183" s="156">
        <v>635</v>
      </c>
      <c r="P183" s="1071">
        <v>30.74</v>
      </c>
      <c r="S183" s="204"/>
    </row>
    <row r="184" spans="1:19" s="146" customFormat="1" ht="21" customHeight="1">
      <c r="A184" s="1100">
        <v>143</v>
      </c>
      <c r="B184" s="1100" t="s">
        <v>21</v>
      </c>
      <c r="C184" s="1100" t="s">
        <v>18</v>
      </c>
      <c r="D184" s="1095">
        <v>542845032</v>
      </c>
      <c r="E184" s="1092" t="s">
        <v>242</v>
      </c>
      <c r="F184" s="135" t="s">
        <v>1269</v>
      </c>
      <c r="G184" s="273">
        <v>0.79</v>
      </c>
      <c r="H184" s="273">
        <v>40.296520000000001</v>
      </c>
      <c r="I184" s="1071">
        <v>1.75</v>
      </c>
      <c r="J184" s="1071">
        <v>0</v>
      </c>
      <c r="K184" s="239"/>
      <c r="L184" s="1066">
        <f t="shared" si="35"/>
        <v>1.75</v>
      </c>
      <c r="M184" s="1086">
        <f t="shared" si="36"/>
        <v>0.79</v>
      </c>
      <c r="N184" s="155">
        <v>0</v>
      </c>
      <c r="O184" s="156">
        <v>790</v>
      </c>
      <c r="P184" s="1071">
        <v>40.299999999999997</v>
      </c>
      <c r="S184" s="204"/>
    </row>
    <row r="185" spans="1:19" s="146" customFormat="1" ht="28.5" customHeight="1">
      <c r="A185" s="1100">
        <v>144</v>
      </c>
      <c r="B185" s="1100" t="s">
        <v>21</v>
      </c>
      <c r="C185" s="1100" t="s">
        <v>18</v>
      </c>
      <c r="D185" s="1095">
        <v>542435090</v>
      </c>
      <c r="E185" s="1092" t="s">
        <v>233</v>
      </c>
      <c r="F185" s="135" t="s">
        <v>1281</v>
      </c>
      <c r="G185" s="273">
        <v>0.8</v>
      </c>
      <c r="H185" s="273">
        <v>54.03</v>
      </c>
      <c r="I185" s="1071">
        <v>1.3</v>
      </c>
      <c r="J185" s="1071">
        <v>0</v>
      </c>
      <c r="K185" s="239"/>
      <c r="L185" s="1066">
        <f t="shared" si="35"/>
        <v>1.3</v>
      </c>
      <c r="M185" s="1086">
        <f t="shared" si="36"/>
        <v>0.8</v>
      </c>
      <c r="N185" s="155">
        <v>0</v>
      </c>
      <c r="O185" s="156">
        <v>800</v>
      </c>
      <c r="P185" s="1071">
        <v>54.05</v>
      </c>
      <c r="S185" s="204"/>
    </row>
    <row r="186" spans="1:19" s="146" customFormat="1" ht="25.5" customHeight="1">
      <c r="A186" s="1100">
        <v>145</v>
      </c>
      <c r="B186" s="1100" t="s">
        <v>21</v>
      </c>
      <c r="C186" s="1100" t="s">
        <v>18</v>
      </c>
      <c r="D186" s="1095">
        <v>542845120</v>
      </c>
      <c r="E186" s="1092" t="s">
        <v>236</v>
      </c>
      <c r="F186" s="135" t="s">
        <v>1282</v>
      </c>
      <c r="G186" s="273">
        <v>1</v>
      </c>
      <c r="H186" s="273">
        <v>26.19</v>
      </c>
      <c r="I186" s="1071">
        <v>1</v>
      </c>
      <c r="J186" s="1071">
        <v>0</v>
      </c>
      <c r="K186" s="239"/>
      <c r="L186" s="1066">
        <f t="shared" si="35"/>
        <v>1</v>
      </c>
      <c r="M186" s="1086">
        <f t="shared" si="36"/>
        <v>1</v>
      </c>
      <c r="N186" s="155">
        <v>0</v>
      </c>
      <c r="O186" s="156">
        <v>1000</v>
      </c>
      <c r="P186" s="1071">
        <v>26.19</v>
      </c>
      <c r="S186" s="204"/>
    </row>
    <row r="187" spans="1:19" s="146" customFormat="1" ht="15" customHeight="1">
      <c r="A187" s="256"/>
      <c r="B187" s="256"/>
      <c r="C187" s="256"/>
      <c r="D187" s="291"/>
      <c r="E187" s="270"/>
      <c r="F187" s="133"/>
      <c r="G187" s="198">
        <f t="shared" ref="G187:M187" si="37">SUM(G177:G186)</f>
        <v>10.326000000000001</v>
      </c>
      <c r="H187" s="198">
        <f t="shared" si="37"/>
        <v>493.66688000000005</v>
      </c>
      <c r="I187" s="590">
        <f t="shared" si="37"/>
        <v>23.85</v>
      </c>
      <c r="J187" s="590">
        <f t="shared" si="37"/>
        <v>9.554000000000002</v>
      </c>
      <c r="K187" s="591">
        <f t="shared" si="37"/>
        <v>0</v>
      </c>
      <c r="L187" s="591">
        <f t="shared" si="37"/>
        <v>14.296000000000001</v>
      </c>
      <c r="M187" s="591">
        <f t="shared" si="37"/>
        <v>9.3819999999999997</v>
      </c>
      <c r="N187" s="198"/>
      <c r="O187" s="198"/>
      <c r="P187" s="590">
        <f>SUM(P177:P186)</f>
        <v>425.21000000000004</v>
      </c>
      <c r="Q187" s="198"/>
      <c r="S187" s="204"/>
    </row>
    <row r="188" spans="1:19" s="146" customFormat="1" ht="20.25" customHeight="1">
      <c r="A188" s="1100">
        <v>146</v>
      </c>
      <c r="B188" s="1100" t="s">
        <v>21</v>
      </c>
      <c r="C188" s="1100" t="s">
        <v>5</v>
      </c>
      <c r="D188" s="1095">
        <v>542404061</v>
      </c>
      <c r="E188" s="1092" t="s">
        <v>392</v>
      </c>
      <c r="F188" s="135" t="s">
        <v>1283</v>
      </c>
      <c r="G188" s="273">
        <v>1</v>
      </c>
      <c r="H188" s="273">
        <v>25.3</v>
      </c>
      <c r="I188" s="1071">
        <v>4</v>
      </c>
      <c r="J188" s="1071">
        <v>0</v>
      </c>
      <c r="K188" s="239"/>
      <c r="L188" s="1066">
        <f>I188-J188-K188</f>
        <v>4</v>
      </c>
      <c r="M188" s="1086">
        <f>(O188-N188)/1000</f>
        <v>1</v>
      </c>
      <c r="N188" s="155">
        <v>0</v>
      </c>
      <c r="O188" s="156">
        <v>1000</v>
      </c>
      <c r="P188" s="1071">
        <v>25.3</v>
      </c>
      <c r="S188" s="204"/>
    </row>
    <row r="189" spans="1:19" s="146" customFormat="1" ht="25.5" customHeight="1">
      <c r="A189" s="1100">
        <v>147</v>
      </c>
      <c r="B189" s="1100" t="s">
        <v>21</v>
      </c>
      <c r="C189" s="1100" t="s">
        <v>5</v>
      </c>
      <c r="D189" s="1095">
        <v>542404150</v>
      </c>
      <c r="E189" s="1092" t="s">
        <v>231</v>
      </c>
      <c r="F189" s="135" t="s">
        <v>1284</v>
      </c>
      <c r="G189" s="273">
        <v>1.37</v>
      </c>
      <c r="H189" s="273">
        <v>45.64723</v>
      </c>
      <c r="I189" s="1071">
        <v>2</v>
      </c>
      <c r="J189" s="1071">
        <v>0</v>
      </c>
      <c r="K189" s="239"/>
      <c r="L189" s="1066">
        <f>I189-J189-K189</f>
        <v>2</v>
      </c>
      <c r="M189" s="1086">
        <f>(O189-N189)/1000</f>
        <v>1.37</v>
      </c>
      <c r="N189" s="155">
        <v>0</v>
      </c>
      <c r="O189" s="156">
        <v>1370</v>
      </c>
      <c r="P189" s="1071">
        <v>45.65</v>
      </c>
      <c r="S189" s="204"/>
    </row>
    <row r="190" spans="1:19" s="146" customFormat="1" ht="20.25" customHeight="1">
      <c r="A190" s="1100">
        <v>148</v>
      </c>
      <c r="B190" s="1100" t="s">
        <v>21</v>
      </c>
      <c r="C190" s="1100" t="s">
        <v>5</v>
      </c>
      <c r="D190" s="1095">
        <v>542405313</v>
      </c>
      <c r="E190" s="1092" t="s">
        <v>402</v>
      </c>
      <c r="F190" s="135" t="s">
        <v>1285</v>
      </c>
      <c r="G190" s="273">
        <v>0.1</v>
      </c>
      <c r="H190" s="273">
        <v>4.97</v>
      </c>
      <c r="I190" s="1071">
        <v>3.4</v>
      </c>
      <c r="J190" s="1071">
        <v>0</v>
      </c>
      <c r="K190" s="239"/>
      <c r="L190" s="1066">
        <f>I190-J190-K190</f>
        <v>3.4</v>
      </c>
      <c r="M190" s="1086">
        <f>(O190-N190)/1000</f>
        <v>0.1</v>
      </c>
      <c r="N190" s="155">
        <v>0</v>
      </c>
      <c r="O190" s="156">
        <v>100</v>
      </c>
      <c r="P190" s="1071">
        <v>4.97</v>
      </c>
      <c r="S190" s="204"/>
    </row>
    <row r="191" spans="1:19" s="146" customFormat="1" ht="15" customHeight="1">
      <c r="A191" s="271"/>
      <c r="B191" s="271"/>
      <c r="C191" s="271"/>
      <c r="D191" s="294"/>
      <c r="E191" s="300"/>
      <c r="F191" s="138"/>
      <c r="G191" s="277">
        <f t="shared" ref="G191:M191" si="38">SUM(G188:G190)</f>
        <v>2.4700000000000002</v>
      </c>
      <c r="H191" s="277">
        <f t="shared" si="38"/>
        <v>75.917230000000004</v>
      </c>
      <c r="I191" s="277">
        <f t="shared" si="38"/>
        <v>9.4</v>
      </c>
      <c r="J191" s="277">
        <f t="shared" si="38"/>
        <v>0</v>
      </c>
      <c r="K191" s="277">
        <f t="shared" si="38"/>
        <v>0</v>
      </c>
      <c r="L191" s="277">
        <f t="shared" si="38"/>
        <v>9.4</v>
      </c>
      <c r="M191" s="277">
        <f t="shared" si="38"/>
        <v>2.4700000000000002</v>
      </c>
      <c r="N191" s="277"/>
      <c r="O191" s="277"/>
      <c r="P191" s="277">
        <f>SUM(P188:P190)</f>
        <v>75.92</v>
      </c>
      <c r="Q191" s="277">
        <f>SUM(Q188:Q190)</f>
        <v>0</v>
      </c>
      <c r="S191" s="204"/>
    </row>
    <row r="192" spans="1:19" s="146" customFormat="1" ht="15" customHeight="1">
      <c r="A192" s="1216"/>
      <c r="B192" s="1216"/>
      <c r="C192" s="1216"/>
      <c r="D192" s="1217"/>
      <c r="E192" s="1218"/>
      <c r="F192" s="1189"/>
      <c r="G192" s="1219">
        <f t="shared" ref="G192:M192" si="39">G187+G191</f>
        <v>12.796000000000001</v>
      </c>
      <c r="H192" s="1219">
        <f t="shared" si="39"/>
        <v>569.58411000000001</v>
      </c>
      <c r="I192" s="1220">
        <f t="shared" si="39"/>
        <v>33.25</v>
      </c>
      <c r="J192" s="1220">
        <f t="shared" si="39"/>
        <v>9.554000000000002</v>
      </c>
      <c r="K192" s="1220">
        <f t="shared" si="39"/>
        <v>0</v>
      </c>
      <c r="L192" s="1220">
        <f t="shared" si="39"/>
        <v>23.696000000000002</v>
      </c>
      <c r="M192" s="1220">
        <f t="shared" si="39"/>
        <v>11.852</v>
      </c>
      <c r="N192" s="1219"/>
      <c r="O192" s="1219"/>
      <c r="P192" s="1220">
        <f t="shared" ref="P192" si="40">P187+P191</f>
        <v>501.13000000000005</v>
      </c>
      <c r="Q192" s="207"/>
      <c r="S192" s="204"/>
    </row>
    <row r="193" spans="1:19" s="146" customFormat="1" ht="24.75" customHeight="1">
      <c r="A193" s="1100">
        <v>149</v>
      </c>
      <c r="B193" s="1100" t="s">
        <v>8</v>
      </c>
      <c r="C193" s="1100" t="s">
        <v>174</v>
      </c>
      <c r="D193" s="1095">
        <v>578384027</v>
      </c>
      <c r="E193" s="1092" t="s">
        <v>223</v>
      </c>
      <c r="F193" s="135" t="s">
        <v>1286</v>
      </c>
      <c r="G193" s="273">
        <v>1.91</v>
      </c>
      <c r="H193" s="273">
        <v>95.025810000000007</v>
      </c>
      <c r="I193" s="1071">
        <v>5.2</v>
      </c>
      <c r="J193" s="1071">
        <v>1.91</v>
      </c>
      <c r="K193" s="239"/>
      <c r="L193" s="1066">
        <f t="shared" ref="L193:L199" si="41">I193-J193-K193</f>
        <v>3.29</v>
      </c>
      <c r="M193" s="1086">
        <f t="shared" ref="M193:M199" si="42">(O193-N193)/1000</f>
        <v>1.91</v>
      </c>
      <c r="N193" s="155">
        <v>0</v>
      </c>
      <c r="O193" s="156">
        <v>1910</v>
      </c>
      <c r="P193" s="1071">
        <v>95.03</v>
      </c>
      <c r="S193" s="204"/>
    </row>
    <row r="194" spans="1:19" s="146" customFormat="1" ht="17.25" customHeight="1">
      <c r="A194" s="1864">
        <v>150</v>
      </c>
      <c r="B194" s="1864" t="s">
        <v>8</v>
      </c>
      <c r="C194" s="1864" t="s">
        <v>174</v>
      </c>
      <c r="D194" s="1857">
        <v>578384060</v>
      </c>
      <c r="E194" s="1874" t="s">
        <v>227</v>
      </c>
      <c r="F194" s="135" t="s">
        <v>1288</v>
      </c>
      <c r="G194" s="273">
        <v>2.5</v>
      </c>
      <c r="H194" s="273">
        <v>100</v>
      </c>
      <c r="I194" s="1071">
        <v>3.79</v>
      </c>
      <c r="J194" s="1071">
        <v>3.46</v>
      </c>
      <c r="K194" s="239"/>
      <c r="L194" s="1066">
        <f t="shared" si="41"/>
        <v>0.33000000000000007</v>
      </c>
      <c r="M194" s="1086">
        <f t="shared" si="42"/>
        <v>1.65</v>
      </c>
      <c r="N194" s="155">
        <v>1000</v>
      </c>
      <c r="O194" s="156">
        <v>2650</v>
      </c>
      <c r="P194" s="1071">
        <v>66.05</v>
      </c>
      <c r="S194" s="204"/>
    </row>
    <row r="195" spans="1:19" s="146" customFormat="1" ht="18" customHeight="1">
      <c r="A195" s="1866"/>
      <c r="B195" s="1866"/>
      <c r="C195" s="1866"/>
      <c r="D195" s="1859"/>
      <c r="E195" s="1875"/>
      <c r="F195" s="135" t="s">
        <v>1289</v>
      </c>
      <c r="G195" s="273"/>
      <c r="H195" s="273"/>
      <c r="I195" s="1071"/>
      <c r="J195" s="1071"/>
      <c r="K195" s="239"/>
      <c r="L195" s="1066">
        <f t="shared" si="41"/>
        <v>0</v>
      </c>
      <c r="M195" s="1086">
        <f t="shared" si="42"/>
        <v>0.81</v>
      </c>
      <c r="N195" s="155">
        <v>2650</v>
      </c>
      <c r="O195" s="156">
        <v>3460</v>
      </c>
      <c r="P195" s="1071">
        <v>32.229999999999997</v>
      </c>
      <c r="S195" s="204"/>
    </row>
    <row r="196" spans="1:19" s="146" customFormat="1" ht="18.75" customHeight="1">
      <c r="A196" s="1100">
        <v>151</v>
      </c>
      <c r="B196" s="1100" t="s">
        <v>8</v>
      </c>
      <c r="C196" s="1100" t="s">
        <v>174</v>
      </c>
      <c r="D196" s="1095">
        <v>578384073</v>
      </c>
      <c r="E196" s="1092" t="s">
        <v>424</v>
      </c>
      <c r="F196" s="135" t="s">
        <v>1291</v>
      </c>
      <c r="G196" s="273">
        <v>1</v>
      </c>
      <c r="H196" s="273">
        <v>50.281579999999998</v>
      </c>
      <c r="I196" s="1071">
        <v>10.5</v>
      </c>
      <c r="J196" s="1071">
        <v>1</v>
      </c>
      <c r="K196" s="239"/>
      <c r="L196" s="1066">
        <f t="shared" si="41"/>
        <v>9.5</v>
      </c>
      <c r="M196" s="1086">
        <f t="shared" si="42"/>
        <v>1</v>
      </c>
      <c r="N196" s="155">
        <v>0</v>
      </c>
      <c r="O196" s="156">
        <v>1000</v>
      </c>
      <c r="P196" s="1071">
        <v>50.28</v>
      </c>
      <c r="S196" s="204"/>
    </row>
    <row r="197" spans="1:19" s="146" customFormat="1" ht="18.75" customHeight="1">
      <c r="A197" s="1100">
        <v>152</v>
      </c>
      <c r="B197" s="1100" t="s">
        <v>8</v>
      </c>
      <c r="C197" s="1100" t="s">
        <v>174</v>
      </c>
      <c r="D197" s="1095">
        <v>578384082</v>
      </c>
      <c r="E197" s="1092" t="s">
        <v>225</v>
      </c>
      <c r="F197" s="135" t="s">
        <v>1292</v>
      </c>
      <c r="G197" s="273">
        <v>1</v>
      </c>
      <c r="H197" s="273">
        <v>43.853879999999997</v>
      </c>
      <c r="I197" s="1071">
        <v>4</v>
      </c>
      <c r="J197" s="1071">
        <v>2</v>
      </c>
      <c r="K197" s="239"/>
      <c r="L197" s="1066">
        <f t="shared" si="41"/>
        <v>2</v>
      </c>
      <c r="M197" s="1086">
        <f t="shared" si="42"/>
        <v>1</v>
      </c>
      <c r="N197" s="155">
        <v>0</v>
      </c>
      <c r="O197" s="156">
        <v>1000</v>
      </c>
      <c r="P197" s="1071">
        <v>43.85</v>
      </c>
      <c r="S197" s="204"/>
    </row>
    <row r="198" spans="1:19" s="146" customFormat="1" ht="18.75" customHeight="1">
      <c r="A198" s="1100">
        <v>153</v>
      </c>
      <c r="B198" s="1100" t="s">
        <v>8</v>
      </c>
      <c r="C198" s="1100" t="s">
        <v>174</v>
      </c>
      <c r="D198" s="1095">
        <v>578384124</v>
      </c>
      <c r="E198" s="1092" t="s">
        <v>224</v>
      </c>
      <c r="F198" s="135" t="s">
        <v>1294</v>
      </c>
      <c r="G198" s="273">
        <v>1.1499999999999999</v>
      </c>
      <c r="H198" s="273">
        <v>45.54034</v>
      </c>
      <c r="I198" s="1071">
        <v>2.1</v>
      </c>
      <c r="J198" s="1071">
        <v>0</v>
      </c>
      <c r="K198" s="239"/>
      <c r="L198" s="1066">
        <f t="shared" si="41"/>
        <v>2.1</v>
      </c>
      <c r="M198" s="1086">
        <f t="shared" si="42"/>
        <v>1.1499999999999999</v>
      </c>
      <c r="N198" s="155">
        <v>0</v>
      </c>
      <c r="O198" s="156">
        <v>1150</v>
      </c>
      <c r="P198" s="1071">
        <v>45.54</v>
      </c>
      <c r="S198" s="204"/>
    </row>
    <row r="199" spans="1:19" s="146" customFormat="1" ht="22.5" customHeight="1">
      <c r="A199" s="1100">
        <v>154</v>
      </c>
      <c r="B199" s="1100" t="s">
        <v>8</v>
      </c>
      <c r="C199" s="1100" t="s">
        <v>174</v>
      </c>
      <c r="D199" s="1095">
        <v>578385109</v>
      </c>
      <c r="E199" s="1092" t="s">
        <v>222</v>
      </c>
      <c r="F199" s="135" t="s">
        <v>1302</v>
      </c>
      <c r="G199" s="273">
        <v>0.1</v>
      </c>
      <c r="H199" s="273">
        <v>3.1353900000000001</v>
      </c>
      <c r="I199" s="1071">
        <v>0.6</v>
      </c>
      <c r="J199" s="1071">
        <v>0</v>
      </c>
      <c r="K199" s="239"/>
      <c r="L199" s="1066">
        <f t="shared" si="41"/>
        <v>0.6</v>
      </c>
      <c r="M199" s="1086">
        <f t="shared" si="42"/>
        <v>0.1</v>
      </c>
      <c r="N199" s="155">
        <v>0</v>
      </c>
      <c r="O199" s="156">
        <v>100</v>
      </c>
      <c r="P199" s="1071">
        <v>3.14</v>
      </c>
      <c r="S199" s="204"/>
    </row>
    <row r="200" spans="1:19" s="146" customFormat="1" ht="15" customHeight="1">
      <c r="A200" s="256"/>
      <c r="B200" s="256"/>
      <c r="C200" s="256"/>
      <c r="D200" s="291"/>
      <c r="E200" s="270"/>
      <c r="F200" s="133"/>
      <c r="G200" s="198">
        <f t="shared" ref="G200:M200" si="43">SUM(G193:G199)</f>
        <v>7.66</v>
      </c>
      <c r="H200" s="198">
        <f t="shared" si="43"/>
        <v>337.83699999999999</v>
      </c>
      <c r="I200" s="590">
        <f t="shared" si="43"/>
        <v>26.190000000000005</v>
      </c>
      <c r="J200" s="590">
        <f t="shared" si="43"/>
        <v>8.370000000000001</v>
      </c>
      <c r="K200" s="591">
        <f t="shared" si="43"/>
        <v>0</v>
      </c>
      <c r="L200" s="591">
        <f t="shared" si="43"/>
        <v>17.820000000000004</v>
      </c>
      <c r="M200" s="591">
        <f t="shared" si="43"/>
        <v>7.6199999999999992</v>
      </c>
      <c r="N200" s="198"/>
      <c r="O200" s="198"/>
      <c r="P200" s="590">
        <f>SUM(P193:P199)</f>
        <v>336.12</v>
      </c>
      <c r="Q200" s="198"/>
      <c r="S200" s="204"/>
    </row>
    <row r="201" spans="1:19" s="146" customFormat="1" ht="24.75" customHeight="1">
      <c r="A201" s="1100">
        <v>155</v>
      </c>
      <c r="B201" s="1100" t="s">
        <v>8</v>
      </c>
      <c r="C201" s="1100" t="s">
        <v>5</v>
      </c>
      <c r="D201" s="1095">
        <v>578954053</v>
      </c>
      <c r="E201" s="1092" t="s">
        <v>214</v>
      </c>
      <c r="F201" s="135" t="s">
        <v>1305</v>
      </c>
      <c r="G201" s="273">
        <v>1.496</v>
      </c>
      <c r="H201" s="273">
        <v>76.411410000000004</v>
      </c>
      <c r="I201" s="1071">
        <v>5.7240000000000002</v>
      </c>
      <c r="J201" s="1071"/>
      <c r="K201" s="239"/>
      <c r="L201" s="1066">
        <f t="shared" ref="L201:L207" si="44">I201-J201-K201</f>
        <v>5.7240000000000002</v>
      </c>
      <c r="M201" s="1086">
        <f t="shared" ref="M201:M207" si="45">(O201-N201)/1000</f>
        <v>1.496</v>
      </c>
      <c r="N201" s="155">
        <v>4228</v>
      </c>
      <c r="O201" s="156">
        <v>5724</v>
      </c>
      <c r="P201" s="1071">
        <v>76.41</v>
      </c>
      <c r="S201" s="204"/>
    </row>
    <row r="202" spans="1:19" s="146" customFormat="1" ht="15.75" customHeight="1">
      <c r="A202" s="1100">
        <v>156</v>
      </c>
      <c r="B202" s="1100" t="s">
        <v>8</v>
      </c>
      <c r="C202" s="1100" t="s">
        <v>5</v>
      </c>
      <c r="D202" s="1095">
        <v>578954082</v>
      </c>
      <c r="E202" s="1092" t="s">
        <v>213</v>
      </c>
      <c r="F202" s="135" t="s">
        <v>1306</v>
      </c>
      <c r="G202" s="273">
        <v>1.716</v>
      </c>
      <c r="H202" s="273">
        <v>79.962320000000005</v>
      </c>
      <c r="I202" s="1071">
        <v>4.5</v>
      </c>
      <c r="J202" s="1071">
        <v>3.1160000000000001</v>
      </c>
      <c r="K202" s="239"/>
      <c r="L202" s="1066">
        <f t="shared" si="44"/>
        <v>1.3839999999999999</v>
      </c>
      <c r="M202" s="1086">
        <f t="shared" si="45"/>
        <v>1.716</v>
      </c>
      <c r="N202" s="155">
        <v>1400</v>
      </c>
      <c r="O202" s="156">
        <v>3116</v>
      </c>
      <c r="P202" s="1071">
        <v>79.959999999999994</v>
      </c>
      <c r="S202" s="204"/>
    </row>
    <row r="203" spans="1:19" s="146" customFormat="1" ht="27.75" customHeight="1">
      <c r="A203" s="1100">
        <v>157</v>
      </c>
      <c r="B203" s="1100" t="s">
        <v>8</v>
      </c>
      <c r="C203" s="1100" t="s">
        <v>5</v>
      </c>
      <c r="D203" s="1095">
        <v>578954111</v>
      </c>
      <c r="E203" s="1092" t="s">
        <v>209</v>
      </c>
      <c r="F203" s="135" t="s">
        <v>1308</v>
      </c>
      <c r="G203" s="273">
        <v>1.2</v>
      </c>
      <c r="H203" s="273">
        <v>40.09113</v>
      </c>
      <c r="I203" s="1071">
        <v>4.5</v>
      </c>
      <c r="J203" s="1071">
        <v>4.2</v>
      </c>
      <c r="K203" s="239"/>
      <c r="L203" s="1066">
        <f t="shared" si="44"/>
        <v>0.29999999999999982</v>
      </c>
      <c r="M203" s="1086">
        <f t="shared" si="45"/>
        <v>1.2</v>
      </c>
      <c r="N203" s="155">
        <v>3000</v>
      </c>
      <c r="O203" s="156">
        <v>4200</v>
      </c>
      <c r="P203" s="1071">
        <v>40.090000000000003</v>
      </c>
      <c r="S203" s="204"/>
    </row>
    <row r="204" spans="1:19" s="146" customFormat="1" ht="28.5" customHeight="1">
      <c r="A204" s="1100">
        <v>158</v>
      </c>
      <c r="B204" s="1100" t="s">
        <v>8</v>
      </c>
      <c r="C204" s="1100" t="s">
        <v>5</v>
      </c>
      <c r="D204" s="1095">
        <v>578954134</v>
      </c>
      <c r="E204" s="1092" t="s">
        <v>215</v>
      </c>
      <c r="F204" s="135" t="s">
        <v>1309</v>
      </c>
      <c r="G204" s="273">
        <v>1.5</v>
      </c>
      <c r="H204" s="273">
        <v>34.996450000000003</v>
      </c>
      <c r="I204" s="1071">
        <v>2.5</v>
      </c>
      <c r="J204" s="1071">
        <v>0</v>
      </c>
      <c r="K204" s="239"/>
      <c r="L204" s="1066">
        <f t="shared" si="44"/>
        <v>2.5</v>
      </c>
      <c r="M204" s="1086">
        <f t="shared" si="45"/>
        <v>1.5</v>
      </c>
      <c r="N204" s="155">
        <v>0</v>
      </c>
      <c r="O204" s="156">
        <v>1500</v>
      </c>
      <c r="P204" s="1071">
        <v>35</v>
      </c>
      <c r="S204" s="204"/>
    </row>
    <row r="205" spans="1:19" s="146" customFormat="1" ht="24.75" customHeight="1">
      <c r="A205" s="1100">
        <v>159</v>
      </c>
      <c r="B205" s="1100" t="s">
        <v>8</v>
      </c>
      <c r="C205" s="1100" t="s">
        <v>5</v>
      </c>
      <c r="D205" s="1095">
        <v>578954140</v>
      </c>
      <c r="E205" s="1092" t="s">
        <v>212</v>
      </c>
      <c r="F205" s="135" t="s">
        <v>1310</v>
      </c>
      <c r="G205" s="273">
        <v>1.2150000000000001</v>
      </c>
      <c r="H205" s="273">
        <v>34.643709999999999</v>
      </c>
      <c r="I205" s="1071">
        <v>2</v>
      </c>
      <c r="J205" s="1071">
        <v>0</v>
      </c>
      <c r="K205" s="239"/>
      <c r="L205" s="1066">
        <f t="shared" si="44"/>
        <v>2</v>
      </c>
      <c r="M205" s="1086">
        <f t="shared" si="45"/>
        <v>1.2150000000000001</v>
      </c>
      <c r="N205" s="155">
        <v>0</v>
      </c>
      <c r="O205" s="156">
        <v>1215</v>
      </c>
      <c r="P205" s="1071">
        <v>34.64</v>
      </c>
      <c r="S205" s="204"/>
    </row>
    <row r="206" spans="1:19" s="146" customFormat="1" ht="25.5" customHeight="1">
      <c r="A206" s="1100">
        <v>160</v>
      </c>
      <c r="B206" s="1100" t="s">
        <v>8</v>
      </c>
      <c r="C206" s="1100" t="s">
        <v>5</v>
      </c>
      <c r="D206" s="1095">
        <v>578955341</v>
      </c>
      <c r="E206" s="1092" t="s">
        <v>211</v>
      </c>
      <c r="F206" s="135" t="s">
        <v>1313</v>
      </c>
      <c r="G206" s="273">
        <v>0.55000000000000004</v>
      </c>
      <c r="H206" s="273">
        <v>11.060460000000001</v>
      </c>
      <c r="I206" s="1071">
        <v>1</v>
      </c>
      <c r="J206" s="1071">
        <v>0</v>
      </c>
      <c r="K206" s="239"/>
      <c r="L206" s="1066">
        <f t="shared" si="44"/>
        <v>1</v>
      </c>
      <c r="M206" s="1086">
        <f t="shared" si="45"/>
        <v>0.55000000000000004</v>
      </c>
      <c r="N206" s="155">
        <v>0</v>
      </c>
      <c r="O206" s="156">
        <v>550</v>
      </c>
      <c r="P206" s="1071">
        <v>11.06</v>
      </c>
      <c r="S206" s="204"/>
    </row>
    <row r="207" spans="1:19" s="146" customFormat="1" ht="17.25" customHeight="1">
      <c r="A207" s="1100">
        <v>161</v>
      </c>
      <c r="B207" s="1100" t="s">
        <v>8</v>
      </c>
      <c r="C207" s="1100" t="s">
        <v>5</v>
      </c>
      <c r="D207" s="1095">
        <v>578955342</v>
      </c>
      <c r="E207" s="1092" t="s">
        <v>210</v>
      </c>
      <c r="F207" s="135" t="s">
        <v>1314</v>
      </c>
      <c r="G207" s="273">
        <v>0.6</v>
      </c>
      <c r="H207" s="273">
        <v>14.74728</v>
      </c>
      <c r="I207" s="1071">
        <v>0.45</v>
      </c>
      <c r="J207" s="1071">
        <v>0</v>
      </c>
      <c r="K207" s="239"/>
      <c r="L207" s="1066">
        <f t="shared" si="44"/>
        <v>0.45</v>
      </c>
      <c r="M207" s="1086">
        <f t="shared" si="45"/>
        <v>0.6</v>
      </c>
      <c r="N207" s="155">
        <v>0</v>
      </c>
      <c r="O207" s="156">
        <v>600</v>
      </c>
      <c r="P207" s="1071">
        <v>14.75</v>
      </c>
      <c r="S207" s="204"/>
    </row>
    <row r="208" spans="1:19" s="146" customFormat="1" ht="15" customHeight="1">
      <c r="A208" s="256"/>
      <c r="B208" s="256"/>
      <c r="C208" s="256"/>
      <c r="D208" s="291"/>
      <c r="E208" s="270"/>
      <c r="F208" s="133"/>
      <c r="G208" s="198">
        <f t="shared" ref="G208:M208" si="46">SUM(G201:G207)</f>
        <v>8.2769999999999992</v>
      </c>
      <c r="H208" s="198">
        <f t="shared" si="46"/>
        <v>291.91275999999999</v>
      </c>
      <c r="I208" s="590">
        <f t="shared" si="46"/>
        <v>20.673999999999999</v>
      </c>
      <c r="J208" s="590">
        <f t="shared" si="46"/>
        <v>7.3160000000000007</v>
      </c>
      <c r="K208" s="591">
        <f t="shared" si="46"/>
        <v>0</v>
      </c>
      <c r="L208" s="591">
        <f t="shared" si="46"/>
        <v>13.358000000000001</v>
      </c>
      <c r="M208" s="591">
        <f t="shared" si="46"/>
        <v>8.2769999999999992</v>
      </c>
      <c r="N208" s="198"/>
      <c r="O208" s="198"/>
      <c r="P208" s="590">
        <f>SUM(P201:P207)</f>
        <v>291.91000000000003</v>
      </c>
      <c r="Q208" s="198"/>
      <c r="S208" s="204"/>
    </row>
    <row r="209" spans="1:19" s="146" customFormat="1" ht="13.5" customHeight="1">
      <c r="A209" s="1077">
        <v>162</v>
      </c>
      <c r="B209" s="1077" t="s">
        <v>8</v>
      </c>
      <c r="C209" s="1077" t="s">
        <v>12</v>
      </c>
      <c r="D209" s="1078">
        <v>578964157</v>
      </c>
      <c r="E209" s="1081" t="s">
        <v>207</v>
      </c>
      <c r="F209" s="1069" t="s">
        <v>1319</v>
      </c>
      <c r="G209" s="280">
        <v>0.4</v>
      </c>
      <c r="H209" s="280">
        <v>23.8</v>
      </c>
      <c r="I209" s="1086">
        <v>0.7</v>
      </c>
      <c r="J209" s="1086">
        <v>0</v>
      </c>
      <c r="K209" s="1066"/>
      <c r="L209" s="1066">
        <f>I209-J209-K209</f>
        <v>0.7</v>
      </c>
      <c r="M209" s="1086">
        <f>(O209-N209)/1000</f>
        <v>0.4</v>
      </c>
      <c r="N209" s="155">
        <v>0</v>
      </c>
      <c r="O209" s="156">
        <v>400</v>
      </c>
      <c r="P209" s="1086">
        <v>23.8</v>
      </c>
      <c r="S209" s="204"/>
    </row>
    <row r="210" spans="1:19" s="146" customFormat="1" ht="14.25" customHeight="1">
      <c r="A210" s="1077">
        <v>163</v>
      </c>
      <c r="B210" s="1077" t="s">
        <v>8</v>
      </c>
      <c r="C210" s="1077" t="s">
        <v>12</v>
      </c>
      <c r="D210" s="1078">
        <v>578964158</v>
      </c>
      <c r="E210" s="1081" t="s">
        <v>427</v>
      </c>
      <c r="F210" s="1069" t="s">
        <v>1320</v>
      </c>
      <c r="G210" s="280">
        <v>0.6</v>
      </c>
      <c r="H210" s="280">
        <v>28.76</v>
      </c>
      <c r="I210" s="1086">
        <v>0.5</v>
      </c>
      <c r="J210" s="1086">
        <v>0</v>
      </c>
      <c r="K210" s="1066"/>
      <c r="L210" s="1066">
        <f>I210-J210-K210</f>
        <v>0.5</v>
      </c>
      <c r="M210" s="1086">
        <f>(O210-N210)/1000</f>
        <v>0.6</v>
      </c>
      <c r="N210" s="155">
        <v>0</v>
      </c>
      <c r="O210" s="156">
        <v>600</v>
      </c>
      <c r="P210" s="1086">
        <v>28.76</v>
      </c>
      <c r="S210" s="204"/>
    </row>
    <row r="211" spans="1:19" s="146" customFormat="1" ht="14.25" customHeight="1">
      <c r="A211" s="1077">
        <v>164</v>
      </c>
      <c r="B211" s="1077" t="s">
        <v>8</v>
      </c>
      <c r="C211" s="1077" t="s">
        <v>12</v>
      </c>
      <c r="D211" s="1078">
        <v>578965081</v>
      </c>
      <c r="E211" s="1081" t="s">
        <v>208</v>
      </c>
      <c r="F211" s="1069" t="s">
        <v>1324</v>
      </c>
      <c r="G211" s="280">
        <v>0.45</v>
      </c>
      <c r="H211" s="280">
        <v>25.58</v>
      </c>
      <c r="I211" s="1086">
        <v>1.25</v>
      </c>
      <c r="J211" s="1086">
        <v>0</v>
      </c>
      <c r="K211" s="1066"/>
      <c r="L211" s="1066">
        <f>I211-J211-K211</f>
        <v>1.25</v>
      </c>
      <c r="M211" s="1086">
        <f>(O211-N211)/1000</f>
        <v>0.45</v>
      </c>
      <c r="N211" s="155">
        <v>0</v>
      </c>
      <c r="O211" s="156">
        <v>450</v>
      </c>
      <c r="P211" s="1086">
        <v>25.58</v>
      </c>
      <c r="S211" s="204"/>
    </row>
    <row r="212" spans="1:19" s="146" customFormat="1" ht="14.25" customHeight="1">
      <c r="A212" s="1077">
        <v>165</v>
      </c>
      <c r="B212" s="1077" t="s">
        <v>8</v>
      </c>
      <c r="C212" s="1077" t="s">
        <v>12</v>
      </c>
      <c r="D212" s="1078">
        <v>578965085</v>
      </c>
      <c r="E212" s="1081" t="s">
        <v>428</v>
      </c>
      <c r="F212" s="1069" t="s">
        <v>1325</v>
      </c>
      <c r="G212" s="280">
        <v>0.25800000000000001</v>
      </c>
      <c r="H212" s="280">
        <v>12.74</v>
      </c>
      <c r="I212" s="1086">
        <v>2.5</v>
      </c>
      <c r="J212" s="1086">
        <v>0</v>
      </c>
      <c r="K212" s="1066"/>
      <c r="L212" s="1066">
        <f>I212-J212-K212</f>
        <v>2.5</v>
      </c>
      <c r="M212" s="1086">
        <f>(O212-N212)/1000</f>
        <v>0.25800000000000001</v>
      </c>
      <c r="N212" s="155">
        <v>0</v>
      </c>
      <c r="O212" s="156">
        <v>258</v>
      </c>
      <c r="P212" s="1086">
        <v>12.74</v>
      </c>
      <c r="S212" s="204"/>
    </row>
    <row r="213" spans="1:19" s="146" customFormat="1" ht="30" customHeight="1">
      <c r="A213" s="1077">
        <v>166</v>
      </c>
      <c r="B213" s="1077" t="s">
        <v>8</v>
      </c>
      <c r="C213" s="1077" t="s">
        <v>12</v>
      </c>
      <c r="D213" s="1078">
        <v>578964145</v>
      </c>
      <c r="E213" s="1081" t="s">
        <v>1330</v>
      </c>
      <c r="F213" s="1069" t="s">
        <v>1747</v>
      </c>
      <c r="G213" s="280">
        <v>1</v>
      </c>
      <c r="H213" s="280">
        <v>65</v>
      </c>
      <c r="I213" s="1086">
        <v>1</v>
      </c>
      <c r="J213" s="1086"/>
      <c r="K213" s="1066"/>
      <c r="L213" s="1066">
        <f>I213-J213-K213</f>
        <v>1</v>
      </c>
      <c r="M213" s="1086">
        <f>(O213-N213)/1000</f>
        <v>1</v>
      </c>
      <c r="N213" s="155">
        <v>0</v>
      </c>
      <c r="O213" s="156">
        <v>1000</v>
      </c>
      <c r="P213" s="1086">
        <v>63.48</v>
      </c>
      <c r="S213" s="204"/>
    </row>
    <row r="214" spans="1:19" s="146" customFormat="1" ht="15" customHeight="1">
      <c r="A214" s="256"/>
      <c r="B214" s="256"/>
      <c r="C214" s="256"/>
      <c r="D214" s="291"/>
      <c r="E214" s="270"/>
      <c r="F214" s="133"/>
      <c r="G214" s="198">
        <f t="shared" ref="G214:M214" si="47">SUM(G209:G213)</f>
        <v>2.7080000000000002</v>
      </c>
      <c r="H214" s="198">
        <f t="shared" si="47"/>
        <v>155.88</v>
      </c>
      <c r="I214" s="590">
        <f t="shared" si="47"/>
        <v>5.95</v>
      </c>
      <c r="J214" s="590">
        <f t="shared" si="47"/>
        <v>0</v>
      </c>
      <c r="K214" s="591">
        <f t="shared" si="47"/>
        <v>0</v>
      </c>
      <c r="L214" s="591">
        <f t="shared" si="47"/>
        <v>5.95</v>
      </c>
      <c r="M214" s="591">
        <f t="shared" si="47"/>
        <v>2.7080000000000002</v>
      </c>
      <c r="N214" s="198"/>
      <c r="O214" s="198"/>
      <c r="P214" s="590">
        <f>SUM(P209:P213)</f>
        <v>154.35999999999999</v>
      </c>
      <c r="Q214" s="198"/>
      <c r="S214" s="204"/>
    </row>
    <row r="215" spans="1:19" s="146" customFormat="1" ht="21.75" customHeight="1">
      <c r="A215" s="1100">
        <v>167</v>
      </c>
      <c r="B215" s="1100" t="s">
        <v>8</v>
      </c>
      <c r="C215" s="1100" t="s">
        <v>79</v>
      </c>
      <c r="D215" s="1095">
        <v>578665088</v>
      </c>
      <c r="E215" s="1092" t="s">
        <v>203</v>
      </c>
      <c r="F215" s="135" t="s">
        <v>1332</v>
      </c>
      <c r="G215" s="273">
        <v>2</v>
      </c>
      <c r="H215" s="273">
        <v>124.57</v>
      </c>
      <c r="I215" s="1071">
        <v>2.5</v>
      </c>
      <c r="J215" s="1071">
        <v>1.5</v>
      </c>
      <c r="K215" s="239"/>
      <c r="L215" s="1066">
        <f>I215-J215-K215</f>
        <v>1</v>
      </c>
      <c r="M215" s="1086">
        <f>(O215-N215)/1000</f>
        <v>1.5</v>
      </c>
      <c r="N215" s="155">
        <v>0</v>
      </c>
      <c r="O215" s="156">
        <v>1500</v>
      </c>
      <c r="P215" s="1071">
        <v>89.57</v>
      </c>
      <c r="S215" s="204"/>
    </row>
    <row r="216" spans="1:19" s="146" customFormat="1" ht="15" customHeight="1">
      <c r="A216" s="256"/>
      <c r="B216" s="256"/>
      <c r="C216" s="256"/>
      <c r="D216" s="291"/>
      <c r="E216" s="270"/>
      <c r="F216" s="133"/>
      <c r="G216" s="198">
        <f t="shared" ref="G216:M216" si="48">G215</f>
        <v>2</v>
      </c>
      <c r="H216" s="198">
        <f t="shared" si="48"/>
        <v>124.57</v>
      </c>
      <c r="I216" s="590">
        <f t="shared" si="48"/>
        <v>2.5</v>
      </c>
      <c r="J216" s="590">
        <f t="shared" si="48"/>
        <v>1.5</v>
      </c>
      <c r="K216" s="591">
        <f t="shared" si="48"/>
        <v>0</v>
      </c>
      <c r="L216" s="591">
        <f t="shared" si="48"/>
        <v>1</v>
      </c>
      <c r="M216" s="591">
        <f t="shared" si="48"/>
        <v>1.5</v>
      </c>
      <c r="N216" s="198"/>
      <c r="O216" s="198"/>
      <c r="P216" s="590">
        <f>P215</f>
        <v>89.57</v>
      </c>
      <c r="Q216" s="198"/>
      <c r="S216" s="204"/>
    </row>
    <row r="217" spans="1:19" s="146" customFormat="1" ht="17.25" customHeight="1">
      <c r="A217" s="1100">
        <v>168</v>
      </c>
      <c r="B217" s="1100" t="s">
        <v>8</v>
      </c>
      <c r="C217" s="1100" t="s">
        <v>11</v>
      </c>
      <c r="D217" s="1095">
        <v>578764014</v>
      </c>
      <c r="E217" s="1092" t="s">
        <v>202</v>
      </c>
      <c r="F217" s="135" t="s">
        <v>1333</v>
      </c>
      <c r="G217" s="273">
        <v>0.67500000000000004</v>
      </c>
      <c r="H217" s="273">
        <v>18.456379999999999</v>
      </c>
      <c r="I217" s="1071">
        <v>1.4350000000000001</v>
      </c>
      <c r="J217" s="1071">
        <v>1.2250000000000001</v>
      </c>
      <c r="K217" s="239"/>
      <c r="L217" s="1066">
        <f>I217-J217-K217</f>
        <v>0.20999999999999996</v>
      </c>
      <c r="M217" s="1086">
        <f>(O217-N217)/1000</f>
        <v>0.67500000000000004</v>
      </c>
      <c r="N217" s="155">
        <v>550</v>
      </c>
      <c r="O217" s="156">
        <v>1225</v>
      </c>
      <c r="P217" s="1071">
        <v>18.46</v>
      </c>
      <c r="S217" s="204"/>
    </row>
    <row r="218" spans="1:19" s="146" customFormat="1" ht="17.25" customHeight="1">
      <c r="A218" s="1100">
        <v>169</v>
      </c>
      <c r="B218" s="1100" t="s">
        <v>8</v>
      </c>
      <c r="C218" s="1100" t="s">
        <v>11</v>
      </c>
      <c r="D218" s="1095">
        <v>578764049</v>
      </c>
      <c r="E218" s="1092" t="s">
        <v>200</v>
      </c>
      <c r="F218" s="135" t="s">
        <v>1748</v>
      </c>
      <c r="G218" s="273">
        <v>1</v>
      </c>
      <c r="H218" s="273">
        <v>60</v>
      </c>
      <c r="I218" s="1071">
        <v>3</v>
      </c>
      <c r="J218" s="1071">
        <v>0</v>
      </c>
      <c r="K218" s="239"/>
      <c r="L218" s="1066">
        <f>I218-J218-K218</f>
        <v>3</v>
      </c>
      <c r="M218" s="1086">
        <f>(O218-N218)/1000</f>
        <v>1</v>
      </c>
      <c r="N218" s="155">
        <v>0</v>
      </c>
      <c r="O218" s="156">
        <v>1000</v>
      </c>
      <c r="P218" s="1071">
        <v>99.92</v>
      </c>
      <c r="S218" s="204"/>
    </row>
    <row r="219" spans="1:19" s="146" customFormat="1" ht="17.25" customHeight="1">
      <c r="A219" s="1100">
        <v>170</v>
      </c>
      <c r="B219" s="1100" t="s">
        <v>8</v>
      </c>
      <c r="C219" s="1100" t="s">
        <v>11</v>
      </c>
      <c r="D219" s="1095">
        <v>578765012</v>
      </c>
      <c r="E219" s="1092" t="s">
        <v>435</v>
      </c>
      <c r="F219" s="135" t="s">
        <v>1749</v>
      </c>
      <c r="G219" s="273">
        <v>1.62</v>
      </c>
      <c r="H219" s="273">
        <v>90.2</v>
      </c>
      <c r="I219" s="1071">
        <v>1.68</v>
      </c>
      <c r="J219" s="1071">
        <v>0</v>
      </c>
      <c r="K219" s="239"/>
      <c r="L219" s="1066">
        <f>I219-J219-K219</f>
        <v>1.68</v>
      </c>
      <c r="M219" s="1086">
        <f>(O219-N219)/1000</f>
        <v>1.26</v>
      </c>
      <c r="N219" s="155">
        <v>660</v>
      </c>
      <c r="O219" s="156">
        <v>1920</v>
      </c>
      <c r="P219" s="1071">
        <v>105.3</v>
      </c>
      <c r="S219" s="204"/>
    </row>
    <row r="220" spans="1:19" s="146" customFormat="1" ht="17.25" customHeight="1">
      <c r="A220" s="1100">
        <v>171</v>
      </c>
      <c r="B220" s="1100" t="s">
        <v>8</v>
      </c>
      <c r="C220" s="1100" t="s">
        <v>11</v>
      </c>
      <c r="D220" s="1095">
        <v>578765056</v>
      </c>
      <c r="E220" s="1092" t="s">
        <v>198</v>
      </c>
      <c r="F220" s="135" t="s">
        <v>1750</v>
      </c>
      <c r="G220" s="273">
        <v>1</v>
      </c>
      <c r="H220" s="273">
        <v>60</v>
      </c>
      <c r="I220" s="1071">
        <v>2.2999999999999998</v>
      </c>
      <c r="J220" s="1071">
        <v>0</v>
      </c>
      <c r="K220" s="239"/>
      <c r="L220" s="1066">
        <f>I220-J220-K220</f>
        <v>2.2999999999999998</v>
      </c>
      <c r="M220" s="1086">
        <f>(O220-N220)/1000</f>
        <v>1</v>
      </c>
      <c r="N220" s="155">
        <v>0</v>
      </c>
      <c r="O220" s="156">
        <v>1000</v>
      </c>
      <c r="P220" s="1071">
        <v>96.36</v>
      </c>
      <c r="S220" s="204"/>
    </row>
    <row r="221" spans="1:19" s="146" customFormat="1" ht="15" customHeight="1">
      <c r="A221" s="256"/>
      <c r="B221" s="256"/>
      <c r="C221" s="256"/>
      <c r="D221" s="160"/>
      <c r="E221" s="270"/>
      <c r="F221" s="133"/>
      <c r="G221" s="198">
        <f t="shared" ref="G221:M221" si="49">SUM(G217:G220)</f>
        <v>4.2949999999999999</v>
      </c>
      <c r="H221" s="198">
        <f t="shared" si="49"/>
        <v>228.65638000000001</v>
      </c>
      <c r="I221" s="590">
        <f t="shared" si="49"/>
        <v>8.4149999999999991</v>
      </c>
      <c r="J221" s="590">
        <f t="shared" si="49"/>
        <v>1.2250000000000001</v>
      </c>
      <c r="K221" s="591">
        <f t="shared" si="49"/>
        <v>0</v>
      </c>
      <c r="L221" s="591">
        <f t="shared" si="49"/>
        <v>7.1899999999999995</v>
      </c>
      <c r="M221" s="591">
        <f t="shared" si="49"/>
        <v>3.9350000000000001</v>
      </c>
      <c r="N221" s="198"/>
      <c r="O221" s="198"/>
      <c r="P221" s="590">
        <f>SUM(P217:P220)</f>
        <v>320.04000000000002</v>
      </c>
      <c r="Q221" s="198"/>
      <c r="S221" s="204"/>
    </row>
    <row r="222" spans="1:19" s="146" customFormat="1" ht="15" customHeight="1">
      <c r="A222" s="1216"/>
      <c r="B222" s="1216"/>
      <c r="C222" s="1216"/>
      <c r="D222" s="1188"/>
      <c r="E222" s="1218"/>
      <c r="F222" s="1189"/>
      <c r="G222" s="1190">
        <f t="shared" ref="G222:M222" si="50">G221+G216+G214+G208+G200</f>
        <v>24.94</v>
      </c>
      <c r="H222" s="1190">
        <f t="shared" si="50"/>
        <v>1138.8561399999999</v>
      </c>
      <c r="I222" s="1220">
        <f t="shared" si="50"/>
        <v>63.729000000000006</v>
      </c>
      <c r="J222" s="1220">
        <f t="shared" si="50"/>
        <v>18.411000000000001</v>
      </c>
      <c r="K222" s="1221">
        <f t="shared" si="50"/>
        <v>0</v>
      </c>
      <c r="L222" s="1221">
        <f t="shared" si="50"/>
        <v>45.318000000000005</v>
      </c>
      <c r="M222" s="1221">
        <f t="shared" si="50"/>
        <v>24.04</v>
      </c>
      <c r="N222" s="1190"/>
      <c r="O222" s="1190"/>
      <c r="P222" s="1220">
        <f t="shared" ref="P222" si="51">P221+P216+P214+P208+P200</f>
        <v>1192</v>
      </c>
      <c r="Q222" s="207"/>
      <c r="S222" s="204"/>
    </row>
    <row r="223" spans="1:19" s="146" customFormat="1" ht="17.25" customHeight="1">
      <c r="A223" s="1100">
        <v>172</v>
      </c>
      <c r="B223" s="1100" t="s">
        <v>1</v>
      </c>
      <c r="C223" s="1100" t="s">
        <v>77</v>
      </c>
      <c r="D223" s="1095">
        <v>579144012</v>
      </c>
      <c r="E223" s="1092" t="s">
        <v>194</v>
      </c>
      <c r="F223" s="135" t="s">
        <v>1337</v>
      </c>
      <c r="G223" s="273">
        <v>1.35</v>
      </c>
      <c r="H223" s="273">
        <v>86.58</v>
      </c>
      <c r="I223" s="1071">
        <v>1.35</v>
      </c>
      <c r="J223" s="1071">
        <v>1.35</v>
      </c>
      <c r="K223" s="239"/>
      <c r="L223" s="1066">
        <f>I223-J223-K223</f>
        <v>0</v>
      </c>
      <c r="M223" s="1086">
        <f>(O223-N223)/1000</f>
        <v>1.35</v>
      </c>
      <c r="N223" s="155">
        <v>0</v>
      </c>
      <c r="O223" s="156">
        <v>1350</v>
      </c>
      <c r="P223" s="1071">
        <v>86.58</v>
      </c>
      <c r="S223" s="204"/>
    </row>
    <row r="224" spans="1:19" s="146" customFormat="1" ht="25.5" customHeight="1">
      <c r="A224" s="1100">
        <v>173</v>
      </c>
      <c r="B224" s="1100" t="s">
        <v>1</v>
      </c>
      <c r="C224" s="1100" t="s">
        <v>77</v>
      </c>
      <c r="D224" s="1095">
        <v>579144040</v>
      </c>
      <c r="E224" s="1092" t="s">
        <v>197</v>
      </c>
      <c r="F224" s="135" t="s">
        <v>1338</v>
      </c>
      <c r="G224" s="273">
        <v>1.8</v>
      </c>
      <c r="H224" s="273">
        <v>95.43</v>
      </c>
      <c r="I224" s="1071">
        <v>9.8000000000000007</v>
      </c>
      <c r="J224" s="1071">
        <v>3.5</v>
      </c>
      <c r="K224" s="239"/>
      <c r="L224" s="1066">
        <f>I224-J224-K224</f>
        <v>6.3000000000000007</v>
      </c>
      <c r="M224" s="1086">
        <f>(O224-N224)/1000</f>
        <v>1.8</v>
      </c>
      <c r="N224" s="155">
        <v>0</v>
      </c>
      <c r="O224" s="156">
        <v>1800</v>
      </c>
      <c r="P224" s="1071">
        <v>95.43</v>
      </c>
      <c r="S224" s="204"/>
    </row>
    <row r="225" spans="1:19" s="146" customFormat="1" ht="25.5" customHeight="1">
      <c r="A225" s="1100">
        <v>174</v>
      </c>
      <c r="B225" s="1100" t="s">
        <v>1</v>
      </c>
      <c r="C225" s="1100" t="s">
        <v>77</v>
      </c>
      <c r="D225" s="1095">
        <v>579144058</v>
      </c>
      <c r="E225" s="1092" t="s">
        <v>196</v>
      </c>
      <c r="F225" s="135" t="s">
        <v>1339</v>
      </c>
      <c r="G225" s="273">
        <v>1.35</v>
      </c>
      <c r="H225" s="273">
        <v>86.59</v>
      </c>
      <c r="I225" s="1071">
        <v>3</v>
      </c>
      <c r="J225" s="1071">
        <v>3</v>
      </c>
      <c r="K225" s="239"/>
      <c r="L225" s="1066">
        <f>I225-J225-K225</f>
        <v>0</v>
      </c>
      <c r="M225" s="1086">
        <f>(O225-N225)/1000</f>
        <v>0.75</v>
      </c>
      <c r="N225" s="155">
        <v>1850</v>
      </c>
      <c r="O225" s="156">
        <v>2600</v>
      </c>
      <c r="P225" s="1071">
        <v>29.1</v>
      </c>
      <c r="S225" s="204"/>
    </row>
    <row r="226" spans="1:19" s="146" customFormat="1" ht="19.5" customHeight="1">
      <c r="A226" s="1100">
        <v>175</v>
      </c>
      <c r="B226" s="1100" t="s">
        <v>1</v>
      </c>
      <c r="C226" s="1100" t="s">
        <v>77</v>
      </c>
      <c r="D226" s="1095">
        <v>579144079</v>
      </c>
      <c r="E226" s="1092" t="s">
        <v>195</v>
      </c>
      <c r="F226" s="135" t="s">
        <v>1340</v>
      </c>
      <c r="G226" s="273">
        <v>1</v>
      </c>
      <c r="H226" s="273">
        <v>40.03</v>
      </c>
      <c r="I226" s="1071">
        <v>3.5</v>
      </c>
      <c r="J226" s="1071">
        <v>1</v>
      </c>
      <c r="K226" s="239"/>
      <c r="L226" s="1066">
        <f>I226-J226-K226</f>
        <v>2.5</v>
      </c>
      <c r="M226" s="1086">
        <f>(O226-N226)/1000</f>
        <v>1</v>
      </c>
      <c r="N226" s="155">
        <v>0</v>
      </c>
      <c r="O226" s="156">
        <v>1000</v>
      </c>
      <c r="P226" s="1071">
        <v>40.03</v>
      </c>
      <c r="S226" s="204"/>
    </row>
    <row r="227" spans="1:19" s="146" customFormat="1" ht="21.75" customHeight="1">
      <c r="A227" s="1100">
        <v>176</v>
      </c>
      <c r="B227" s="1100" t="s">
        <v>1</v>
      </c>
      <c r="C227" s="1100" t="s">
        <v>77</v>
      </c>
      <c r="D227" s="1095">
        <v>579144112</v>
      </c>
      <c r="E227" s="1092" t="s">
        <v>193</v>
      </c>
      <c r="F227" s="135" t="s">
        <v>1341</v>
      </c>
      <c r="G227" s="273">
        <v>1.5</v>
      </c>
      <c r="H227" s="273">
        <v>63.81</v>
      </c>
      <c r="I227" s="1071">
        <v>3</v>
      </c>
      <c r="J227" s="1071">
        <v>1.5</v>
      </c>
      <c r="K227" s="239"/>
      <c r="L227" s="1066">
        <f>I227-J227-K227</f>
        <v>1.5</v>
      </c>
      <c r="M227" s="1086">
        <f>(O227-N227)/1000</f>
        <v>1.5</v>
      </c>
      <c r="N227" s="155">
        <v>1500</v>
      </c>
      <c r="O227" s="156">
        <v>3000</v>
      </c>
      <c r="P227" s="1071">
        <v>63.81</v>
      </c>
      <c r="S227" s="204"/>
    </row>
    <row r="228" spans="1:19" s="146" customFormat="1" ht="15" customHeight="1">
      <c r="A228" s="256"/>
      <c r="B228" s="256"/>
      <c r="C228" s="256"/>
      <c r="D228" s="291"/>
      <c r="E228" s="270"/>
      <c r="F228" s="133"/>
      <c r="G228" s="198">
        <f>SUM(G223:G227)</f>
        <v>7</v>
      </c>
      <c r="H228" s="198">
        <f>SUM(H223:H227)</f>
        <v>372.44</v>
      </c>
      <c r="I228" s="590">
        <f ca="1">SUM(I223:I578)</f>
        <v>22.65</v>
      </c>
      <c r="J228" s="590">
        <f ca="1">SUM(J223:J578)</f>
        <v>11.549999999999999</v>
      </c>
      <c r="K228" s="591">
        <f>SUM(K223:K227)</f>
        <v>0</v>
      </c>
      <c r="L228" s="591">
        <f>SUM(L223:L227)</f>
        <v>10.3</v>
      </c>
      <c r="M228" s="591">
        <f>SUM(M223:M227)</f>
        <v>6.4</v>
      </c>
      <c r="N228" s="198"/>
      <c r="O228" s="198"/>
      <c r="P228" s="590">
        <f>SUM(P223:P227)</f>
        <v>314.95</v>
      </c>
      <c r="Q228" s="198"/>
      <c r="S228" s="204"/>
    </row>
    <row r="229" spans="1:19" s="146" customFormat="1" ht="15" customHeight="1">
      <c r="A229" s="1100">
        <v>177</v>
      </c>
      <c r="B229" s="1100" t="s">
        <v>1</v>
      </c>
      <c r="C229" s="1100" t="s">
        <v>1681</v>
      </c>
      <c r="D229" s="1095">
        <v>579885058</v>
      </c>
      <c r="E229" s="1092" t="s">
        <v>190</v>
      </c>
      <c r="F229" s="135" t="s">
        <v>1342</v>
      </c>
      <c r="G229" s="273">
        <v>0.34</v>
      </c>
      <c r="H229" s="273">
        <v>11.77</v>
      </c>
      <c r="I229" s="1071">
        <v>0.94399999999999995</v>
      </c>
      <c r="J229" s="1071">
        <v>0.94399999999999995</v>
      </c>
      <c r="K229" s="239"/>
      <c r="L229" s="1066">
        <f>I229-J229-K229</f>
        <v>0</v>
      </c>
      <c r="M229" s="1086">
        <f>(O229-N229)/1000</f>
        <v>0.65</v>
      </c>
      <c r="N229" s="155">
        <v>0</v>
      </c>
      <c r="O229" s="156">
        <v>650</v>
      </c>
      <c r="P229" s="1071">
        <v>11.77</v>
      </c>
      <c r="S229" s="204"/>
    </row>
    <row r="230" spans="1:19" s="146" customFormat="1" ht="19.5" customHeight="1">
      <c r="A230" s="1100">
        <v>178</v>
      </c>
      <c r="B230" s="1100" t="s">
        <v>1</v>
      </c>
      <c r="C230" s="1100" t="s">
        <v>1681</v>
      </c>
      <c r="D230" s="1095">
        <v>579885059</v>
      </c>
      <c r="E230" s="1092" t="s">
        <v>191</v>
      </c>
      <c r="F230" s="135" t="s">
        <v>1343</v>
      </c>
      <c r="G230" s="273">
        <v>0.35</v>
      </c>
      <c r="H230" s="273">
        <v>9.59</v>
      </c>
      <c r="I230" s="1071">
        <v>0.35</v>
      </c>
      <c r="J230" s="1071">
        <v>0.35</v>
      </c>
      <c r="K230" s="239"/>
      <c r="L230" s="1066">
        <f>I230-J230-K230</f>
        <v>0</v>
      </c>
      <c r="M230" s="1086">
        <f>(O230-N230)/1000</f>
        <v>0.34</v>
      </c>
      <c r="N230" s="155">
        <v>0</v>
      </c>
      <c r="O230" s="156">
        <v>340</v>
      </c>
      <c r="P230" s="1071">
        <v>9.59</v>
      </c>
      <c r="S230" s="204"/>
    </row>
    <row r="231" spans="1:19" s="146" customFormat="1" ht="15" customHeight="1">
      <c r="A231" s="256"/>
      <c r="B231" s="256"/>
      <c r="C231" s="256"/>
      <c r="D231" s="291"/>
      <c r="E231" s="270"/>
      <c r="F231" s="133"/>
      <c r="G231" s="259">
        <f t="shared" ref="G231:M231" si="52">SUM(G229:G230)</f>
        <v>0.69</v>
      </c>
      <c r="H231" s="259">
        <f t="shared" si="52"/>
        <v>21.36</v>
      </c>
      <c r="I231" s="259">
        <f t="shared" si="52"/>
        <v>1.294</v>
      </c>
      <c r="J231" s="259">
        <f t="shared" si="52"/>
        <v>1.294</v>
      </c>
      <c r="K231" s="259">
        <f t="shared" si="52"/>
        <v>0</v>
      </c>
      <c r="L231" s="259">
        <f t="shared" si="52"/>
        <v>0</v>
      </c>
      <c r="M231" s="259">
        <f t="shared" si="52"/>
        <v>0.99</v>
      </c>
      <c r="N231" s="259"/>
      <c r="O231" s="259"/>
      <c r="P231" s="259">
        <f>SUM(P229:P230)</f>
        <v>21.36</v>
      </c>
      <c r="Q231" s="259">
        <f>SUM(Q229:Q230)</f>
        <v>0</v>
      </c>
      <c r="S231" s="204"/>
    </row>
    <row r="232" spans="1:19" s="146" customFormat="1" ht="13.5" customHeight="1">
      <c r="A232" s="1100">
        <v>179</v>
      </c>
      <c r="B232" s="1100" t="s">
        <v>1</v>
      </c>
      <c r="C232" s="1100" t="s">
        <v>114</v>
      </c>
      <c r="D232" s="1095">
        <v>579874004</v>
      </c>
      <c r="E232" s="1092" t="s">
        <v>187</v>
      </c>
      <c r="F232" s="135" t="s">
        <v>1345</v>
      </c>
      <c r="G232" s="273">
        <v>2.4849999999999999</v>
      </c>
      <c r="H232" s="273">
        <v>97.774739999999994</v>
      </c>
      <c r="I232" s="1071">
        <v>4.5350000000000001</v>
      </c>
      <c r="J232" s="1071">
        <v>3.09</v>
      </c>
      <c r="K232" s="239"/>
      <c r="L232" s="1066">
        <f>I232-J232-K232</f>
        <v>1.4450000000000003</v>
      </c>
      <c r="M232" s="1086">
        <f>(O232-N232)/1000</f>
        <v>2.4849999999999999</v>
      </c>
      <c r="N232" s="155">
        <v>2050</v>
      </c>
      <c r="O232" s="156">
        <v>4535</v>
      </c>
      <c r="P232" s="1071">
        <v>97.77</v>
      </c>
      <c r="S232" s="204"/>
    </row>
    <row r="233" spans="1:19" s="146" customFormat="1" ht="16.5" customHeight="1">
      <c r="A233" s="1100">
        <v>180</v>
      </c>
      <c r="B233" s="1100" t="s">
        <v>1</v>
      </c>
      <c r="C233" s="1100" t="s">
        <v>114</v>
      </c>
      <c r="D233" s="1095">
        <v>579874127</v>
      </c>
      <c r="E233" s="1092" t="s">
        <v>186</v>
      </c>
      <c r="F233" s="135" t="s">
        <v>1348</v>
      </c>
      <c r="G233" s="273">
        <v>1.5</v>
      </c>
      <c r="H233" s="273">
        <v>76.099999999999994</v>
      </c>
      <c r="I233" s="1071">
        <v>2.35</v>
      </c>
      <c r="J233" s="1071">
        <v>0</v>
      </c>
      <c r="K233" s="239"/>
      <c r="L233" s="1066">
        <f>I233-J233-K233</f>
        <v>2.35</v>
      </c>
      <c r="M233" s="1086">
        <f>(O233-N233)/1000</f>
        <v>1.5</v>
      </c>
      <c r="N233" s="155">
        <v>0</v>
      </c>
      <c r="O233" s="156">
        <v>1500</v>
      </c>
      <c r="P233" s="1071">
        <v>76.099999999999994</v>
      </c>
      <c r="S233" s="204"/>
    </row>
    <row r="234" spans="1:19" s="146" customFormat="1" ht="15" customHeight="1">
      <c r="A234" s="256"/>
      <c r="B234" s="256"/>
      <c r="C234" s="256"/>
      <c r="D234" s="291"/>
      <c r="E234" s="270"/>
      <c r="F234" s="133"/>
      <c r="G234" s="198">
        <f t="shared" ref="G234:M234" si="53">SUM(G232:G233)</f>
        <v>3.9849999999999999</v>
      </c>
      <c r="H234" s="198">
        <f t="shared" si="53"/>
        <v>173.87473999999997</v>
      </c>
      <c r="I234" s="590">
        <f t="shared" si="53"/>
        <v>6.8849999999999998</v>
      </c>
      <c r="J234" s="590">
        <f t="shared" si="53"/>
        <v>3.09</v>
      </c>
      <c r="K234" s="591">
        <f t="shared" si="53"/>
        <v>0</v>
      </c>
      <c r="L234" s="591">
        <f t="shared" si="53"/>
        <v>3.7950000000000004</v>
      </c>
      <c r="M234" s="591">
        <f t="shared" si="53"/>
        <v>3.9849999999999999</v>
      </c>
      <c r="N234" s="198"/>
      <c r="O234" s="198"/>
      <c r="P234" s="590">
        <f>SUM(P232:P233)</f>
        <v>173.87</v>
      </c>
      <c r="Q234" s="198">
        <f>SUM(Q232:Q233)</f>
        <v>0</v>
      </c>
      <c r="S234" s="204"/>
    </row>
    <row r="235" spans="1:19" s="146" customFormat="1" ht="12.75" customHeight="1">
      <c r="A235" s="1100">
        <v>181</v>
      </c>
      <c r="B235" s="1100" t="s">
        <v>1</v>
      </c>
      <c r="C235" s="1100" t="s">
        <v>5</v>
      </c>
      <c r="D235" s="1095">
        <v>579805099</v>
      </c>
      <c r="E235" s="1092" t="s">
        <v>429</v>
      </c>
      <c r="F235" s="135" t="s">
        <v>1350</v>
      </c>
      <c r="G235" s="273">
        <v>1.5</v>
      </c>
      <c r="H235" s="273">
        <v>44.939459999999997</v>
      </c>
      <c r="I235" s="1071">
        <v>1.5</v>
      </c>
      <c r="J235" s="1071">
        <v>0</v>
      </c>
      <c r="K235" s="239"/>
      <c r="L235" s="1066">
        <f>I235-J235-K235</f>
        <v>1.5</v>
      </c>
      <c r="M235" s="1086">
        <f>(O235-N235)/1000</f>
        <v>1.5</v>
      </c>
      <c r="N235" s="155">
        <v>0</v>
      </c>
      <c r="O235" s="156">
        <v>1500</v>
      </c>
      <c r="P235" s="1071">
        <v>44.94</v>
      </c>
      <c r="S235" s="204"/>
    </row>
    <row r="236" spans="1:19" s="146" customFormat="1" ht="15" customHeight="1">
      <c r="A236" s="256"/>
      <c r="B236" s="256"/>
      <c r="C236" s="256"/>
      <c r="D236" s="291"/>
      <c r="E236" s="270"/>
      <c r="F236" s="133"/>
      <c r="G236" s="259">
        <f t="shared" ref="G236:M236" si="54">SUM(G235:G235)</f>
        <v>1.5</v>
      </c>
      <c r="H236" s="259">
        <f t="shared" si="54"/>
        <v>44.939459999999997</v>
      </c>
      <c r="I236" s="259">
        <f t="shared" si="54"/>
        <v>1.5</v>
      </c>
      <c r="J236" s="259">
        <f t="shared" si="54"/>
        <v>0</v>
      </c>
      <c r="K236" s="259">
        <f t="shared" si="54"/>
        <v>0</v>
      </c>
      <c r="L236" s="259">
        <f t="shared" si="54"/>
        <v>1.5</v>
      </c>
      <c r="M236" s="259">
        <f t="shared" si="54"/>
        <v>1.5</v>
      </c>
      <c r="N236" s="259"/>
      <c r="O236" s="259"/>
      <c r="P236" s="259">
        <f>SUM(P235:P235)</f>
        <v>44.94</v>
      </c>
      <c r="Q236" s="259">
        <f>SUM(Q235:Q235)</f>
        <v>0</v>
      </c>
      <c r="S236" s="204"/>
    </row>
    <row r="237" spans="1:19" s="146" customFormat="1" ht="17.25" customHeight="1">
      <c r="A237" s="1100">
        <v>182</v>
      </c>
      <c r="B237" s="1100" t="s">
        <v>1</v>
      </c>
      <c r="C237" s="1100" t="s">
        <v>2</v>
      </c>
      <c r="D237" s="1095">
        <v>579584006</v>
      </c>
      <c r="E237" s="1092" t="s">
        <v>181</v>
      </c>
      <c r="F237" s="135" t="s">
        <v>1351</v>
      </c>
      <c r="G237" s="273">
        <v>2</v>
      </c>
      <c r="H237" s="273">
        <v>47.014830000000003</v>
      </c>
      <c r="I237" s="1071">
        <v>5.77</v>
      </c>
      <c r="J237" s="1071">
        <v>0</v>
      </c>
      <c r="K237" s="239"/>
      <c r="L237" s="1066">
        <f t="shared" ref="L237:L243" si="55">I237-J237-K237</f>
        <v>5.77</v>
      </c>
      <c r="M237" s="1086">
        <f t="shared" ref="M237:M243" si="56">(O237-N237)/1000</f>
        <v>2</v>
      </c>
      <c r="N237" s="155">
        <v>0</v>
      </c>
      <c r="O237" s="156">
        <v>2000</v>
      </c>
      <c r="P237" s="1071">
        <v>47.01</v>
      </c>
      <c r="S237" s="204"/>
    </row>
    <row r="238" spans="1:19" s="146" customFormat="1" ht="17.25" customHeight="1">
      <c r="A238" s="1100">
        <v>183</v>
      </c>
      <c r="B238" s="1100" t="s">
        <v>1</v>
      </c>
      <c r="C238" s="1100" t="s">
        <v>2</v>
      </c>
      <c r="D238" s="1095">
        <v>579584008</v>
      </c>
      <c r="E238" s="1092" t="s">
        <v>430</v>
      </c>
      <c r="F238" s="135" t="s">
        <v>1352</v>
      </c>
      <c r="G238" s="273">
        <v>0.99</v>
      </c>
      <c r="H238" s="273">
        <v>28.211780000000001</v>
      </c>
      <c r="I238" s="1071">
        <v>2</v>
      </c>
      <c r="J238" s="1071">
        <v>2</v>
      </c>
      <c r="K238" s="239"/>
      <c r="L238" s="1066">
        <f t="shared" si="55"/>
        <v>0</v>
      </c>
      <c r="M238" s="1086">
        <f t="shared" si="56"/>
        <v>0.99</v>
      </c>
      <c r="N238" s="155">
        <v>0</v>
      </c>
      <c r="O238" s="156">
        <v>990</v>
      </c>
      <c r="P238" s="1071">
        <v>28.21</v>
      </c>
      <c r="S238" s="204"/>
    </row>
    <row r="239" spans="1:19" s="146" customFormat="1" ht="17.25" customHeight="1">
      <c r="A239" s="1100">
        <v>184</v>
      </c>
      <c r="B239" s="1100" t="s">
        <v>1</v>
      </c>
      <c r="C239" s="1100" t="s">
        <v>2</v>
      </c>
      <c r="D239" s="1095">
        <v>579584042</v>
      </c>
      <c r="E239" s="1092" t="s">
        <v>180</v>
      </c>
      <c r="F239" s="135" t="s">
        <v>1354</v>
      </c>
      <c r="G239" s="273">
        <v>1.55</v>
      </c>
      <c r="H239" s="273">
        <v>100.69841</v>
      </c>
      <c r="I239" s="1071">
        <v>1.55</v>
      </c>
      <c r="J239" s="1071">
        <v>1.55</v>
      </c>
      <c r="K239" s="239"/>
      <c r="L239" s="1066">
        <f t="shared" si="55"/>
        <v>0</v>
      </c>
      <c r="M239" s="1086">
        <f t="shared" si="56"/>
        <v>1.55</v>
      </c>
      <c r="N239" s="155">
        <v>0</v>
      </c>
      <c r="O239" s="156">
        <v>1550</v>
      </c>
      <c r="P239" s="1071">
        <v>100.7</v>
      </c>
      <c r="S239" s="204"/>
    </row>
    <row r="240" spans="1:19" s="146" customFormat="1" ht="42" customHeight="1">
      <c r="A240" s="1100">
        <v>185</v>
      </c>
      <c r="B240" s="1100" t="s">
        <v>1</v>
      </c>
      <c r="C240" s="1100" t="s">
        <v>2</v>
      </c>
      <c r="D240" s="1095">
        <v>579584090</v>
      </c>
      <c r="E240" s="1092" t="s">
        <v>183</v>
      </c>
      <c r="F240" s="135" t="s">
        <v>1355</v>
      </c>
      <c r="G240" s="273">
        <v>1</v>
      </c>
      <c r="H240" s="273">
        <v>59.490360000000003</v>
      </c>
      <c r="I240" s="1071">
        <v>6.65</v>
      </c>
      <c r="J240" s="1071">
        <v>4.2270000000000003</v>
      </c>
      <c r="K240" s="239"/>
      <c r="L240" s="1066">
        <f t="shared" si="55"/>
        <v>2.423</v>
      </c>
      <c r="M240" s="1086">
        <f t="shared" si="56"/>
        <v>1</v>
      </c>
      <c r="N240" s="155">
        <v>0</v>
      </c>
      <c r="O240" s="156">
        <v>1000</v>
      </c>
      <c r="P240" s="1071">
        <v>59.49</v>
      </c>
      <c r="S240" s="204"/>
    </row>
    <row r="241" spans="1:19" s="146" customFormat="1" ht="17.25" customHeight="1">
      <c r="A241" s="1100">
        <v>186</v>
      </c>
      <c r="B241" s="1100" t="s">
        <v>1</v>
      </c>
      <c r="C241" s="1100" t="s">
        <v>2</v>
      </c>
      <c r="D241" s="1095">
        <v>579584103</v>
      </c>
      <c r="E241" s="1092" t="s">
        <v>179</v>
      </c>
      <c r="F241" s="135" t="s">
        <v>1356</v>
      </c>
      <c r="G241" s="273">
        <v>1</v>
      </c>
      <c r="H241" s="273">
        <v>57.239690000000003</v>
      </c>
      <c r="I241" s="1071">
        <v>2.85</v>
      </c>
      <c r="J241" s="1071">
        <v>2.85</v>
      </c>
      <c r="K241" s="239"/>
      <c r="L241" s="1066">
        <f t="shared" si="55"/>
        <v>0</v>
      </c>
      <c r="M241" s="1086">
        <f t="shared" si="56"/>
        <v>1</v>
      </c>
      <c r="N241" s="155">
        <v>1850</v>
      </c>
      <c r="O241" s="156">
        <v>2850</v>
      </c>
      <c r="P241" s="1071">
        <v>57.24</v>
      </c>
      <c r="S241" s="204"/>
    </row>
    <row r="242" spans="1:19" s="146" customFormat="1" ht="17.25" customHeight="1">
      <c r="A242" s="1100">
        <v>187</v>
      </c>
      <c r="B242" s="1100" t="s">
        <v>1</v>
      </c>
      <c r="C242" s="1100" t="s">
        <v>2</v>
      </c>
      <c r="D242" s="1095">
        <v>579585021</v>
      </c>
      <c r="E242" s="1092" t="s">
        <v>182</v>
      </c>
      <c r="F242" s="135" t="s">
        <v>1357</v>
      </c>
      <c r="G242" s="273">
        <v>2</v>
      </c>
      <c r="H242" s="273">
        <v>47.014830000000003</v>
      </c>
      <c r="I242" s="1071">
        <v>2</v>
      </c>
      <c r="J242" s="1071">
        <v>2</v>
      </c>
      <c r="K242" s="239"/>
      <c r="L242" s="1066">
        <f t="shared" si="55"/>
        <v>0</v>
      </c>
      <c r="M242" s="1086">
        <f t="shared" si="56"/>
        <v>2</v>
      </c>
      <c r="N242" s="155">
        <v>0</v>
      </c>
      <c r="O242" s="156">
        <v>2000</v>
      </c>
      <c r="P242" s="1071">
        <v>47.01</v>
      </c>
      <c r="S242" s="204"/>
    </row>
    <row r="243" spans="1:19" s="146" customFormat="1" ht="29.25" customHeight="1">
      <c r="A243" s="1100">
        <v>188</v>
      </c>
      <c r="B243" s="1100" t="s">
        <v>1</v>
      </c>
      <c r="C243" s="1100" t="s">
        <v>2</v>
      </c>
      <c r="D243" s="1095">
        <v>579585036</v>
      </c>
      <c r="E243" s="1092" t="s">
        <v>779</v>
      </c>
      <c r="F243" s="135" t="s">
        <v>1358</v>
      </c>
      <c r="G243" s="273">
        <v>2</v>
      </c>
      <c r="H243" s="273">
        <v>69.52</v>
      </c>
      <c r="I243" s="1071">
        <v>4</v>
      </c>
      <c r="J243" s="1071">
        <v>0</v>
      </c>
      <c r="K243" s="239"/>
      <c r="L243" s="1066">
        <f t="shared" si="55"/>
        <v>4</v>
      </c>
      <c r="M243" s="1086">
        <f t="shared" si="56"/>
        <v>2</v>
      </c>
      <c r="N243" s="155">
        <v>0</v>
      </c>
      <c r="O243" s="156">
        <v>2000</v>
      </c>
      <c r="P243" s="1071">
        <v>69.52</v>
      </c>
      <c r="S243" s="204"/>
    </row>
    <row r="244" spans="1:19" s="146" customFormat="1" ht="15" customHeight="1">
      <c r="A244" s="256"/>
      <c r="B244" s="256"/>
      <c r="C244" s="256"/>
      <c r="D244" s="291"/>
      <c r="E244" s="270"/>
      <c r="F244" s="133"/>
      <c r="G244" s="198">
        <f t="shared" ref="G244:M244" si="57">SUM(G237:G243)</f>
        <v>10.54</v>
      </c>
      <c r="H244" s="198">
        <f t="shared" si="57"/>
        <v>409.18990000000002</v>
      </c>
      <c r="I244" s="590">
        <f t="shared" si="57"/>
        <v>24.82</v>
      </c>
      <c r="J244" s="590">
        <f t="shared" si="57"/>
        <v>12.627000000000001</v>
      </c>
      <c r="K244" s="591">
        <f t="shared" si="57"/>
        <v>0</v>
      </c>
      <c r="L244" s="591">
        <f t="shared" si="57"/>
        <v>12.193</v>
      </c>
      <c r="M244" s="591">
        <f t="shared" si="57"/>
        <v>10.54</v>
      </c>
      <c r="N244" s="198"/>
      <c r="O244" s="198"/>
      <c r="P244" s="590">
        <f>SUM(P237:P243)</f>
        <v>409.18</v>
      </c>
      <c r="Q244" s="198"/>
      <c r="S244" s="204"/>
    </row>
    <row r="245" spans="1:19" s="146" customFormat="1" ht="19.5" customHeight="1">
      <c r="A245" s="1100">
        <v>189</v>
      </c>
      <c r="B245" s="1100" t="s">
        <v>1</v>
      </c>
      <c r="C245" s="1100" t="s">
        <v>177</v>
      </c>
      <c r="D245" s="1095">
        <v>579475020</v>
      </c>
      <c r="E245" s="1092" t="s">
        <v>176</v>
      </c>
      <c r="F245" s="135" t="s">
        <v>1359</v>
      </c>
      <c r="G245" s="273">
        <v>1.5</v>
      </c>
      <c r="H245" s="273">
        <v>62</v>
      </c>
      <c r="I245" s="1071">
        <v>1.5</v>
      </c>
      <c r="J245" s="1071">
        <v>1.5</v>
      </c>
      <c r="K245" s="239"/>
      <c r="L245" s="1066">
        <f>I245-J245-K245</f>
        <v>0</v>
      </c>
      <c r="M245" s="1086">
        <f>(O245-N245)/1000</f>
        <v>1.5</v>
      </c>
      <c r="N245" s="155">
        <v>0</v>
      </c>
      <c r="O245" s="156">
        <v>1500</v>
      </c>
      <c r="P245" s="1071">
        <v>61.02</v>
      </c>
      <c r="S245" s="204"/>
    </row>
    <row r="246" spans="1:19" s="146" customFormat="1" ht="15" customHeight="1">
      <c r="A246" s="271"/>
      <c r="B246" s="271"/>
      <c r="C246" s="271"/>
      <c r="D246" s="294"/>
      <c r="E246" s="300"/>
      <c r="F246" s="138"/>
      <c r="G246" s="277">
        <f t="shared" ref="G246:M246" si="58">G245</f>
        <v>1.5</v>
      </c>
      <c r="H246" s="277">
        <f t="shared" si="58"/>
        <v>62</v>
      </c>
      <c r="I246" s="277">
        <f t="shared" si="58"/>
        <v>1.5</v>
      </c>
      <c r="J246" s="277">
        <f t="shared" si="58"/>
        <v>1.5</v>
      </c>
      <c r="K246" s="277">
        <f t="shared" si="58"/>
        <v>0</v>
      </c>
      <c r="L246" s="277">
        <f t="shared" si="58"/>
        <v>0</v>
      </c>
      <c r="M246" s="277">
        <f t="shared" si="58"/>
        <v>1.5</v>
      </c>
      <c r="N246" s="277"/>
      <c r="O246" s="277"/>
      <c r="P246" s="277">
        <f>P245</f>
        <v>61.02</v>
      </c>
      <c r="Q246" s="277">
        <f>Q245</f>
        <v>0</v>
      </c>
      <c r="S246" s="204"/>
    </row>
    <row r="247" spans="1:19" s="146" customFormat="1" ht="15" customHeight="1">
      <c r="A247" s="1196"/>
      <c r="B247" s="1196"/>
      <c r="C247" s="1196"/>
      <c r="D247" s="1197"/>
      <c r="E247" s="1198"/>
      <c r="F247" s="1176"/>
      <c r="G247" s="1214">
        <f t="shared" ref="G247:M247" si="59">G246+G244+G236+G234+G231+G228</f>
        <v>25.215</v>
      </c>
      <c r="H247" s="1214">
        <f t="shared" si="59"/>
        <v>1083.8041000000001</v>
      </c>
      <c r="I247" s="1222">
        <f t="shared" ca="1" si="59"/>
        <v>60.448999999999998</v>
      </c>
      <c r="J247" s="1222">
        <f t="shared" ca="1" si="59"/>
        <v>30.905000000000001</v>
      </c>
      <c r="K247" s="1222">
        <f t="shared" si="59"/>
        <v>0</v>
      </c>
      <c r="L247" s="1222">
        <f t="shared" si="59"/>
        <v>27.788</v>
      </c>
      <c r="M247" s="1222">
        <f t="shared" si="59"/>
        <v>24.914999999999999</v>
      </c>
      <c r="N247" s="1214"/>
      <c r="O247" s="1214"/>
      <c r="P247" s="1222">
        <f>P246+P244+P236+P234+P231+P228</f>
        <v>1025.32</v>
      </c>
      <c r="Q247" s="202"/>
      <c r="S247" s="204"/>
    </row>
    <row r="248" spans="1:19" s="149" customFormat="1" ht="15" customHeight="1">
      <c r="A248" s="1223"/>
      <c r="B248" s="1223"/>
      <c r="C248" s="1223"/>
      <c r="D248" s="1224"/>
      <c r="E248" s="1225" t="s">
        <v>1773</v>
      </c>
      <c r="F248" s="1225"/>
      <c r="G248" s="1226">
        <f t="shared" ref="G248:L248" si="60">G247+G222+G192+G176+G74+G21</f>
        <v>254.93199999999999</v>
      </c>
      <c r="H248" s="1226">
        <f t="shared" si="60"/>
        <v>11992.532470000002</v>
      </c>
      <c r="I248" s="1227">
        <f t="shared" ca="1" si="60"/>
        <v>522.71800000000007</v>
      </c>
      <c r="J248" s="1227">
        <f t="shared" ca="1" si="60"/>
        <v>193.56</v>
      </c>
      <c r="K248" s="1227">
        <f t="shared" si="60"/>
        <v>0</v>
      </c>
      <c r="L248" s="1227">
        <f t="shared" si="60"/>
        <v>327.40199999999999</v>
      </c>
      <c r="M248" s="1227">
        <f>M247+M222+M192+M176+M74+M21</f>
        <v>248.98899999999998</v>
      </c>
      <c r="N248" s="1226"/>
      <c r="O248" s="1226"/>
      <c r="P248" s="1227">
        <f>P247+P222+P192+P176+P74+P21</f>
        <v>11826.75</v>
      </c>
      <c r="Q248" s="595"/>
      <c r="S248" s="204"/>
    </row>
    <row r="249" spans="1:19" s="81" customFormat="1" ht="21.75" customHeight="1">
      <c r="A249" s="1911" t="s">
        <v>1732</v>
      </c>
      <c r="B249" s="1911"/>
      <c r="C249" s="1911"/>
      <c r="D249" s="1911"/>
      <c r="E249" s="1911"/>
      <c r="F249" s="231"/>
      <c r="I249" s="240"/>
      <c r="J249" s="240"/>
      <c r="K249" s="226"/>
      <c r="L249" s="226"/>
      <c r="M249" s="226"/>
      <c r="P249" s="240"/>
      <c r="S249" s="857"/>
    </row>
    <row r="250" spans="1:19" s="81" customFormat="1" ht="15" customHeight="1">
      <c r="A250" s="222"/>
      <c r="B250" s="222"/>
      <c r="C250" s="222"/>
      <c r="D250" s="226"/>
      <c r="E250" s="231"/>
      <c r="F250" s="231"/>
      <c r="I250" s="240"/>
      <c r="J250" s="240"/>
      <c r="K250" s="226"/>
      <c r="L250" s="226"/>
      <c r="M250" s="226"/>
      <c r="P250" s="240"/>
      <c r="S250" s="857"/>
    </row>
    <row r="251" spans="1:19" s="146" customFormat="1" ht="14.25" customHeight="1">
      <c r="A251" s="1077">
        <v>190</v>
      </c>
      <c r="B251" s="1077" t="s">
        <v>57</v>
      </c>
      <c r="C251" s="1077" t="s">
        <v>56</v>
      </c>
      <c r="D251" s="1078">
        <v>504855093</v>
      </c>
      <c r="E251" s="1081" t="s">
        <v>383</v>
      </c>
      <c r="F251" s="1069" t="s">
        <v>2281</v>
      </c>
      <c r="G251" s="280">
        <v>1.4350000000000001</v>
      </c>
      <c r="H251" s="280">
        <v>80.42</v>
      </c>
      <c r="I251" s="1086">
        <v>2.8</v>
      </c>
      <c r="J251" s="1086"/>
      <c r="K251" s="1066"/>
      <c r="L251" s="1066">
        <f t="shared" ref="L251:L292" si="61">I251-J251-K251</f>
        <v>2.8</v>
      </c>
      <c r="M251" s="1086">
        <f t="shared" ref="M251:M292" si="62">(O251-N251)/1000</f>
        <v>1.4350000000000001</v>
      </c>
      <c r="N251" s="155">
        <v>0</v>
      </c>
      <c r="O251" s="156">
        <v>1435</v>
      </c>
      <c r="P251" s="1086">
        <v>80.42</v>
      </c>
      <c r="Q251" s="123"/>
      <c r="S251" s="204"/>
    </row>
    <row r="252" spans="1:19" s="146" customFormat="1" ht="15" customHeight="1">
      <c r="A252" s="250"/>
      <c r="B252" s="250"/>
      <c r="C252" s="250"/>
      <c r="D252" s="290"/>
      <c r="E252" s="299"/>
      <c r="F252" s="130"/>
      <c r="G252" s="252"/>
      <c r="H252" s="252"/>
      <c r="I252" s="131"/>
      <c r="J252" s="131"/>
      <c r="K252" s="182"/>
      <c r="L252" s="182"/>
      <c r="M252" s="131">
        <f>SUM(M251)</f>
        <v>1.4350000000000001</v>
      </c>
      <c r="N252" s="596"/>
      <c r="O252" s="597"/>
      <c r="P252" s="131">
        <f>SUM(P251)</f>
        <v>80.42</v>
      </c>
      <c r="Q252" s="598"/>
      <c r="S252" s="204"/>
    </row>
    <row r="253" spans="1:19" s="146" customFormat="1" ht="17.25" customHeight="1">
      <c r="A253" s="1077">
        <v>191</v>
      </c>
      <c r="B253" s="1077" t="s">
        <v>57</v>
      </c>
      <c r="C253" s="1077" t="s">
        <v>173</v>
      </c>
      <c r="D253" s="1078">
        <v>504194011</v>
      </c>
      <c r="E253" s="1081" t="s">
        <v>381</v>
      </c>
      <c r="F253" s="1069" t="s">
        <v>2282</v>
      </c>
      <c r="G253" s="280">
        <v>1.5</v>
      </c>
      <c r="H253" s="280">
        <v>57</v>
      </c>
      <c r="I253" s="1086">
        <v>2.1</v>
      </c>
      <c r="J253" s="1086">
        <v>2.1</v>
      </c>
      <c r="K253" s="1066"/>
      <c r="L253" s="1066">
        <f t="shared" si="61"/>
        <v>0</v>
      </c>
      <c r="M253" s="1086">
        <f t="shared" si="62"/>
        <v>1.17</v>
      </c>
      <c r="N253" s="155">
        <v>930</v>
      </c>
      <c r="O253" s="156">
        <v>2100</v>
      </c>
      <c r="P253" s="1086">
        <v>63.02</v>
      </c>
      <c r="Q253" s="123"/>
      <c r="S253" s="204"/>
    </row>
    <row r="254" spans="1:19" s="146" customFormat="1" ht="17.25" customHeight="1">
      <c r="A254" s="1077">
        <v>192</v>
      </c>
      <c r="B254" s="1077" t="s">
        <v>61</v>
      </c>
      <c r="C254" s="1077" t="s">
        <v>173</v>
      </c>
      <c r="D254" s="1078">
        <v>504194051</v>
      </c>
      <c r="E254" s="1081" t="s">
        <v>379</v>
      </c>
      <c r="F254" s="1069" t="s">
        <v>2283</v>
      </c>
      <c r="G254" s="280">
        <v>0.5</v>
      </c>
      <c r="H254" s="280">
        <f>G254*60</f>
        <v>30</v>
      </c>
      <c r="I254" s="1086">
        <v>2.5</v>
      </c>
      <c r="J254" s="1086">
        <v>1.5</v>
      </c>
      <c r="K254" s="1066"/>
      <c r="L254" s="1066">
        <f t="shared" si="61"/>
        <v>1</v>
      </c>
      <c r="M254" s="1086">
        <f t="shared" si="62"/>
        <v>0.5</v>
      </c>
      <c r="N254" s="155">
        <v>0</v>
      </c>
      <c r="O254" s="156">
        <v>500</v>
      </c>
      <c r="P254" s="1086">
        <v>25.23</v>
      </c>
      <c r="Q254" s="123"/>
      <c r="S254" s="204"/>
    </row>
    <row r="255" spans="1:19" s="146" customFormat="1" ht="29.25" customHeight="1">
      <c r="A255" s="1077">
        <v>193</v>
      </c>
      <c r="B255" s="1077" t="s">
        <v>57</v>
      </c>
      <c r="C255" s="1077" t="s">
        <v>173</v>
      </c>
      <c r="D255" s="1078">
        <v>504194019</v>
      </c>
      <c r="E255" s="1081" t="s">
        <v>380</v>
      </c>
      <c r="F255" s="1069" t="s">
        <v>2284</v>
      </c>
      <c r="G255" s="280">
        <v>1</v>
      </c>
      <c r="H255" s="280">
        <v>40</v>
      </c>
      <c r="I255" s="1086">
        <v>1.3</v>
      </c>
      <c r="J255" s="1086">
        <v>0.5</v>
      </c>
      <c r="K255" s="1066"/>
      <c r="L255" s="1066">
        <f t="shared" si="61"/>
        <v>0.8</v>
      </c>
      <c r="M255" s="1086">
        <f t="shared" si="62"/>
        <v>0.71499999999999997</v>
      </c>
      <c r="N255" s="155">
        <v>0</v>
      </c>
      <c r="O255" s="156">
        <v>715</v>
      </c>
      <c r="P255" s="1086">
        <v>51.84</v>
      </c>
      <c r="Q255" s="123"/>
      <c r="S255" s="204"/>
    </row>
    <row r="256" spans="1:19" s="146" customFormat="1" ht="16.5" customHeight="1">
      <c r="A256" s="1077">
        <v>194</v>
      </c>
      <c r="B256" s="1077" t="s">
        <v>61</v>
      </c>
      <c r="C256" s="1077" t="s">
        <v>173</v>
      </c>
      <c r="D256" s="1078">
        <v>504194080</v>
      </c>
      <c r="E256" s="1081" t="s">
        <v>417</v>
      </c>
      <c r="F256" s="1069" t="s">
        <v>2285</v>
      </c>
      <c r="G256" s="280">
        <v>1</v>
      </c>
      <c r="H256" s="280">
        <f>G256*60</f>
        <v>60</v>
      </c>
      <c r="I256" s="1086">
        <v>3.2</v>
      </c>
      <c r="J256" s="1086"/>
      <c r="K256" s="1066"/>
      <c r="L256" s="1066">
        <f t="shared" si="61"/>
        <v>3.2</v>
      </c>
      <c r="M256" s="1086">
        <f t="shared" si="62"/>
        <v>1</v>
      </c>
      <c r="N256" s="155">
        <v>0</v>
      </c>
      <c r="O256" s="156">
        <v>1000</v>
      </c>
      <c r="P256" s="1086">
        <v>59.19</v>
      </c>
      <c r="Q256" s="123"/>
      <c r="S256" s="204"/>
    </row>
    <row r="257" spans="1:19" s="146" customFormat="1" ht="15" customHeight="1">
      <c r="A257" s="250"/>
      <c r="B257" s="250"/>
      <c r="C257" s="250"/>
      <c r="D257" s="290"/>
      <c r="E257" s="299"/>
      <c r="F257" s="130"/>
      <c r="G257" s="252"/>
      <c r="H257" s="252"/>
      <c r="I257" s="131"/>
      <c r="J257" s="131"/>
      <c r="K257" s="182"/>
      <c r="L257" s="182"/>
      <c r="M257" s="131">
        <f>SUM(M253:M256)</f>
        <v>3.3849999999999998</v>
      </c>
      <c r="N257" s="596"/>
      <c r="O257" s="597"/>
      <c r="P257" s="131">
        <f>SUM(P253:P256)</f>
        <v>199.28</v>
      </c>
      <c r="Q257" s="598"/>
      <c r="S257" s="204"/>
    </row>
    <row r="258" spans="1:19" s="146" customFormat="1" ht="15.75" customHeight="1">
      <c r="A258" s="1077">
        <v>195</v>
      </c>
      <c r="B258" s="1077" t="s">
        <v>31</v>
      </c>
      <c r="C258" s="1077" t="s">
        <v>5</v>
      </c>
      <c r="D258" s="1078">
        <v>506514048</v>
      </c>
      <c r="E258" s="1081" t="s">
        <v>359</v>
      </c>
      <c r="F258" s="1069" t="s">
        <v>2286</v>
      </c>
      <c r="G258" s="280">
        <v>2.782</v>
      </c>
      <c r="H258" s="280">
        <v>109.10419</v>
      </c>
      <c r="I258" s="1086">
        <v>2.5</v>
      </c>
      <c r="J258" s="1086"/>
      <c r="K258" s="1066"/>
      <c r="L258" s="1066">
        <f t="shared" si="61"/>
        <v>2.5</v>
      </c>
      <c r="M258" s="1086">
        <f t="shared" si="62"/>
        <v>2.782</v>
      </c>
      <c r="N258" s="155">
        <v>0</v>
      </c>
      <c r="O258" s="156">
        <v>2782</v>
      </c>
      <c r="P258" s="1086">
        <v>109.1</v>
      </c>
      <c r="Q258" s="123">
        <v>87.73</v>
      </c>
      <c r="S258" s="204"/>
    </row>
    <row r="259" spans="1:19" s="146" customFormat="1" ht="15.75" customHeight="1">
      <c r="A259" s="1077">
        <v>196</v>
      </c>
      <c r="B259" s="1064" t="s">
        <v>31</v>
      </c>
      <c r="C259" s="1064" t="s">
        <v>5</v>
      </c>
      <c r="D259" s="1066">
        <v>506514137</v>
      </c>
      <c r="E259" s="1069" t="s">
        <v>393</v>
      </c>
      <c r="F259" s="1069" t="s">
        <v>818</v>
      </c>
      <c r="G259" s="1086">
        <v>1.5</v>
      </c>
      <c r="H259" s="1086">
        <v>96</v>
      </c>
      <c r="I259" s="1086">
        <v>6.65</v>
      </c>
      <c r="J259" s="1086">
        <v>5.35</v>
      </c>
      <c r="K259" s="1066"/>
      <c r="L259" s="1066">
        <f t="shared" si="61"/>
        <v>1.3000000000000007</v>
      </c>
      <c r="M259" s="1086">
        <f t="shared" si="62"/>
        <v>1.544</v>
      </c>
      <c r="N259" s="155">
        <v>5103</v>
      </c>
      <c r="O259" s="156">
        <v>6647</v>
      </c>
      <c r="P259" s="1086">
        <v>95.01</v>
      </c>
      <c r="Q259" s="123">
        <v>85.5</v>
      </c>
      <c r="S259" s="204"/>
    </row>
    <row r="260" spans="1:19" s="146" customFormat="1" ht="15.75" customHeight="1">
      <c r="A260" s="1077">
        <v>197</v>
      </c>
      <c r="B260" s="1077" t="s">
        <v>31</v>
      </c>
      <c r="C260" s="1077" t="s">
        <v>5</v>
      </c>
      <c r="D260" s="1078">
        <v>506515006</v>
      </c>
      <c r="E260" s="1081" t="s">
        <v>455</v>
      </c>
      <c r="F260" s="1069" t="s">
        <v>820</v>
      </c>
      <c r="G260" s="280">
        <v>0.62</v>
      </c>
      <c r="H260" s="280">
        <v>27.43</v>
      </c>
      <c r="I260" s="1086">
        <v>2.5</v>
      </c>
      <c r="J260" s="1086">
        <v>1.47</v>
      </c>
      <c r="K260" s="1066"/>
      <c r="L260" s="1066">
        <f t="shared" si="61"/>
        <v>1.03</v>
      </c>
      <c r="M260" s="1086">
        <f t="shared" si="62"/>
        <v>0.42</v>
      </c>
      <c r="N260" s="155">
        <v>1600</v>
      </c>
      <c r="O260" s="156">
        <v>2020</v>
      </c>
      <c r="P260" s="1086">
        <v>27.2</v>
      </c>
      <c r="Q260" s="123"/>
      <c r="S260" s="204"/>
    </row>
    <row r="261" spans="1:19" s="146" customFormat="1" ht="15.75" customHeight="1">
      <c r="A261" s="1077">
        <v>198</v>
      </c>
      <c r="B261" s="1077" t="s">
        <v>31</v>
      </c>
      <c r="C261" s="1077" t="s">
        <v>5</v>
      </c>
      <c r="D261" s="1078">
        <v>506515109</v>
      </c>
      <c r="E261" s="1081" t="s">
        <v>355</v>
      </c>
      <c r="F261" s="1069" t="s">
        <v>819</v>
      </c>
      <c r="G261" s="280">
        <v>1.2050000000000001</v>
      </c>
      <c r="H261" s="280">
        <f t="shared" ref="H261:H268" si="63">G261*60</f>
        <v>72.300000000000011</v>
      </c>
      <c r="I261" s="1086">
        <v>1.5369999999999999</v>
      </c>
      <c r="J261" s="1086">
        <v>0.33700000000000002</v>
      </c>
      <c r="K261" s="1066"/>
      <c r="L261" s="1066">
        <f t="shared" si="61"/>
        <v>1.2</v>
      </c>
      <c r="M261" s="1086">
        <f t="shared" si="62"/>
        <v>1.2030000000000001</v>
      </c>
      <c r="N261" s="155">
        <v>0</v>
      </c>
      <c r="O261" s="156">
        <v>1203</v>
      </c>
      <c r="P261" s="1086">
        <v>87.69</v>
      </c>
      <c r="Q261" s="123">
        <v>78.92</v>
      </c>
      <c r="S261" s="204"/>
    </row>
    <row r="262" spans="1:19" s="146" customFormat="1" ht="15" customHeight="1">
      <c r="A262" s="250"/>
      <c r="B262" s="250"/>
      <c r="C262" s="250"/>
      <c r="D262" s="290"/>
      <c r="E262" s="299"/>
      <c r="F262" s="130"/>
      <c r="G262" s="252"/>
      <c r="H262" s="252"/>
      <c r="I262" s="131"/>
      <c r="J262" s="131"/>
      <c r="K262" s="182"/>
      <c r="L262" s="182"/>
      <c r="M262" s="131">
        <f>SUM(M258:M261)</f>
        <v>5.9490000000000007</v>
      </c>
      <c r="N262" s="596"/>
      <c r="O262" s="597"/>
      <c r="P262" s="131">
        <f>SUM(P258:P261)</f>
        <v>319</v>
      </c>
      <c r="Q262" s="598"/>
      <c r="S262" s="204"/>
    </row>
    <row r="263" spans="1:19" s="146" customFormat="1" ht="14.25" customHeight="1">
      <c r="A263" s="1077">
        <v>199</v>
      </c>
      <c r="B263" s="1077" t="s">
        <v>31</v>
      </c>
      <c r="C263" s="1077" t="s">
        <v>51</v>
      </c>
      <c r="D263" s="1078">
        <v>506945281</v>
      </c>
      <c r="E263" s="1081" t="s">
        <v>373</v>
      </c>
      <c r="F263" s="1069" t="s">
        <v>838</v>
      </c>
      <c r="G263" s="280">
        <v>0.36</v>
      </c>
      <c r="H263" s="280">
        <f t="shared" si="63"/>
        <v>21.599999999999998</v>
      </c>
      <c r="I263" s="1086">
        <v>0.36</v>
      </c>
      <c r="J263" s="1086"/>
      <c r="K263" s="1066"/>
      <c r="L263" s="1066">
        <f t="shared" si="61"/>
        <v>0.36</v>
      </c>
      <c r="M263" s="1086">
        <f t="shared" si="62"/>
        <v>0.36</v>
      </c>
      <c r="N263" s="155">
        <v>0</v>
      </c>
      <c r="O263" s="156">
        <v>360</v>
      </c>
      <c r="P263" s="1086">
        <v>27.39</v>
      </c>
      <c r="Q263" s="123"/>
      <c r="S263" s="204"/>
    </row>
    <row r="264" spans="1:19" s="146" customFormat="1" ht="14.25" customHeight="1">
      <c r="A264" s="1077">
        <v>200</v>
      </c>
      <c r="B264" s="1077" t="s">
        <v>31</v>
      </c>
      <c r="C264" s="1077" t="s">
        <v>51</v>
      </c>
      <c r="D264" s="1078">
        <v>506944084</v>
      </c>
      <c r="E264" s="1081" t="s">
        <v>376</v>
      </c>
      <c r="F264" s="1069" t="s">
        <v>837</v>
      </c>
      <c r="G264" s="280">
        <v>1.55</v>
      </c>
      <c r="H264" s="280">
        <f t="shared" si="63"/>
        <v>93</v>
      </c>
      <c r="I264" s="1086">
        <v>1.55</v>
      </c>
      <c r="J264" s="1086"/>
      <c r="K264" s="1066"/>
      <c r="L264" s="1066">
        <f t="shared" si="61"/>
        <v>1.55</v>
      </c>
      <c r="M264" s="1086">
        <f t="shared" si="62"/>
        <v>1.55</v>
      </c>
      <c r="N264" s="155">
        <v>0</v>
      </c>
      <c r="O264" s="156">
        <v>1550</v>
      </c>
      <c r="P264" s="1086">
        <v>120.43</v>
      </c>
      <c r="Q264" s="123"/>
      <c r="S264" s="204"/>
    </row>
    <row r="265" spans="1:19" s="146" customFormat="1" ht="15" customHeight="1">
      <c r="A265" s="250"/>
      <c r="B265" s="250"/>
      <c r="C265" s="250"/>
      <c r="D265" s="290"/>
      <c r="E265" s="299"/>
      <c r="F265" s="130"/>
      <c r="G265" s="252"/>
      <c r="H265" s="252"/>
      <c r="I265" s="131"/>
      <c r="J265" s="131"/>
      <c r="K265" s="182"/>
      <c r="L265" s="182"/>
      <c r="M265" s="131">
        <f>SUM(M263:M264)</f>
        <v>1.9100000000000001</v>
      </c>
      <c r="N265" s="596"/>
      <c r="O265" s="597"/>
      <c r="P265" s="131">
        <f>SUM(P263:P264)</f>
        <v>147.82</v>
      </c>
      <c r="Q265" s="598"/>
      <c r="S265" s="204"/>
    </row>
    <row r="266" spans="1:19" s="146" customFormat="1" ht="29.25" customHeight="1">
      <c r="A266" s="1077">
        <v>201</v>
      </c>
      <c r="B266" s="1077" t="s">
        <v>31</v>
      </c>
      <c r="C266" s="1077" t="s">
        <v>33</v>
      </c>
      <c r="D266" s="1078">
        <v>506695137</v>
      </c>
      <c r="E266" s="1081" t="s">
        <v>333</v>
      </c>
      <c r="F266" s="1069" t="s">
        <v>2287</v>
      </c>
      <c r="G266" s="280">
        <v>0.42</v>
      </c>
      <c r="H266" s="280">
        <f t="shared" si="63"/>
        <v>25.2</v>
      </c>
      <c r="I266" s="1086">
        <v>0.42</v>
      </c>
      <c r="J266" s="1086"/>
      <c r="K266" s="1066"/>
      <c r="L266" s="1066">
        <f t="shared" si="61"/>
        <v>0.42</v>
      </c>
      <c r="M266" s="1086">
        <f t="shared" si="62"/>
        <v>0.375</v>
      </c>
      <c r="N266" s="155">
        <v>0</v>
      </c>
      <c r="O266" s="156">
        <v>375</v>
      </c>
      <c r="P266" s="1086">
        <v>25.91</v>
      </c>
      <c r="Q266" s="123"/>
      <c r="S266" s="204"/>
    </row>
    <row r="267" spans="1:19" s="146" customFormat="1" ht="15" customHeight="1">
      <c r="A267" s="1077">
        <v>202</v>
      </c>
      <c r="B267" s="1077" t="s">
        <v>31</v>
      </c>
      <c r="C267" s="1077" t="s">
        <v>33</v>
      </c>
      <c r="D267" s="1078">
        <v>506694016</v>
      </c>
      <c r="E267" s="1081" t="s">
        <v>341</v>
      </c>
      <c r="F267" s="1069" t="s">
        <v>2288</v>
      </c>
      <c r="G267" s="280">
        <v>1</v>
      </c>
      <c r="H267" s="280">
        <f t="shared" si="63"/>
        <v>60</v>
      </c>
      <c r="I267" s="1086">
        <v>3.5</v>
      </c>
      <c r="J267" s="1086">
        <v>0.4</v>
      </c>
      <c r="K267" s="1066"/>
      <c r="L267" s="1066">
        <f t="shared" si="61"/>
        <v>3.1</v>
      </c>
      <c r="M267" s="1086">
        <f t="shared" si="62"/>
        <v>1</v>
      </c>
      <c r="N267" s="155">
        <v>0</v>
      </c>
      <c r="O267" s="156">
        <v>1000</v>
      </c>
      <c r="P267" s="1086">
        <v>58.85</v>
      </c>
      <c r="Q267" s="123"/>
      <c r="S267" s="204"/>
    </row>
    <row r="268" spans="1:19" s="116" customFormat="1" ht="25.5" customHeight="1">
      <c r="A268" s="1077">
        <v>203</v>
      </c>
      <c r="B268" s="1077" t="s">
        <v>31</v>
      </c>
      <c r="C268" s="1077" t="s">
        <v>33</v>
      </c>
      <c r="D268" s="1078">
        <v>506695001</v>
      </c>
      <c r="E268" s="1081" t="s">
        <v>338</v>
      </c>
      <c r="F268" s="1069" t="s">
        <v>2289</v>
      </c>
      <c r="G268" s="280">
        <v>1</v>
      </c>
      <c r="H268" s="280">
        <f t="shared" si="63"/>
        <v>60</v>
      </c>
      <c r="I268" s="1086">
        <v>2.25</v>
      </c>
      <c r="J268" s="1086"/>
      <c r="K268" s="1066"/>
      <c r="L268" s="1066">
        <f t="shared" si="61"/>
        <v>2.25</v>
      </c>
      <c r="M268" s="1086">
        <f t="shared" si="62"/>
        <v>1.052</v>
      </c>
      <c r="N268" s="155">
        <v>200</v>
      </c>
      <c r="O268" s="156">
        <v>1252</v>
      </c>
      <c r="P268" s="1086">
        <v>60</v>
      </c>
      <c r="Q268" s="123"/>
      <c r="S268" s="856"/>
    </row>
    <row r="269" spans="1:19" s="116" customFormat="1" ht="15" customHeight="1">
      <c r="A269" s="250"/>
      <c r="B269" s="250"/>
      <c r="C269" s="250"/>
      <c r="D269" s="290"/>
      <c r="E269" s="299"/>
      <c r="F269" s="130"/>
      <c r="G269" s="252"/>
      <c r="H269" s="252"/>
      <c r="I269" s="131"/>
      <c r="J269" s="131"/>
      <c r="K269" s="182"/>
      <c r="L269" s="182"/>
      <c r="M269" s="131">
        <f>SUM(M266:M268)</f>
        <v>2.427</v>
      </c>
      <c r="N269" s="596"/>
      <c r="O269" s="597"/>
      <c r="P269" s="131">
        <f>SUM(P266:P268)</f>
        <v>144.76</v>
      </c>
      <c r="Q269" s="598"/>
      <c r="S269" s="856"/>
    </row>
    <row r="270" spans="1:19" s="116" customFormat="1" ht="15" customHeight="1">
      <c r="A270" s="1899">
        <v>204</v>
      </c>
      <c r="B270" s="1855" t="s">
        <v>31</v>
      </c>
      <c r="C270" s="1855" t="s">
        <v>147</v>
      </c>
      <c r="D270" s="1856">
        <v>506074120</v>
      </c>
      <c r="E270" s="1081" t="s">
        <v>331</v>
      </c>
      <c r="F270" s="1809" t="s">
        <v>916</v>
      </c>
      <c r="G270" s="280">
        <v>2.12</v>
      </c>
      <c r="H270" s="280">
        <v>176.42</v>
      </c>
      <c r="I270" s="1086">
        <v>6.25</v>
      </c>
      <c r="J270" s="1086"/>
      <c r="K270" s="1066"/>
      <c r="L270" s="1066">
        <f t="shared" si="61"/>
        <v>6.25</v>
      </c>
      <c r="M270" s="1086">
        <f t="shared" si="62"/>
        <v>1.5</v>
      </c>
      <c r="N270" s="155">
        <v>0</v>
      </c>
      <c r="O270" s="156">
        <v>1500</v>
      </c>
      <c r="P270" s="1870">
        <v>176.42</v>
      </c>
      <c r="Q270" s="123"/>
      <c r="S270" s="856"/>
    </row>
    <row r="271" spans="1:19" s="116" customFormat="1" ht="15" customHeight="1">
      <c r="A271" s="1912"/>
      <c r="B271" s="1855"/>
      <c r="C271" s="1855"/>
      <c r="D271" s="1856"/>
      <c r="E271" s="1081" t="s">
        <v>921</v>
      </c>
      <c r="F271" s="1809"/>
      <c r="G271" s="280"/>
      <c r="H271" s="280"/>
      <c r="I271" s="1086"/>
      <c r="J271" s="1086"/>
      <c r="K271" s="1066"/>
      <c r="L271" s="1066">
        <f t="shared" si="61"/>
        <v>0</v>
      </c>
      <c r="M271" s="1086">
        <f t="shared" si="62"/>
        <v>0.5</v>
      </c>
      <c r="N271" s="155">
        <v>0</v>
      </c>
      <c r="O271" s="156">
        <v>500</v>
      </c>
      <c r="P271" s="1870"/>
      <c r="Q271" s="123"/>
      <c r="S271" s="856"/>
    </row>
    <row r="272" spans="1:19" s="116" customFormat="1" ht="15" customHeight="1">
      <c r="A272" s="1900"/>
      <c r="B272" s="1855"/>
      <c r="C272" s="1855"/>
      <c r="D272" s="1856"/>
      <c r="E272" s="1081" t="s">
        <v>922</v>
      </c>
      <c r="F272" s="1809"/>
      <c r="G272" s="280"/>
      <c r="H272" s="280"/>
      <c r="I272" s="1086"/>
      <c r="J272" s="1086"/>
      <c r="K272" s="1066"/>
      <c r="L272" s="1066">
        <f t="shared" si="61"/>
        <v>0</v>
      </c>
      <c r="M272" s="1086">
        <f t="shared" si="62"/>
        <v>0.12</v>
      </c>
      <c r="N272" s="155">
        <v>0</v>
      </c>
      <c r="O272" s="156">
        <v>120</v>
      </c>
      <c r="P272" s="1870"/>
      <c r="Q272" s="123"/>
      <c r="S272" s="856"/>
    </row>
    <row r="273" spans="1:19" s="116" customFormat="1" ht="24" customHeight="1">
      <c r="A273" s="1077">
        <v>205</v>
      </c>
      <c r="B273" s="1077" t="s">
        <v>31</v>
      </c>
      <c r="C273" s="1077" t="s">
        <v>147</v>
      </c>
      <c r="D273" s="1078">
        <v>506074151</v>
      </c>
      <c r="E273" s="1081" t="s">
        <v>2843</v>
      </c>
      <c r="F273" s="1069" t="s">
        <v>917</v>
      </c>
      <c r="G273" s="280">
        <v>2</v>
      </c>
      <c r="H273" s="280">
        <f>G273*60</f>
        <v>120</v>
      </c>
      <c r="I273" s="1086">
        <v>4.5</v>
      </c>
      <c r="J273" s="1086">
        <v>0.71499999999999997</v>
      </c>
      <c r="K273" s="1066"/>
      <c r="L273" s="1066">
        <f t="shared" si="61"/>
        <v>3.7850000000000001</v>
      </c>
      <c r="M273" s="1086">
        <f t="shared" si="62"/>
        <v>1.3</v>
      </c>
      <c r="N273" s="155">
        <v>0</v>
      </c>
      <c r="O273" s="156">
        <v>1300</v>
      </c>
      <c r="P273" s="1086">
        <v>99.94</v>
      </c>
      <c r="Q273" s="123"/>
      <c r="S273" s="856"/>
    </row>
    <row r="274" spans="1:19" s="116" customFormat="1" ht="13.5" customHeight="1">
      <c r="A274" s="1077">
        <v>206</v>
      </c>
      <c r="B274" s="1077" t="s">
        <v>31</v>
      </c>
      <c r="C274" s="1077" t="s">
        <v>147</v>
      </c>
      <c r="D274" s="1078">
        <v>506074100</v>
      </c>
      <c r="E274" s="1081" t="s">
        <v>441</v>
      </c>
      <c r="F274" s="1069" t="s">
        <v>919</v>
      </c>
      <c r="G274" s="280">
        <v>1</v>
      </c>
      <c r="H274" s="280">
        <v>60</v>
      </c>
      <c r="I274" s="1086">
        <v>3.25</v>
      </c>
      <c r="J274" s="1086"/>
      <c r="K274" s="1066"/>
      <c r="L274" s="1066">
        <f t="shared" si="61"/>
        <v>3.25</v>
      </c>
      <c r="M274" s="1086">
        <f t="shared" si="62"/>
        <v>1</v>
      </c>
      <c r="N274" s="155">
        <v>0</v>
      </c>
      <c r="O274" s="156">
        <v>1000</v>
      </c>
      <c r="P274" s="1086">
        <v>46.09</v>
      </c>
      <c r="Q274" s="123"/>
      <c r="S274" s="856"/>
    </row>
    <row r="275" spans="1:19" s="116" customFormat="1" ht="14.25" customHeight="1">
      <c r="A275" s="1077">
        <v>207</v>
      </c>
      <c r="B275" s="1077" t="s">
        <v>31</v>
      </c>
      <c r="C275" s="1077" t="s">
        <v>147</v>
      </c>
      <c r="D275" s="1078">
        <v>506074225</v>
      </c>
      <c r="E275" s="1081" t="s">
        <v>330</v>
      </c>
      <c r="F275" s="1069" t="s">
        <v>918</v>
      </c>
      <c r="G275" s="280">
        <v>0.5</v>
      </c>
      <c r="H275" s="280">
        <f>G275*60</f>
        <v>30</v>
      </c>
      <c r="I275" s="1086">
        <v>2</v>
      </c>
      <c r="J275" s="1086">
        <v>1.17</v>
      </c>
      <c r="K275" s="1066"/>
      <c r="L275" s="1066">
        <f t="shared" si="61"/>
        <v>0.83000000000000007</v>
      </c>
      <c r="M275" s="1086">
        <f t="shared" si="62"/>
        <v>0.5</v>
      </c>
      <c r="N275" s="155">
        <v>0</v>
      </c>
      <c r="O275" s="156">
        <v>500</v>
      </c>
      <c r="P275" s="1086">
        <v>33.04</v>
      </c>
      <c r="Q275" s="123"/>
      <c r="S275" s="856"/>
    </row>
    <row r="276" spans="1:19" s="116" customFormat="1" ht="28.5" customHeight="1">
      <c r="A276" s="1077">
        <v>208</v>
      </c>
      <c r="B276" s="1077" t="s">
        <v>31</v>
      </c>
      <c r="C276" s="1077" t="s">
        <v>147</v>
      </c>
      <c r="D276" s="1078">
        <v>506075125</v>
      </c>
      <c r="E276" s="1081" t="s">
        <v>329</v>
      </c>
      <c r="F276" s="1069" t="s">
        <v>920</v>
      </c>
      <c r="G276" s="280">
        <v>1.5</v>
      </c>
      <c r="H276" s="280">
        <f>G276*60</f>
        <v>90</v>
      </c>
      <c r="I276" s="1086">
        <v>2.41</v>
      </c>
      <c r="J276" s="1086"/>
      <c r="K276" s="1066"/>
      <c r="L276" s="1066">
        <f t="shared" si="61"/>
        <v>2.41</v>
      </c>
      <c r="M276" s="1086">
        <f t="shared" si="62"/>
        <v>1.5</v>
      </c>
      <c r="N276" s="155">
        <v>0</v>
      </c>
      <c r="O276" s="156">
        <v>1500</v>
      </c>
      <c r="P276" s="1086">
        <v>91.26</v>
      </c>
      <c r="Q276" s="123"/>
      <c r="S276" s="856"/>
    </row>
    <row r="277" spans="1:19" s="116" customFormat="1" ht="15" customHeight="1">
      <c r="A277" s="335"/>
      <c r="B277" s="335"/>
      <c r="C277" s="335"/>
      <c r="D277" s="336"/>
      <c r="E277" s="337"/>
      <c r="F277" s="130"/>
      <c r="G277" s="338"/>
      <c r="H277" s="338"/>
      <c r="I277" s="131"/>
      <c r="J277" s="131"/>
      <c r="K277" s="182"/>
      <c r="L277" s="182"/>
      <c r="M277" s="131">
        <f>SUM(M270:M276)</f>
        <v>6.42</v>
      </c>
      <c r="N277" s="596"/>
      <c r="O277" s="597"/>
      <c r="P277" s="131">
        <f>SUM(P270:P276)</f>
        <v>446.75000000000006</v>
      </c>
      <c r="Q277" s="598"/>
      <c r="S277" s="856"/>
    </row>
    <row r="278" spans="1:19" s="146" customFormat="1" ht="29.25" customHeight="1">
      <c r="A278" s="1077">
        <v>209</v>
      </c>
      <c r="B278" s="1077" t="s">
        <v>31</v>
      </c>
      <c r="C278" s="1077" t="s">
        <v>47</v>
      </c>
      <c r="D278" s="1078">
        <v>506025048</v>
      </c>
      <c r="E278" s="1081" t="s">
        <v>369</v>
      </c>
      <c r="F278" s="1069" t="s">
        <v>849</v>
      </c>
      <c r="G278" s="280">
        <v>0.97499999999999998</v>
      </c>
      <c r="H278" s="280">
        <v>72.319999999999993</v>
      </c>
      <c r="I278" s="1086">
        <v>1.2</v>
      </c>
      <c r="J278" s="1086"/>
      <c r="K278" s="1066"/>
      <c r="L278" s="1066">
        <f t="shared" si="61"/>
        <v>1.2</v>
      </c>
      <c r="M278" s="1086">
        <f t="shared" si="62"/>
        <v>0.97499999999999998</v>
      </c>
      <c r="N278" s="155">
        <v>0</v>
      </c>
      <c r="O278" s="156">
        <v>975</v>
      </c>
      <c r="P278" s="1086">
        <v>72.33</v>
      </c>
      <c r="Q278" s="123"/>
      <c r="S278" s="204"/>
    </row>
    <row r="279" spans="1:19" s="146" customFormat="1" ht="15" customHeight="1">
      <c r="A279" s="250"/>
      <c r="B279" s="250"/>
      <c r="C279" s="250"/>
      <c r="D279" s="290"/>
      <c r="E279" s="299"/>
      <c r="F279" s="130"/>
      <c r="G279" s="252"/>
      <c r="H279" s="252"/>
      <c r="I279" s="131"/>
      <c r="J279" s="131"/>
      <c r="K279" s="182"/>
      <c r="L279" s="182"/>
      <c r="M279" s="131">
        <f>SUM(M278)</f>
        <v>0.97499999999999998</v>
      </c>
      <c r="N279" s="596"/>
      <c r="O279" s="597"/>
      <c r="P279" s="131">
        <f>SUM(P278)</f>
        <v>72.33</v>
      </c>
      <c r="Q279" s="598"/>
      <c r="S279" s="204"/>
    </row>
    <row r="280" spans="1:19" s="146" customFormat="1" ht="13.5" customHeight="1">
      <c r="A280" s="1077">
        <v>210</v>
      </c>
      <c r="B280" s="1077" t="s">
        <v>31</v>
      </c>
      <c r="C280" s="1077" t="s">
        <v>363</v>
      </c>
      <c r="D280" s="1078">
        <v>506624016</v>
      </c>
      <c r="E280" s="1081" t="s">
        <v>365</v>
      </c>
      <c r="F280" s="1069" t="s">
        <v>2290</v>
      </c>
      <c r="G280" s="280">
        <v>1.61</v>
      </c>
      <c r="H280" s="280">
        <v>68.64</v>
      </c>
      <c r="I280" s="1086">
        <v>2.5</v>
      </c>
      <c r="J280" s="1086">
        <v>1</v>
      </c>
      <c r="K280" s="1066"/>
      <c r="L280" s="1066">
        <f t="shared" si="61"/>
        <v>1.5</v>
      </c>
      <c r="M280" s="1086">
        <f t="shared" si="62"/>
        <v>1.61</v>
      </c>
      <c r="N280" s="155">
        <v>0</v>
      </c>
      <c r="O280" s="156">
        <v>1610</v>
      </c>
      <c r="P280" s="1086">
        <v>68.64</v>
      </c>
      <c r="Q280" s="123"/>
      <c r="S280" s="204"/>
    </row>
    <row r="281" spans="1:19" s="146" customFormat="1" ht="13.5" customHeight="1">
      <c r="A281" s="1077">
        <v>211</v>
      </c>
      <c r="B281" s="1077" t="s">
        <v>31</v>
      </c>
      <c r="C281" s="1077" t="s">
        <v>363</v>
      </c>
      <c r="D281" s="1078">
        <v>506625062</v>
      </c>
      <c r="E281" s="1081" t="s">
        <v>364</v>
      </c>
      <c r="F281" s="1069" t="s">
        <v>2291</v>
      </c>
      <c r="G281" s="280">
        <v>1.25</v>
      </c>
      <c r="H281" s="280">
        <v>50</v>
      </c>
      <c r="I281" s="1086">
        <v>3.5</v>
      </c>
      <c r="J281" s="1086"/>
      <c r="K281" s="1066"/>
      <c r="L281" s="1066">
        <f t="shared" si="61"/>
        <v>3.5</v>
      </c>
      <c r="M281" s="1086">
        <f t="shared" si="62"/>
        <v>1.76</v>
      </c>
      <c r="N281" s="155">
        <v>1000</v>
      </c>
      <c r="O281" s="156">
        <v>2760</v>
      </c>
      <c r="P281" s="1086">
        <v>59.6</v>
      </c>
      <c r="Q281" s="123"/>
      <c r="S281" s="204"/>
    </row>
    <row r="282" spans="1:19" s="146" customFormat="1" ht="15" customHeight="1">
      <c r="A282" s="250"/>
      <c r="B282" s="250"/>
      <c r="C282" s="250"/>
      <c r="D282" s="290"/>
      <c r="E282" s="299"/>
      <c r="F282" s="130"/>
      <c r="G282" s="252"/>
      <c r="H282" s="252"/>
      <c r="I282" s="131"/>
      <c r="J282" s="131"/>
      <c r="K282" s="182"/>
      <c r="L282" s="182"/>
      <c r="M282" s="131">
        <f>SUM(M280:M281)</f>
        <v>3.37</v>
      </c>
      <c r="N282" s="596"/>
      <c r="O282" s="597"/>
      <c r="P282" s="131">
        <f>SUM(P280:P281)</f>
        <v>128.24</v>
      </c>
      <c r="Q282" s="598"/>
      <c r="S282" s="204"/>
    </row>
    <row r="283" spans="1:19" s="146" customFormat="1" ht="18.75" customHeight="1">
      <c r="A283" s="1077">
        <v>212</v>
      </c>
      <c r="B283" s="1077" t="s">
        <v>29</v>
      </c>
      <c r="C283" s="1077" t="s">
        <v>5</v>
      </c>
      <c r="D283" s="1078">
        <v>509185131</v>
      </c>
      <c r="E283" s="1081" t="s">
        <v>451</v>
      </c>
      <c r="F283" s="1069" t="s">
        <v>2292</v>
      </c>
      <c r="G283" s="280">
        <v>1.5</v>
      </c>
      <c r="H283" s="280">
        <v>95</v>
      </c>
      <c r="I283" s="1086">
        <v>2.5</v>
      </c>
      <c r="J283" s="1086">
        <v>2.5</v>
      </c>
      <c r="K283" s="1066"/>
      <c r="L283" s="1066">
        <f t="shared" si="61"/>
        <v>0</v>
      </c>
      <c r="M283" s="1086">
        <f t="shared" si="62"/>
        <v>1.47</v>
      </c>
      <c r="N283" s="155">
        <v>0</v>
      </c>
      <c r="O283" s="156">
        <v>1470</v>
      </c>
      <c r="P283" s="1086">
        <v>118.84</v>
      </c>
      <c r="Q283" s="123"/>
      <c r="S283" s="204"/>
    </row>
    <row r="284" spans="1:19" s="146" customFormat="1" ht="18.75" customHeight="1">
      <c r="A284" s="1077">
        <v>213</v>
      </c>
      <c r="B284" s="1077" t="s">
        <v>29</v>
      </c>
      <c r="C284" s="1077" t="s">
        <v>5</v>
      </c>
      <c r="D284" s="1078">
        <v>509184082</v>
      </c>
      <c r="E284" s="1081" t="s">
        <v>450</v>
      </c>
      <c r="F284" s="1069" t="s">
        <v>946</v>
      </c>
      <c r="G284" s="280">
        <v>1</v>
      </c>
      <c r="H284" s="280">
        <v>65</v>
      </c>
      <c r="I284" s="1086">
        <v>2</v>
      </c>
      <c r="J284" s="1086">
        <v>1</v>
      </c>
      <c r="K284" s="1066"/>
      <c r="L284" s="1066">
        <f t="shared" si="61"/>
        <v>1</v>
      </c>
      <c r="M284" s="1086">
        <f t="shared" si="62"/>
        <v>0.74</v>
      </c>
      <c r="N284" s="155">
        <v>1000</v>
      </c>
      <c r="O284" s="156">
        <v>1740</v>
      </c>
      <c r="P284" s="1086">
        <v>52.66</v>
      </c>
      <c r="Q284" s="123"/>
      <c r="S284" s="204"/>
    </row>
    <row r="285" spans="1:19" s="146" customFormat="1" ht="18.75" customHeight="1">
      <c r="A285" s="1077">
        <v>214</v>
      </c>
      <c r="B285" s="1077" t="s">
        <v>29</v>
      </c>
      <c r="C285" s="1077" t="s">
        <v>5</v>
      </c>
      <c r="D285" s="1078">
        <v>509185184</v>
      </c>
      <c r="E285" s="1081" t="s">
        <v>439</v>
      </c>
      <c r="F285" s="1069" t="s">
        <v>2293</v>
      </c>
      <c r="G285" s="280">
        <v>1</v>
      </c>
      <c r="H285" s="280">
        <v>65</v>
      </c>
      <c r="I285" s="1086">
        <v>0.85799999999999998</v>
      </c>
      <c r="J285" s="1086"/>
      <c r="K285" s="1066"/>
      <c r="L285" s="1066">
        <f t="shared" si="61"/>
        <v>0.85799999999999998</v>
      </c>
      <c r="M285" s="1086">
        <f t="shared" si="62"/>
        <v>0.85799999999999998</v>
      </c>
      <c r="N285" s="155">
        <v>0</v>
      </c>
      <c r="O285" s="156">
        <v>858</v>
      </c>
      <c r="P285" s="1086">
        <v>62.89</v>
      </c>
      <c r="Q285" s="123"/>
    </row>
    <row r="286" spans="1:19" s="146" customFormat="1" ht="15" customHeight="1">
      <c r="A286" s="250"/>
      <c r="B286" s="250"/>
      <c r="C286" s="250"/>
      <c r="D286" s="290"/>
      <c r="E286" s="299"/>
      <c r="F286" s="130"/>
      <c r="G286" s="252"/>
      <c r="H286" s="252"/>
      <c r="I286" s="131"/>
      <c r="J286" s="131"/>
      <c r="K286" s="182"/>
      <c r="L286" s="182"/>
      <c r="M286" s="131">
        <f>SUM(M283:M285)</f>
        <v>3.0680000000000001</v>
      </c>
      <c r="N286" s="596"/>
      <c r="O286" s="597"/>
      <c r="P286" s="131">
        <f>SUM(P283:P285)</f>
        <v>234.39</v>
      </c>
      <c r="Q286" s="598"/>
      <c r="S286" s="204"/>
    </row>
    <row r="287" spans="1:19" s="146" customFormat="1" ht="13.5" customHeight="1">
      <c r="A287" s="1077">
        <v>215</v>
      </c>
      <c r="B287" s="1077" t="s">
        <v>29</v>
      </c>
      <c r="C287" s="1077" t="s">
        <v>134</v>
      </c>
      <c r="D287" s="1078">
        <v>509295038</v>
      </c>
      <c r="E287" s="1081" t="s">
        <v>261</v>
      </c>
      <c r="F287" s="1069" t="s">
        <v>2294</v>
      </c>
      <c r="G287" s="280">
        <v>1.0900000000000001</v>
      </c>
      <c r="H287" s="280">
        <v>55</v>
      </c>
      <c r="I287" s="1086">
        <v>1</v>
      </c>
      <c r="J287" s="1086"/>
      <c r="K287" s="1066"/>
      <c r="L287" s="1066">
        <f t="shared" si="61"/>
        <v>1</v>
      </c>
      <c r="M287" s="1086">
        <f t="shared" si="62"/>
        <v>1.0840000000000001</v>
      </c>
      <c r="N287" s="155">
        <v>0</v>
      </c>
      <c r="O287" s="156">
        <v>1084</v>
      </c>
      <c r="P287" s="1086">
        <v>53.94</v>
      </c>
      <c r="Q287" s="123"/>
      <c r="S287" s="204"/>
    </row>
    <row r="288" spans="1:19" s="146" customFormat="1" ht="13.5" customHeight="1">
      <c r="A288" s="1077">
        <v>216</v>
      </c>
      <c r="B288" s="1077" t="s">
        <v>29</v>
      </c>
      <c r="C288" s="1077" t="s">
        <v>134</v>
      </c>
      <c r="D288" s="1078">
        <v>509295010</v>
      </c>
      <c r="E288" s="1081" t="s">
        <v>265</v>
      </c>
      <c r="F288" s="1069" t="s">
        <v>2295</v>
      </c>
      <c r="G288" s="280">
        <v>1</v>
      </c>
      <c r="H288" s="280">
        <v>60</v>
      </c>
      <c r="I288" s="1086">
        <v>2.4</v>
      </c>
      <c r="J288" s="1086">
        <v>1.23</v>
      </c>
      <c r="K288" s="1066"/>
      <c r="L288" s="1066">
        <f t="shared" si="61"/>
        <v>1.17</v>
      </c>
      <c r="M288" s="1086">
        <f t="shared" si="62"/>
        <v>1.06</v>
      </c>
      <c r="N288" s="155">
        <v>0</v>
      </c>
      <c r="O288" s="156">
        <v>1060</v>
      </c>
      <c r="P288" s="1086">
        <v>59.75</v>
      </c>
      <c r="Q288" s="123"/>
      <c r="S288" s="204"/>
    </row>
    <row r="289" spans="1:19" s="146" customFormat="1" ht="15" customHeight="1">
      <c r="A289" s="250"/>
      <c r="B289" s="250"/>
      <c r="C289" s="250"/>
      <c r="D289" s="290"/>
      <c r="E289" s="299"/>
      <c r="F289" s="130"/>
      <c r="G289" s="252"/>
      <c r="H289" s="252"/>
      <c r="I289" s="131"/>
      <c r="J289" s="131"/>
      <c r="K289" s="182"/>
      <c r="L289" s="182"/>
      <c r="M289" s="131">
        <f>SUM(M287:M288)</f>
        <v>2.1440000000000001</v>
      </c>
      <c r="N289" s="596"/>
      <c r="O289" s="597"/>
      <c r="P289" s="131">
        <f>SUM(P287:P288)</f>
        <v>113.69</v>
      </c>
      <c r="Q289" s="598"/>
      <c r="S289" s="204"/>
    </row>
    <row r="290" spans="1:19" s="146" customFormat="1" ht="24.75" customHeight="1">
      <c r="A290" s="1077">
        <v>217</v>
      </c>
      <c r="B290" s="1077" t="s">
        <v>29</v>
      </c>
      <c r="C290" s="1077" t="s">
        <v>106</v>
      </c>
      <c r="D290" s="1078">
        <v>509544014</v>
      </c>
      <c r="E290" s="1081" t="s">
        <v>446</v>
      </c>
      <c r="F290" s="1069" t="s">
        <v>1137</v>
      </c>
      <c r="G290" s="280">
        <v>1.3</v>
      </c>
      <c r="H290" s="280">
        <v>90</v>
      </c>
      <c r="I290" s="1086">
        <v>2.5</v>
      </c>
      <c r="J290" s="1086">
        <v>1.9</v>
      </c>
      <c r="K290" s="1066"/>
      <c r="L290" s="1066">
        <f t="shared" si="61"/>
        <v>0.60000000000000009</v>
      </c>
      <c r="M290" s="1086">
        <f t="shared" si="62"/>
        <v>1.3049999999999999</v>
      </c>
      <c r="N290" s="155">
        <v>0</v>
      </c>
      <c r="O290" s="156">
        <v>1305</v>
      </c>
      <c r="P290" s="1086">
        <v>90.53</v>
      </c>
      <c r="Q290" s="123"/>
      <c r="S290" s="204"/>
    </row>
    <row r="291" spans="1:19" s="146" customFormat="1" ht="12.75" customHeight="1">
      <c r="A291" s="1077">
        <v>218</v>
      </c>
      <c r="B291" s="1077" t="s">
        <v>29</v>
      </c>
      <c r="C291" s="1077" t="s">
        <v>106</v>
      </c>
      <c r="D291" s="1078">
        <v>509544034</v>
      </c>
      <c r="E291" s="1081" t="s">
        <v>445</v>
      </c>
      <c r="F291" s="1069" t="s">
        <v>1138</v>
      </c>
      <c r="G291" s="280">
        <v>1</v>
      </c>
      <c r="H291" s="280">
        <v>67</v>
      </c>
      <c r="I291" s="1086">
        <v>3.85</v>
      </c>
      <c r="J291" s="1086"/>
      <c r="K291" s="1066"/>
      <c r="L291" s="1066">
        <f t="shared" si="61"/>
        <v>3.85</v>
      </c>
      <c r="M291" s="1086">
        <f t="shared" si="62"/>
        <v>1</v>
      </c>
      <c r="N291" s="155">
        <v>0</v>
      </c>
      <c r="O291" s="156">
        <v>1000</v>
      </c>
      <c r="P291" s="1086">
        <v>66.41</v>
      </c>
      <c r="Q291" s="123"/>
      <c r="S291" s="204"/>
    </row>
    <row r="292" spans="1:19" s="146" customFormat="1" ht="12.75" customHeight="1">
      <c r="A292" s="1077">
        <v>219</v>
      </c>
      <c r="B292" s="1077" t="s">
        <v>29</v>
      </c>
      <c r="C292" s="1077" t="s">
        <v>106</v>
      </c>
      <c r="D292" s="1078">
        <v>509544043</v>
      </c>
      <c r="E292" s="1081" t="s">
        <v>444</v>
      </c>
      <c r="F292" s="1069" t="s">
        <v>1139</v>
      </c>
      <c r="G292" s="280">
        <v>0.6</v>
      </c>
      <c r="H292" s="280">
        <v>35</v>
      </c>
      <c r="I292" s="1086">
        <v>0.6</v>
      </c>
      <c r="J292" s="1086"/>
      <c r="K292" s="1066"/>
      <c r="L292" s="1066">
        <f t="shared" si="61"/>
        <v>0.6</v>
      </c>
      <c r="M292" s="1086">
        <f t="shared" si="62"/>
        <v>0.44500000000000001</v>
      </c>
      <c r="N292" s="155">
        <v>0</v>
      </c>
      <c r="O292" s="156">
        <v>445</v>
      </c>
      <c r="P292" s="1086">
        <v>33.909999999999997</v>
      </c>
      <c r="Q292" s="123"/>
      <c r="S292" s="204"/>
    </row>
    <row r="293" spans="1:19" s="146" customFormat="1" ht="15" customHeight="1">
      <c r="A293" s="250"/>
      <c r="B293" s="250"/>
      <c r="C293" s="250"/>
      <c r="D293" s="290"/>
      <c r="E293" s="299"/>
      <c r="F293" s="130"/>
      <c r="G293" s="252"/>
      <c r="H293" s="252"/>
      <c r="I293" s="131"/>
      <c r="J293" s="131"/>
      <c r="K293" s="182"/>
      <c r="L293" s="182"/>
      <c r="M293" s="131">
        <f>SUM(M290:M292)</f>
        <v>2.7499999999999996</v>
      </c>
      <c r="N293" s="596"/>
      <c r="O293" s="597"/>
      <c r="P293" s="131">
        <f>SUM(P290:P292)</f>
        <v>190.85</v>
      </c>
      <c r="Q293" s="598"/>
      <c r="S293" s="204"/>
    </row>
    <row r="294" spans="1:19" s="146" customFormat="1" ht="14.25" customHeight="1">
      <c r="A294" s="1077">
        <v>220</v>
      </c>
      <c r="B294" s="1077" t="s">
        <v>29</v>
      </c>
      <c r="C294" s="1077" t="s">
        <v>246</v>
      </c>
      <c r="D294" s="1078">
        <v>509915032</v>
      </c>
      <c r="E294" s="1081" t="s">
        <v>454</v>
      </c>
      <c r="F294" s="1069" t="s">
        <v>2296</v>
      </c>
      <c r="G294" s="280">
        <v>0.3</v>
      </c>
      <c r="H294" s="280">
        <v>21.05</v>
      </c>
      <c r="I294" s="1086">
        <v>1.5</v>
      </c>
      <c r="J294" s="1086">
        <v>0.23899999999999999</v>
      </c>
      <c r="K294" s="1066"/>
      <c r="L294" s="1066">
        <f t="shared" ref="L294:L331" si="64">I294-J294-K294</f>
        <v>1.2610000000000001</v>
      </c>
      <c r="M294" s="1086">
        <f t="shared" ref="M294:M331" si="65">(O294-N294)/1000</f>
        <v>0.3</v>
      </c>
      <c r="N294" s="155">
        <v>1200</v>
      </c>
      <c r="O294" s="156">
        <v>1500</v>
      </c>
      <c r="P294" s="1086">
        <v>21.05</v>
      </c>
      <c r="Q294" s="123"/>
      <c r="S294" s="204"/>
    </row>
    <row r="295" spans="1:19" s="146" customFormat="1" ht="14.25" customHeight="1">
      <c r="A295" s="1077">
        <v>221</v>
      </c>
      <c r="B295" s="1077" t="s">
        <v>29</v>
      </c>
      <c r="C295" s="1077" t="s">
        <v>246</v>
      </c>
      <c r="D295" s="1078">
        <v>509915014</v>
      </c>
      <c r="E295" s="1081" t="s">
        <v>1770</v>
      </c>
      <c r="F295" s="1069" t="s">
        <v>2297</v>
      </c>
      <c r="G295" s="280">
        <v>2</v>
      </c>
      <c r="H295" s="280">
        <v>100</v>
      </c>
      <c r="I295" s="1086">
        <v>4</v>
      </c>
      <c r="J295" s="1086"/>
      <c r="K295" s="1066"/>
      <c r="L295" s="1066">
        <f t="shared" si="64"/>
        <v>4</v>
      </c>
      <c r="M295" s="1086">
        <f t="shared" si="65"/>
        <v>1.7</v>
      </c>
      <c r="N295" s="155">
        <v>1000</v>
      </c>
      <c r="O295" s="156">
        <v>2700</v>
      </c>
      <c r="P295" s="1086">
        <v>145</v>
      </c>
      <c r="Q295" s="123"/>
      <c r="S295" s="204"/>
    </row>
    <row r="296" spans="1:19" s="146" customFormat="1" ht="15" customHeight="1">
      <c r="A296" s="250"/>
      <c r="B296" s="250"/>
      <c r="C296" s="250"/>
      <c r="D296" s="290"/>
      <c r="E296" s="299"/>
      <c r="F296" s="130"/>
      <c r="G296" s="252"/>
      <c r="H296" s="252"/>
      <c r="I296" s="131"/>
      <c r="J296" s="131"/>
      <c r="K296" s="182"/>
      <c r="L296" s="182"/>
      <c r="M296" s="131">
        <f>SUM(M294:M295)</f>
        <v>2</v>
      </c>
      <c r="N296" s="596"/>
      <c r="O296" s="597"/>
      <c r="P296" s="131">
        <f>SUM(P294:P295)</f>
        <v>166.05</v>
      </c>
      <c r="Q296" s="598"/>
      <c r="S296" s="204"/>
    </row>
    <row r="297" spans="1:19" s="146" customFormat="1" ht="27.75" customHeight="1">
      <c r="A297" s="1077">
        <v>222</v>
      </c>
      <c r="B297" s="1077" t="s">
        <v>29</v>
      </c>
      <c r="C297" s="1077" t="s">
        <v>164</v>
      </c>
      <c r="D297" s="1078">
        <v>509254118</v>
      </c>
      <c r="E297" s="1081" t="s">
        <v>299</v>
      </c>
      <c r="F297" s="1069" t="s">
        <v>2298</v>
      </c>
      <c r="G297" s="280">
        <v>1.26</v>
      </c>
      <c r="H297" s="280">
        <v>77.695949999999996</v>
      </c>
      <c r="I297" s="1086">
        <v>1.26</v>
      </c>
      <c r="J297" s="1086"/>
      <c r="K297" s="1066"/>
      <c r="L297" s="1066">
        <f t="shared" si="64"/>
        <v>1.26</v>
      </c>
      <c r="M297" s="1086">
        <f t="shared" si="65"/>
        <v>1.26</v>
      </c>
      <c r="N297" s="155">
        <v>0</v>
      </c>
      <c r="O297" s="156">
        <v>1260</v>
      </c>
      <c r="P297" s="1086">
        <v>77.7</v>
      </c>
      <c r="Q297" s="123"/>
      <c r="S297" s="204"/>
    </row>
    <row r="298" spans="1:19" s="146" customFormat="1" ht="15" customHeight="1">
      <c r="A298" s="1077">
        <v>223</v>
      </c>
      <c r="B298" s="1077" t="s">
        <v>29</v>
      </c>
      <c r="C298" s="1077" t="s">
        <v>164</v>
      </c>
      <c r="D298" s="1078">
        <v>509255062</v>
      </c>
      <c r="E298" s="1081" t="s">
        <v>301</v>
      </c>
      <c r="F298" s="1069" t="s">
        <v>2299</v>
      </c>
      <c r="G298" s="280">
        <v>1.2</v>
      </c>
      <c r="H298" s="280">
        <v>98.219080000000005</v>
      </c>
      <c r="I298" s="1086">
        <v>3.5</v>
      </c>
      <c r="J298" s="1086"/>
      <c r="K298" s="1066"/>
      <c r="L298" s="1066">
        <f t="shared" si="64"/>
        <v>3.5</v>
      </c>
      <c r="M298" s="1086">
        <f t="shared" si="65"/>
        <v>1.2</v>
      </c>
      <c r="N298" s="155">
        <v>0</v>
      </c>
      <c r="O298" s="156">
        <v>1200</v>
      </c>
      <c r="P298" s="1086">
        <v>98.22</v>
      </c>
      <c r="Q298" s="123"/>
      <c r="S298" s="204"/>
    </row>
    <row r="299" spans="1:19" s="146" customFormat="1" ht="15" customHeight="1">
      <c r="A299" s="1077">
        <v>224</v>
      </c>
      <c r="B299" s="1077" t="s">
        <v>29</v>
      </c>
      <c r="C299" s="1077" t="s">
        <v>164</v>
      </c>
      <c r="D299" s="1078">
        <v>509254126</v>
      </c>
      <c r="E299" s="1081" t="s">
        <v>291</v>
      </c>
      <c r="F299" s="1069" t="s">
        <v>1045</v>
      </c>
      <c r="G299" s="280">
        <v>0.62</v>
      </c>
      <c r="H299" s="280">
        <v>69.656949999999995</v>
      </c>
      <c r="I299" s="1086">
        <v>9.51</v>
      </c>
      <c r="J299" s="1086"/>
      <c r="K299" s="1066"/>
      <c r="L299" s="1066">
        <f t="shared" si="64"/>
        <v>9.51</v>
      </c>
      <c r="M299" s="1086">
        <f t="shared" si="65"/>
        <v>0.62</v>
      </c>
      <c r="N299" s="155">
        <v>3550</v>
      </c>
      <c r="O299" s="156">
        <v>4170</v>
      </c>
      <c r="P299" s="1086">
        <v>69.66</v>
      </c>
      <c r="Q299" s="123"/>
      <c r="S299" s="204"/>
    </row>
    <row r="300" spans="1:19" s="146" customFormat="1" ht="28.5" customHeight="1">
      <c r="A300" s="1077">
        <v>225</v>
      </c>
      <c r="B300" s="1077" t="s">
        <v>29</v>
      </c>
      <c r="C300" s="1077" t="s">
        <v>164</v>
      </c>
      <c r="D300" s="1078">
        <v>509254127</v>
      </c>
      <c r="E300" s="1081" t="s">
        <v>290</v>
      </c>
      <c r="F300" s="1069" t="s">
        <v>1046</v>
      </c>
      <c r="G300" s="280">
        <v>0.53</v>
      </c>
      <c r="H300" s="280">
        <v>62.513379999999998</v>
      </c>
      <c r="I300" s="1086">
        <v>1.52</v>
      </c>
      <c r="J300" s="1086"/>
      <c r="K300" s="1066"/>
      <c r="L300" s="1066">
        <f t="shared" si="64"/>
        <v>1.52</v>
      </c>
      <c r="M300" s="1086">
        <f t="shared" si="65"/>
        <v>0.53</v>
      </c>
      <c r="N300" s="155">
        <v>0</v>
      </c>
      <c r="O300" s="156">
        <v>530</v>
      </c>
      <c r="P300" s="1086">
        <v>62.51</v>
      </c>
      <c r="Q300" s="123"/>
      <c r="S300" s="204"/>
    </row>
    <row r="301" spans="1:19" s="146" customFormat="1" ht="15" customHeight="1">
      <c r="A301" s="250"/>
      <c r="B301" s="250"/>
      <c r="C301" s="250"/>
      <c r="D301" s="290"/>
      <c r="E301" s="299"/>
      <c r="F301" s="130"/>
      <c r="G301" s="252"/>
      <c r="H301" s="252"/>
      <c r="I301" s="131"/>
      <c r="J301" s="131"/>
      <c r="K301" s="182"/>
      <c r="L301" s="182"/>
      <c r="M301" s="131">
        <f>SUM(M297:M300)</f>
        <v>3.6100000000000003</v>
      </c>
      <c r="N301" s="596"/>
      <c r="O301" s="597"/>
      <c r="P301" s="131">
        <f>SUM(P297:P300)</f>
        <v>308.09000000000003</v>
      </c>
      <c r="Q301" s="598"/>
      <c r="S301" s="204"/>
    </row>
    <row r="302" spans="1:19" s="146" customFormat="1" ht="21" customHeight="1">
      <c r="A302" s="1077">
        <v>226</v>
      </c>
      <c r="B302" s="1077" t="s">
        <v>21</v>
      </c>
      <c r="C302" s="1077" t="s">
        <v>18</v>
      </c>
      <c r="D302" s="1078">
        <v>542845031</v>
      </c>
      <c r="E302" s="1081" t="s">
        <v>431</v>
      </c>
      <c r="F302" s="1069" t="s">
        <v>1279</v>
      </c>
      <c r="G302" s="280">
        <v>1.1499999999999999</v>
      </c>
      <c r="H302" s="280">
        <f>G302*60</f>
        <v>69</v>
      </c>
      <c r="I302" s="1086">
        <v>1</v>
      </c>
      <c r="J302" s="1086">
        <v>1</v>
      </c>
      <c r="K302" s="1066"/>
      <c r="L302" s="1066">
        <f t="shared" si="64"/>
        <v>0</v>
      </c>
      <c r="M302" s="1086">
        <f t="shared" si="65"/>
        <v>1.1399999999999999</v>
      </c>
      <c r="N302" s="155">
        <v>0</v>
      </c>
      <c r="O302" s="156">
        <v>1140</v>
      </c>
      <c r="P302" s="1086">
        <v>75.14</v>
      </c>
      <c r="Q302" s="123"/>
      <c r="S302" s="204"/>
    </row>
    <row r="303" spans="1:19" s="146" customFormat="1" ht="18" customHeight="1">
      <c r="A303" s="1077">
        <v>227</v>
      </c>
      <c r="B303" s="1077" t="s">
        <v>21</v>
      </c>
      <c r="C303" s="1077" t="s">
        <v>18</v>
      </c>
      <c r="D303" s="1078">
        <v>542844089</v>
      </c>
      <c r="E303" s="1081" t="s">
        <v>234</v>
      </c>
      <c r="F303" s="1069" t="s">
        <v>1274</v>
      </c>
      <c r="G303" s="280">
        <v>1</v>
      </c>
      <c r="H303" s="280">
        <f>G303*60</f>
        <v>60</v>
      </c>
      <c r="I303" s="1086">
        <v>3.88</v>
      </c>
      <c r="J303" s="1086">
        <v>2.819</v>
      </c>
      <c r="K303" s="1066"/>
      <c r="L303" s="1066">
        <f t="shared" si="64"/>
        <v>1.0609999999999999</v>
      </c>
      <c r="M303" s="1086">
        <f t="shared" si="65"/>
        <v>0.80700000000000005</v>
      </c>
      <c r="N303" s="155">
        <v>2213</v>
      </c>
      <c r="O303" s="156">
        <v>3020</v>
      </c>
      <c r="P303" s="1086">
        <v>59.47</v>
      </c>
      <c r="Q303" s="123"/>
      <c r="S303" s="204"/>
    </row>
    <row r="304" spans="1:19" s="146" customFormat="1" ht="18" customHeight="1">
      <c r="A304" s="1077">
        <v>228</v>
      </c>
      <c r="B304" s="1077" t="s">
        <v>21</v>
      </c>
      <c r="C304" s="1077" t="s">
        <v>18</v>
      </c>
      <c r="D304" s="1078">
        <v>542844035</v>
      </c>
      <c r="E304" s="1081" t="s">
        <v>456</v>
      </c>
      <c r="F304" s="1069" t="s">
        <v>1272</v>
      </c>
      <c r="G304" s="280">
        <v>1</v>
      </c>
      <c r="H304" s="280">
        <v>65</v>
      </c>
      <c r="I304" s="1086">
        <v>3.1</v>
      </c>
      <c r="J304" s="1086">
        <v>0</v>
      </c>
      <c r="K304" s="1066"/>
      <c r="L304" s="1066">
        <f t="shared" si="64"/>
        <v>3.1</v>
      </c>
      <c r="M304" s="1086">
        <f t="shared" si="65"/>
        <v>1.1000000000000001</v>
      </c>
      <c r="N304" s="155">
        <v>0</v>
      </c>
      <c r="O304" s="156">
        <v>1100</v>
      </c>
      <c r="P304" s="1086">
        <v>64.95</v>
      </c>
      <c r="Q304" s="123"/>
      <c r="S304" s="204"/>
    </row>
    <row r="305" spans="1:19" s="146" customFormat="1" ht="17.25" customHeight="1">
      <c r="A305" s="1077">
        <v>229</v>
      </c>
      <c r="B305" s="1077" t="s">
        <v>21</v>
      </c>
      <c r="C305" s="1077" t="s">
        <v>18</v>
      </c>
      <c r="D305" s="1078">
        <v>542845042</v>
      </c>
      <c r="E305" s="1081" t="s">
        <v>235</v>
      </c>
      <c r="F305" s="1069" t="s">
        <v>1280</v>
      </c>
      <c r="G305" s="280">
        <v>1.6</v>
      </c>
      <c r="H305" s="280">
        <f>G305*60</f>
        <v>96</v>
      </c>
      <c r="I305" s="1086">
        <v>2.2000000000000002</v>
      </c>
      <c r="J305" s="1086">
        <v>0</v>
      </c>
      <c r="K305" s="1066"/>
      <c r="L305" s="1066">
        <f t="shared" si="64"/>
        <v>2.2000000000000002</v>
      </c>
      <c r="M305" s="1086">
        <f t="shared" si="65"/>
        <v>1</v>
      </c>
      <c r="N305" s="155">
        <v>0</v>
      </c>
      <c r="O305" s="156">
        <v>1000</v>
      </c>
      <c r="P305" s="1086">
        <v>97.92</v>
      </c>
      <c r="Q305" s="123"/>
      <c r="S305" s="204"/>
    </row>
    <row r="306" spans="1:19" s="146" customFormat="1" ht="29.25" customHeight="1">
      <c r="A306" s="1077">
        <v>230</v>
      </c>
      <c r="B306" s="1077" t="s">
        <v>21</v>
      </c>
      <c r="C306" s="1077" t="s">
        <v>18</v>
      </c>
      <c r="D306" s="1078">
        <v>542844033</v>
      </c>
      <c r="E306" s="1081" t="s">
        <v>240</v>
      </c>
      <c r="F306" s="1069" t="s">
        <v>1271</v>
      </c>
      <c r="G306" s="280"/>
      <c r="H306" s="280"/>
      <c r="I306" s="1086"/>
      <c r="J306" s="1086"/>
      <c r="K306" s="1066"/>
      <c r="L306" s="1066">
        <f t="shared" si="64"/>
        <v>0</v>
      </c>
      <c r="M306" s="1086">
        <f t="shared" si="65"/>
        <v>0.91400000000000003</v>
      </c>
      <c r="N306" s="155">
        <v>1666</v>
      </c>
      <c r="O306" s="156">
        <v>2580</v>
      </c>
      <c r="P306" s="1086">
        <v>90.26</v>
      </c>
      <c r="Q306" s="123"/>
      <c r="S306" s="204"/>
    </row>
    <row r="307" spans="1:19" s="146" customFormat="1" ht="15" customHeight="1">
      <c r="A307" s="250"/>
      <c r="B307" s="250"/>
      <c r="C307" s="250"/>
      <c r="D307" s="290"/>
      <c r="E307" s="299"/>
      <c r="F307" s="130"/>
      <c r="G307" s="252"/>
      <c r="H307" s="252"/>
      <c r="I307" s="131"/>
      <c r="J307" s="131"/>
      <c r="K307" s="182"/>
      <c r="L307" s="182"/>
      <c r="M307" s="131">
        <f>SUM(M302:M306)</f>
        <v>4.9610000000000003</v>
      </c>
      <c r="N307" s="596"/>
      <c r="O307" s="597"/>
      <c r="P307" s="131">
        <f>SUM(P302:P306)</f>
        <v>387.74</v>
      </c>
      <c r="Q307" s="598"/>
      <c r="S307" s="204"/>
    </row>
    <row r="308" spans="1:19" s="146" customFormat="1" ht="15" customHeight="1">
      <c r="A308" s="1077">
        <v>231</v>
      </c>
      <c r="B308" s="1077" t="s">
        <v>21</v>
      </c>
      <c r="C308" s="1077" t="s">
        <v>25</v>
      </c>
      <c r="D308" s="1078">
        <v>542435157</v>
      </c>
      <c r="E308" s="1081" t="s">
        <v>243</v>
      </c>
      <c r="F308" s="1069" t="s">
        <v>1268</v>
      </c>
      <c r="G308" s="280">
        <v>1.06</v>
      </c>
      <c r="H308" s="280">
        <v>51</v>
      </c>
      <c r="I308" s="1086">
        <v>2</v>
      </c>
      <c r="J308" s="1086">
        <v>0</v>
      </c>
      <c r="K308" s="1066"/>
      <c r="L308" s="1066">
        <f t="shared" si="64"/>
        <v>2</v>
      </c>
      <c r="M308" s="1086">
        <f t="shared" si="65"/>
        <v>1</v>
      </c>
      <c r="N308" s="155">
        <v>0</v>
      </c>
      <c r="O308" s="156">
        <v>1000</v>
      </c>
      <c r="P308" s="1086">
        <v>50</v>
      </c>
      <c r="Q308" s="123"/>
      <c r="S308" s="204"/>
    </row>
    <row r="309" spans="1:19" s="146" customFormat="1" ht="15" customHeight="1">
      <c r="A309" s="250"/>
      <c r="B309" s="250"/>
      <c r="C309" s="250"/>
      <c r="D309" s="290"/>
      <c r="E309" s="299"/>
      <c r="F309" s="130"/>
      <c r="G309" s="252"/>
      <c r="H309" s="252"/>
      <c r="I309" s="131"/>
      <c r="J309" s="131"/>
      <c r="K309" s="182"/>
      <c r="L309" s="182"/>
      <c r="M309" s="131">
        <f>SUM(M308)</f>
        <v>1</v>
      </c>
      <c r="N309" s="596"/>
      <c r="O309" s="597"/>
      <c r="P309" s="131">
        <f>SUM(P308)</f>
        <v>50</v>
      </c>
      <c r="Q309" s="598"/>
      <c r="S309" s="204"/>
    </row>
    <row r="310" spans="1:19" s="146" customFormat="1" ht="24.75" customHeight="1">
      <c r="A310" s="1077">
        <v>232</v>
      </c>
      <c r="B310" s="1077" t="s">
        <v>8</v>
      </c>
      <c r="C310" s="1077" t="s">
        <v>174</v>
      </c>
      <c r="D310" s="1078">
        <v>578384274</v>
      </c>
      <c r="E310" s="1081" t="s">
        <v>443</v>
      </c>
      <c r="F310" s="1069" t="s">
        <v>1296</v>
      </c>
      <c r="G310" s="280">
        <v>0.51</v>
      </c>
      <c r="H310" s="280">
        <v>32.591259999999998</v>
      </c>
      <c r="I310" s="1086">
        <v>0.5</v>
      </c>
      <c r="J310" s="1086">
        <v>0</v>
      </c>
      <c r="K310" s="1066"/>
      <c r="L310" s="1066">
        <f t="shared" si="64"/>
        <v>0.5</v>
      </c>
      <c r="M310" s="1086">
        <f t="shared" si="65"/>
        <v>0.51</v>
      </c>
      <c r="N310" s="155">
        <v>0</v>
      </c>
      <c r="O310" s="156">
        <v>510</v>
      </c>
      <c r="P310" s="1086">
        <v>32.590000000000003</v>
      </c>
      <c r="Q310" s="123"/>
      <c r="S310" s="204"/>
    </row>
    <row r="311" spans="1:19" s="146" customFormat="1" ht="12.75" customHeight="1">
      <c r="A311" s="1077">
        <v>233</v>
      </c>
      <c r="B311" s="1077" t="s">
        <v>8</v>
      </c>
      <c r="C311" s="1077" t="s">
        <v>174</v>
      </c>
      <c r="D311" s="1078">
        <v>578385057</v>
      </c>
      <c r="E311" s="1081" t="s">
        <v>401</v>
      </c>
      <c r="F311" s="1069" t="s">
        <v>1300</v>
      </c>
      <c r="G311" s="280">
        <v>1.35</v>
      </c>
      <c r="H311" s="280">
        <v>77.269720000000007</v>
      </c>
      <c r="I311" s="1086">
        <v>4.1500000000000004</v>
      </c>
      <c r="J311" s="1086">
        <v>4.1500000000000004</v>
      </c>
      <c r="K311" s="1066"/>
      <c r="L311" s="1066">
        <f t="shared" si="64"/>
        <v>0</v>
      </c>
      <c r="M311" s="1086">
        <f t="shared" si="65"/>
        <v>1.35</v>
      </c>
      <c r="N311" s="155">
        <v>2750</v>
      </c>
      <c r="O311" s="156">
        <v>4100</v>
      </c>
      <c r="P311" s="1086">
        <v>77.27</v>
      </c>
      <c r="Q311" s="123"/>
      <c r="S311" s="204"/>
    </row>
    <row r="312" spans="1:19" s="146" customFormat="1" ht="12.75" customHeight="1">
      <c r="A312" s="1077">
        <v>234</v>
      </c>
      <c r="B312" s="1077" t="s">
        <v>8</v>
      </c>
      <c r="C312" s="1077" t="s">
        <v>174</v>
      </c>
      <c r="D312" s="1078">
        <v>578385041</v>
      </c>
      <c r="E312" s="1081" t="s">
        <v>425</v>
      </c>
      <c r="F312" s="1069" t="s">
        <v>1299</v>
      </c>
      <c r="G312" s="280">
        <v>0.86</v>
      </c>
      <c r="H312" s="280">
        <v>58.44</v>
      </c>
      <c r="I312" s="1086">
        <v>3</v>
      </c>
      <c r="J312" s="1086">
        <v>0</v>
      </c>
      <c r="K312" s="1066"/>
      <c r="L312" s="1066">
        <f t="shared" si="64"/>
        <v>3</v>
      </c>
      <c r="M312" s="1086">
        <f t="shared" si="65"/>
        <v>0.86</v>
      </c>
      <c r="N312" s="155">
        <v>0</v>
      </c>
      <c r="O312" s="156">
        <v>860</v>
      </c>
      <c r="P312" s="1086">
        <v>58.43</v>
      </c>
      <c r="Q312" s="123"/>
      <c r="S312" s="204"/>
    </row>
    <row r="313" spans="1:19" s="146" customFormat="1" ht="12.75" customHeight="1">
      <c r="A313" s="1077">
        <v>235</v>
      </c>
      <c r="B313" s="1077" t="s">
        <v>8</v>
      </c>
      <c r="C313" s="1077" t="s">
        <v>174</v>
      </c>
      <c r="D313" s="1078">
        <v>578385150</v>
      </c>
      <c r="E313" s="1081" t="s">
        <v>452</v>
      </c>
      <c r="F313" s="1069" t="s">
        <v>1303</v>
      </c>
      <c r="G313" s="280">
        <v>1</v>
      </c>
      <c r="H313" s="280">
        <v>65</v>
      </c>
      <c r="I313" s="1086">
        <v>1.6</v>
      </c>
      <c r="J313" s="1086">
        <v>1.6</v>
      </c>
      <c r="K313" s="1066"/>
      <c r="L313" s="1066">
        <f t="shared" si="64"/>
        <v>0</v>
      </c>
      <c r="M313" s="1086">
        <f t="shared" si="65"/>
        <v>1</v>
      </c>
      <c r="N313" s="155">
        <v>600</v>
      </c>
      <c r="O313" s="156">
        <v>1600</v>
      </c>
      <c r="P313" s="1086">
        <v>65.180000000000007</v>
      </c>
      <c r="Q313" s="123"/>
      <c r="S313" s="204"/>
    </row>
    <row r="314" spans="1:19" s="146" customFormat="1" ht="12.75" customHeight="1">
      <c r="A314" s="1077">
        <v>236</v>
      </c>
      <c r="B314" s="1077" t="s">
        <v>8</v>
      </c>
      <c r="C314" s="1077" t="s">
        <v>174</v>
      </c>
      <c r="D314" s="1078">
        <v>578384033</v>
      </c>
      <c r="E314" s="1081" t="s">
        <v>457</v>
      </c>
      <c r="F314" s="1069" t="s">
        <v>1287</v>
      </c>
      <c r="G314" s="280">
        <v>1</v>
      </c>
      <c r="H314" s="280">
        <v>60</v>
      </c>
      <c r="I314" s="1086">
        <v>2.5299999999999998</v>
      </c>
      <c r="J314" s="1086">
        <v>0</v>
      </c>
      <c r="K314" s="1066"/>
      <c r="L314" s="1066">
        <f t="shared" si="64"/>
        <v>2.5299999999999998</v>
      </c>
      <c r="M314" s="1086">
        <f t="shared" si="65"/>
        <v>0.77</v>
      </c>
      <c r="N314" s="155">
        <v>1000</v>
      </c>
      <c r="O314" s="156">
        <v>1770</v>
      </c>
      <c r="P314" s="1086">
        <v>60.47</v>
      </c>
      <c r="Q314" s="123"/>
      <c r="S314" s="204"/>
    </row>
    <row r="315" spans="1:19" s="146" customFormat="1" ht="12.75" customHeight="1">
      <c r="A315" s="1077">
        <v>237</v>
      </c>
      <c r="B315" s="1077" t="s">
        <v>8</v>
      </c>
      <c r="C315" s="1077" t="s">
        <v>174</v>
      </c>
      <c r="D315" s="1078">
        <v>578384079</v>
      </c>
      <c r="E315" s="1081" t="s">
        <v>226</v>
      </c>
      <c r="F315" s="1069" t="s">
        <v>1290</v>
      </c>
      <c r="G315" s="280">
        <v>1.5</v>
      </c>
      <c r="H315" s="280">
        <v>90</v>
      </c>
      <c r="I315" s="1086">
        <v>3</v>
      </c>
      <c r="J315" s="1086">
        <v>0</v>
      </c>
      <c r="K315" s="1066"/>
      <c r="L315" s="1066">
        <f t="shared" si="64"/>
        <v>3</v>
      </c>
      <c r="M315" s="1086">
        <f t="shared" si="65"/>
        <v>1.5</v>
      </c>
      <c r="N315" s="155">
        <v>0</v>
      </c>
      <c r="O315" s="156">
        <v>1500</v>
      </c>
      <c r="P315" s="1086">
        <v>109.4</v>
      </c>
      <c r="Q315" s="123"/>
      <c r="S315" s="204"/>
    </row>
    <row r="316" spans="1:19" s="146" customFormat="1" ht="12.75" customHeight="1">
      <c r="A316" s="1077">
        <v>238</v>
      </c>
      <c r="B316" s="1077" t="s">
        <v>8</v>
      </c>
      <c r="C316" s="1077" t="s">
        <v>174</v>
      </c>
      <c r="D316" s="1078">
        <v>578384103</v>
      </c>
      <c r="E316" s="1081" t="s">
        <v>414</v>
      </c>
      <c r="F316" s="1069" t="s">
        <v>1293</v>
      </c>
      <c r="G316" s="280">
        <v>1</v>
      </c>
      <c r="H316" s="280">
        <f>G316*60</f>
        <v>60</v>
      </c>
      <c r="I316" s="1086">
        <v>2.5</v>
      </c>
      <c r="J316" s="1086">
        <v>1.915</v>
      </c>
      <c r="K316" s="1066"/>
      <c r="L316" s="1066">
        <f t="shared" si="64"/>
        <v>0.58499999999999996</v>
      </c>
      <c r="M316" s="1086">
        <f t="shared" si="65"/>
        <v>1.2150000000000001</v>
      </c>
      <c r="N316" s="155">
        <v>0</v>
      </c>
      <c r="O316" s="156">
        <v>1215</v>
      </c>
      <c r="P316" s="1086">
        <v>87.98</v>
      </c>
      <c r="Q316" s="123"/>
      <c r="S316" s="204"/>
    </row>
    <row r="317" spans="1:19" s="146" customFormat="1" ht="29.25" customHeight="1">
      <c r="A317" s="1077">
        <v>239</v>
      </c>
      <c r="B317" s="1077" t="s">
        <v>8</v>
      </c>
      <c r="C317" s="1077" t="s">
        <v>174</v>
      </c>
      <c r="D317" s="1078">
        <v>578384223</v>
      </c>
      <c r="E317" s="1081" t="s">
        <v>398</v>
      </c>
      <c r="F317" s="1069" t="s">
        <v>1295</v>
      </c>
      <c r="G317" s="280">
        <v>2</v>
      </c>
      <c r="H317" s="280">
        <v>130</v>
      </c>
      <c r="I317" s="1086">
        <v>2</v>
      </c>
      <c r="J317" s="1086">
        <v>0</v>
      </c>
      <c r="K317" s="1066"/>
      <c r="L317" s="1066">
        <f t="shared" si="64"/>
        <v>2</v>
      </c>
      <c r="M317" s="1086">
        <f t="shared" si="65"/>
        <v>1.68</v>
      </c>
      <c r="N317" s="155">
        <v>2000</v>
      </c>
      <c r="O317" s="156">
        <v>3680</v>
      </c>
      <c r="P317" s="1086">
        <v>113.06</v>
      </c>
      <c r="Q317" s="123"/>
      <c r="S317" s="204"/>
    </row>
    <row r="318" spans="1:19" s="146" customFormat="1" ht="15" customHeight="1">
      <c r="A318" s="1077">
        <v>240</v>
      </c>
      <c r="B318" s="1077" t="s">
        <v>8</v>
      </c>
      <c r="C318" s="1077" t="s">
        <v>174</v>
      </c>
      <c r="D318" s="1078">
        <v>578384290</v>
      </c>
      <c r="E318" s="1081" t="s">
        <v>206</v>
      </c>
      <c r="F318" s="1069" t="s">
        <v>1297</v>
      </c>
      <c r="G318" s="280">
        <v>1.5</v>
      </c>
      <c r="H318" s="280">
        <v>90</v>
      </c>
      <c r="I318" s="1086">
        <v>2</v>
      </c>
      <c r="J318" s="1086">
        <v>2</v>
      </c>
      <c r="K318" s="1066"/>
      <c r="L318" s="1066">
        <f t="shared" si="64"/>
        <v>0</v>
      </c>
      <c r="M318" s="1086">
        <f t="shared" si="65"/>
        <v>1.61</v>
      </c>
      <c r="N318" s="155">
        <v>500</v>
      </c>
      <c r="O318" s="156">
        <v>2110</v>
      </c>
      <c r="P318" s="1086">
        <v>105.89</v>
      </c>
      <c r="Q318" s="123"/>
      <c r="S318" s="204"/>
    </row>
    <row r="319" spans="1:19" s="146" customFormat="1" ht="15" customHeight="1">
      <c r="A319" s="1077">
        <v>241</v>
      </c>
      <c r="B319" s="1077" t="s">
        <v>8</v>
      </c>
      <c r="C319" s="1077" t="s">
        <v>174</v>
      </c>
      <c r="D319" s="1078">
        <v>578384352</v>
      </c>
      <c r="E319" s="1081" t="s">
        <v>400</v>
      </c>
      <c r="F319" s="1069" t="s">
        <v>1298</v>
      </c>
      <c r="G319" s="280">
        <v>1.5</v>
      </c>
      <c r="H319" s="280">
        <v>90</v>
      </c>
      <c r="I319" s="1086"/>
      <c r="J319" s="1086"/>
      <c r="K319" s="1066"/>
      <c r="L319" s="1066">
        <f t="shared" si="64"/>
        <v>0</v>
      </c>
      <c r="M319" s="1086">
        <f t="shared" si="65"/>
        <v>0.72799999999999998</v>
      </c>
      <c r="N319" s="155">
        <v>950</v>
      </c>
      <c r="O319" s="156">
        <v>1678</v>
      </c>
      <c r="P319" s="1086">
        <v>54.19</v>
      </c>
      <c r="Q319" s="123"/>
      <c r="S319" s="204"/>
    </row>
    <row r="320" spans="1:19" s="146" customFormat="1" ht="15" customHeight="1">
      <c r="A320" s="1077">
        <v>242</v>
      </c>
      <c r="B320" s="1077" t="s">
        <v>8</v>
      </c>
      <c r="C320" s="1077" t="s">
        <v>174</v>
      </c>
      <c r="D320" s="1078">
        <v>578385103</v>
      </c>
      <c r="E320" s="1081" t="s">
        <v>399</v>
      </c>
      <c r="F320" s="1069" t="s">
        <v>1301</v>
      </c>
      <c r="G320" s="280">
        <v>1</v>
      </c>
      <c r="H320" s="280">
        <v>60</v>
      </c>
      <c r="I320" s="1086">
        <v>1.6</v>
      </c>
      <c r="J320" s="1086">
        <v>0</v>
      </c>
      <c r="K320" s="1066"/>
      <c r="L320" s="1066">
        <f t="shared" si="64"/>
        <v>1.6</v>
      </c>
      <c r="M320" s="1086">
        <f t="shared" si="65"/>
        <v>0.39</v>
      </c>
      <c r="N320" s="155">
        <v>810</v>
      </c>
      <c r="O320" s="156">
        <v>1200</v>
      </c>
      <c r="P320" s="1086">
        <v>40.799999999999997</v>
      </c>
      <c r="Q320" s="123"/>
      <c r="S320" s="204"/>
    </row>
    <row r="321" spans="1:19" s="146" customFormat="1" ht="15" customHeight="1">
      <c r="A321" s="250"/>
      <c r="B321" s="250"/>
      <c r="C321" s="250"/>
      <c r="D321" s="290"/>
      <c r="E321" s="299"/>
      <c r="F321" s="130"/>
      <c r="G321" s="252"/>
      <c r="H321" s="252"/>
      <c r="I321" s="131"/>
      <c r="J321" s="131"/>
      <c r="K321" s="182"/>
      <c r="L321" s="182"/>
      <c r="M321" s="131">
        <f>SUM(M310:M320)</f>
        <v>11.613</v>
      </c>
      <c r="N321" s="596"/>
      <c r="O321" s="597"/>
      <c r="P321" s="131">
        <f>SUM(P310:P320)</f>
        <v>805.26</v>
      </c>
      <c r="Q321" s="598"/>
      <c r="S321" s="204"/>
    </row>
    <row r="322" spans="1:19" s="146" customFormat="1" ht="13.5" customHeight="1">
      <c r="A322" s="1077">
        <v>243</v>
      </c>
      <c r="B322" s="1077" t="s">
        <v>8</v>
      </c>
      <c r="C322" s="1077" t="s">
        <v>5</v>
      </c>
      <c r="D322" s="1078">
        <v>578954096</v>
      </c>
      <c r="E322" s="1081" t="s">
        <v>219</v>
      </c>
      <c r="F322" s="1069" t="s">
        <v>1307</v>
      </c>
      <c r="G322" s="280">
        <v>1.5</v>
      </c>
      <c r="H322" s="280">
        <v>90</v>
      </c>
      <c r="I322" s="1086">
        <v>4</v>
      </c>
      <c r="J322" s="1086">
        <v>2.13</v>
      </c>
      <c r="K322" s="1066"/>
      <c r="L322" s="1066">
        <f t="shared" si="64"/>
        <v>1.87</v>
      </c>
      <c r="M322" s="1086">
        <f t="shared" si="65"/>
        <v>1</v>
      </c>
      <c r="N322" s="155">
        <v>0</v>
      </c>
      <c r="O322" s="156">
        <v>1000</v>
      </c>
      <c r="P322" s="1086">
        <v>68.650000000000006</v>
      </c>
      <c r="Q322" s="123"/>
      <c r="S322" s="204"/>
    </row>
    <row r="323" spans="1:19" s="146" customFormat="1" ht="13.5" customHeight="1">
      <c r="A323" s="1077">
        <v>244</v>
      </c>
      <c r="B323" s="1077" t="s">
        <v>8</v>
      </c>
      <c r="C323" s="1077" t="s">
        <v>5</v>
      </c>
      <c r="D323" s="1078">
        <v>578954052</v>
      </c>
      <c r="E323" s="1081" t="s">
        <v>218</v>
      </c>
      <c r="F323" s="1069" t="s">
        <v>1304</v>
      </c>
      <c r="G323" s="280">
        <v>1</v>
      </c>
      <c r="H323" s="280">
        <v>65</v>
      </c>
      <c r="I323" s="1086">
        <v>2.2999999999999998</v>
      </c>
      <c r="J323" s="1086">
        <v>2.2999999999999998</v>
      </c>
      <c r="K323" s="1066"/>
      <c r="L323" s="1066">
        <f t="shared" si="64"/>
        <v>0</v>
      </c>
      <c r="M323" s="1086">
        <f t="shared" si="65"/>
        <v>1.5349999999999999</v>
      </c>
      <c r="N323" s="155">
        <v>765</v>
      </c>
      <c r="O323" s="156">
        <v>2300</v>
      </c>
      <c r="P323" s="1086">
        <v>96.81</v>
      </c>
      <c r="Q323" s="123"/>
      <c r="S323" s="204"/>
    </row>
    <row r="324" spans="1:19" s="146" customFormat="1" ht="13.5" customHeight="1">
      <c r="A324" s="1077">
        <v>245</v>
      </c>
      <c r="B324" s="1077" t="s">
        <v>199</v>
      </c>
      <c r="C324" s="1077" t="s">
        <v>5</v>
      </c>
      <c r="D324" s="1078">
        <v>578954156</v>
      </c>
      <c r="E324" s="1081" t="s">
        <v>460</v>
      </c>
      <c r="F324" s="1069" t="s">
        <v>1311</v>
      </c>
      <c r="G324" s="280">
        <v>1</v>
      </c>
      <c r="H324" s="280">
        <v>60</v>
      </c>
      <c r="I324" s="1086">
        <v>1.6</v>
      </c>
      <c r="J324" s="1086">
        <v>0</v>
      </c>
      <c r="K324" s="1066"/>
      <c r="L324" s="1066">
        <f t="shared" si="64"/>
        <v>1.6</v>
      </c>
      <c r="M324" s="1086">
        <f t="shared" si="65"/>
        <v>1.3</v>
      </c>
      <c r="N324" s="155">
        <v>0</v>
      </c>
      <c r="O324" s="156">
        <v>1300</v>
      </c>
      <c r="P324" s="1086">
        <v>85.19</v>
      </c>
      <c r="Q324" s="123"/>
      <c r="S324" s="204"/>
    </row>
    <row r="325" spans="1:19" s="146" customFormat="1" ht="25.5" customHeight="1">
      <c r="A325" s="1077">
        <v>246</v>
      </c>
      <c r="B325" s="1077" t="s">
        <v>8</v>
      </c>
      <c r="C325" s="1077" t="s">
        <v>5</v>
      </c>
      <c r="D325" s="1078">
        <v>578954168</v>
      </c>
      <c r="E325" s="1081" t="s">
        <v>220</v>
      </c>
      <c r="F325" s="1069" t="s">
        <v>1312</v>
      </c>
      <c r="G325" s="280">
        <v>1.5</v>
      </c>
      <c r="H325" s="280">
        <v>90</v>
      </c>
      <c r="I325" s="1086">
        <v>2.0750000000000002</v>
      </c>
      <c r="J325" s="1086">
        <v>0</v>
      </c>
      <c r="K325" s="1066"/>
      <c r="L325" s="1066">
        <f t="shared" si="64"/>
        <v>2.0750000000000002</v>
      </c>
      <c r="M325" s="1086">
        <f t="shared" si="65"/>
        <v>1.83</v>
      </c>
      <c r="N325" s="155">
        <v>0</v>
      </c>
      <c r="O325" s="156">
        <v>1830</v>
      </c>
      <c r="P325" s="1086">
        <v>116.16</v>
      </c>
      <c r="Q325" s="123"/>
      <c r="S325" s="204"/>
    </row>
    <row r="326" spans="1:19" s="146" customFormat="1" ht="15" customHeight="1">
      <c r="A326" s="250"/>
      <c r="B326" s="250"/>
      <c r="C326" s="250"/>
      <c r="D326" s="290"/>
      <c r="E326" s="299"/>
      <c r="F326" s="130"/>
      <c r="G326" s="252"/>
      <c r="H326" s="252"/>
      <c r="I326" s="131"/>
      <c r="J326" s="131"/>
      <c r="K326" s="182"/>
      <c r="L326" s="182"/>
      <c r="M326" s="131">
        <f>SUM(M322:M325)</f>
        <v>5.665</v>
      </c>
      <c r="N326" s="596"/>
      <c r="O326" s="597"/>
      <c r="P326" s="131">
        <f>SUM(P322:P325)</f>
        <v>366.81</v>
      </c>
      <c r="Q326" s="598"/>
      <c r="S326" s="204"/>
    </row>
    <row r="327" spans="1:19" s="146" customFormat="1" ht="29.25" customHeight="1">
      <c r="A327" s="1077">
        <v>247</v>
      </c>
      <c r="B327" s="1077" t="s">
        <v>8</v>
      </c>
      <c r="C327" s="1077" t="s">
        <v>12</v>
      </c>
      <c r="D327" s="1078">
        <v>578964123</v>
      </c>
      <c r="E327" s="1081" t="s">
        <v>432</v>
      </c>
      <c r="F327" s="1069" t="s">
        <v>1317</v>
      </c>
      <c r="G327" s="280">
        <v>1</v>
      </c>
      <c r="H327" s="280">
        <v>60</v>
      </c>
      <c r="I327" s="1086">
        <v>1.1000000000000001</v>
      </c>
      <c r="J327" s="1086">
        <v>0</v>
      </c>
      <c r="K327" s="1066"/>
      <c r="L327" s="1066">
        <f t="shared" si="64"/>
        <v>1.1000000000000001</v>
      </c>
      <c r="M327" s="1086">
        <f t="shared" si="65"/>
        <v>0.85</v>
      </c>
      <c r="N327" s="155">
        <v>0</v>
      </c>
      <c r="O327" s="156">
        <v>850</v>
      </c>
      <c r="P327" s="1086">
        <v>63.74</v>
      </c>
      <c r="Q327" s="123"/>
      <c r="S327" s="204"/>
    </row>
    <row r="328" spans="1:19" s="146" customFormat="1" ht="18" customHeight="1">
      <c r="A328" s="1077">
        <v>248</v>
      </c>
      <c r="B328" s="1077" t="s">
        <v>8</v>
      </c>
      <c r="C328" s="1077" t="s">
        <v>12</v>
      </c>
      <c r="D328" s="1078">
        <v>578964162</v>
      </c>
      <c r="E328" s="1081" t="s">
        <v>204</v>
      </c>
      <c r="F328" s="1069" t="s">
        <v>1321</v>
      </c>
      <c r="G328" s="280">
        <v>2</v>
      </c>
      <c r="H328" s="280">
        <v>120</v>
      </c>
      <c r="I328" s="1086">
        <v>4.5380000000000003</v>
      </c>
      <c r="J328" s="1086">
        <v>2.5880000000000001</v>
      </c>
      <c r="K328" s="1066"/>
      <c r="L328" s="1066">
        <f t="shared" si="64"/>
        <v>1.9500000000000002</v>
      </c>
      <c r="M328" s="1086">
        <f t="shared" si="65"/>
        <v>2</v>
      </c>
      <c r="N328" s="155">
        <v>0</v>
      </c>
      <c r="O328" s="156">
        <v>2000</v>
      </c>
      <c r="P328" s="1086">
        <v>139.80000000000001</v>
      </c>
      <c r="Q328" s="123"/>
      <c r="S328" s="204"/>
    </row>
    <row r="329" spans="1:19" s="146" customFormat="1" ht="29.25" customHeight="1">
      <c r="A329" s="1077">
        <v>249</v>
      </c>
      <c r="B329" s="1077" t="s">
        <v>8</v>
      </c>
      <c r="C329" s="1077" t="s">
        <v>12</v>
      </c>
      <c r="D329" s="1078">
        <v>578964135</v>
      </c>
      <c r="E329" s="1081" t="s">
        <v>1326</v>
      </c>
      <c r="F329" s="1069" t="s">
        <v>1327</v>
      </c>
      <c r="G329" s="280">
        <v>1</v>
      </c>
      <c r="H329" s="280">
        <v>65</v>
      </c>
      <c r="I329" s="1086">
        <v>4</v>
      </c>
      <c r="J329" s="1086">
        <v>0</v>
      </c>
      <c r="K329" s="1066"/>
      <c r="L329" s="1066">
        <f t="shared" si="64"/>
        <v>4</v>
      </c>
      <c r="M329" s="1086">
        <f t="shared" si="65"/>
        <v>1</v>
      </c>
      <c r="N329" s="155">
        <v>0</v>
      </c>
      <c r="O329" s="156">
        <v>1000</v>
      </c>
      <c r="P329" s="1086">
        <v>58.36</v>
      </c>
      <c r="Q329" s="123"/>
      <c r="S329" s="204"/>
    </row>
    <row r="330" spans="1:19" s="146" customFormat="1" ht="30.75" customHeight="1">
      <c r="A330" s="1077">
        <v>250</v>
      </c>
      <c r="B330" s="1077" t="s">
        <v>8</v>
      </c>
      <c r="C330" s="1077" t="s">
        <v>12</v>
      </c>
      <c r="D330" s="1078">
        <v>578964041</v>
      </c>
      <c r="E330" s="1081" t="s">
        <v>1328</v>
      </c>
      <c r="F330" s="1069" t="s">
        <v>1329</v>
      </c>
      <c r="G330" s="280">
        <v>1</v>
      </c>
      <c r="H330" s="280">
        <v>65</v>
      </c>
      <c r="I330" s="1086">
        <v>3</v>
      </c>
      <c r="J330" s="1086">
        <v>0</v>
      </c>
      <c r="K330" s="1066"/>
      <c r="L330" s="1066">
        <f t="shared" si="64"/>
        <v>3</v>
      </c>
      <c r="M330" s="1086">
        <f t="shared" si="65"/>
        <v>1</v>
      </c>
      <c r="N330" s="155">
        <v>0</v>
      </c>
      <c r="O330" s="156">
        <v>1000</v>
      </c>
      <c r="P330" s="1086">
        <v>59.95</v>
      </c>
      <c r="Q330" s="123"/>
      <c r="S330" s="204"/>
    </row>
    <row r="331" spans="1:19" s="146" customFormat="1" ht="17.25" customHeight="1">
      <c r="A331" s="1077">
        <v>251</v>
      </c>
      <c r="B331" s="1077" t="s">
        <v>8</v>
      </c>
      <c r="C331" s="1077" t="s">
        <v>12</v>
      </c>
      <c r="D331" s="1078">
        <v>578964047</v>
      </c>
      <c r="E331" s="1081" t="s">
        <v>449</v>
      </c>
      <c r="F331" s="1069" t="s">
        <v>1316</v>
      </c>
      <c r="G331" s="280">
        <v>0.5</v>
      </c>
      <c r="H331" s="280">
        <v>30</v>
      </c>
      <c r="I331" s="1086">
        <v>1.2</v>
      </c>
      <c r="J331" s="1086">
        <v>0</v>
      </c>
      <c r="K331" s="1066"/>
      <c r="L331" s="1066">
        <f t="shared" si="64"/>
        <v>1.2</v>
      </c>
      <c r="M331" s="1086">
        <f t="shared" si="65"/>
        <v>0.5</v>
      </c>
      <c r="N331" s="155">
        <v>0</v>
      </c>
      <c r="O331" s="156">
        <v>500</v>
      </c>
      <c r="P331" s="1086">
        <v>34.81</v>
      </c>
      <c r="Q331" s="123"/>
      <c r="S331" s="204"/>
    </row>
    <row r="332" spans="1:19" s="146" customFormat="1" ht="17.25" customHeight="1">
      <c r="A332" s="1077">
        <v>252</v>
      </c>
      <c r="B332" s="1077" t="s">
        <v>8</v>
      </c>
      <c r="C332" s="1077" t="s">
        <v>12</v>
      </c>
      <c r="D332" s="1078">
        <v>578964155</v>
      </c>
      <c r="E332" s="1081" t="s">
        <v>205</v>
      </c>
      <c r="F332" s="1069" t="s">
        <v>1318</v>
      </c>
      <c r="G332" s="280">
        <v>1</v>
      </c>
      <c r="H332" s="280">
        <v>60</v>
      </c>
      <c r="I332" s="1086">
        <v>1.36</v>
      </c>
      <c r="J332" s="1086">
        <v>0</v>
      </c>
      <c r="K332" s="1066"/>
      <c r="L332" s="1066">
        <f t="shared" ref="L332:L350" si="66">I332-J332-K332</f>
        <v>1.36</v>
      </c>
      <c r="M332" s="1086">
        <f t="shared" ref="M332:M350" si="67">(O332-N332)/1000</f>
        <v>1</v>
      </c>
      <c r="N332" s="155">
        <v>0</v>
      </c>
      <c r="O332" s="156">
        <v>1000</v>
      </c>
      <c r="P332" s="1086">
        <v>84.01</v>
      </c>
      <c r="Q332" s="123"/>
      <c r="S332" s="204"/>
    </row>
    <row r="333" spans="1:19" s="146" customFormat="1" ht="17.25" customHeight="1">
      <c r="A333" s="1077">
        <v>253</v>
      </c>
      <c r="B333" s="1077" t="s">
        <v>8</v>
      </c>
      <c r="C333" s="1077" t="s">
        <v>12</v>
      </c>
      <c r="D333" s="1078">
        <v>578965071</v>
      </c>
      <c r="E333" s="1081" t="s">
        <v>1322</v>
      </c>
      <c r="F333" s="1069" t="s">
        <v>1323</v>
      </c>
      <c r="G333" s="280">
        <v>2.5</v>
      </c>
      <c r="H333" s="280">
        <v>150</v>
      </c>
      <c r="I333" s="1086">
        <v>1</v>
      </c>
      <c r="J333" s="1086">
        <v>0</v>
      </c>
      <c r="K333" s="1066"/>
      <c r="L333" s="1066">
        <f t="shared" si="66"/>
        <v>1</v>
      </c>
      <c r="M333" s="1086">
        <f t="shared" si="67"/>
        <v>1</v>
      </c>
      <c r="N333" s="155">
        <v>0</v>
      </c>
      <c r="O333" s="156">
        <v>1000</v>
      </c>
      <c r="P333" s="1086">
        <v>61.12</v>
      </c>
      <c r="Q333" s="123"/>
      <c r="S333" s="204"/>
    </row>
    <row r="334" spans="1:19" s="146" customFormat="1" ht="15" customHeight="1">
      <c r="A334" s="250"/>
      <c r="B334" s="250"/>
      <c r="C334" s="250"/>
      <c r="D334" s="290"/>
      <c r="E334" s="299"/>
      <c r="F334" s="130"/>
      <c r="G334" s="252"/>
      <c r="H334" s="252"/>
      <c r="I334" s="131"/>
      <c r="J334" s="131"/>
      <c r="K334" s="182"/>
      <c r="L334" s="182"/>
      <c r="M334" s="131">
        <f>SUM(M327:M333)</f>
        <v>7.35</v>
      </c>
      <c r="N334" s="596"/>
      <c r="O334" s="597"/>
      <c r="P334" s="131">
        <f>SUM(P327:P333)</f>
        <v>501.79</v>
      </c>
      <c r="Q334" s="598"/>
      <c r="S334" s="204"/>
    </row>
    <row r="335" spans="1:19" s="146" customFormat="1" ht="18" customHeight="1">
      <c r="A335" s="1077">
        <v>254</v>
      </c>
      <c r="B335" s="1077" t="s">
        <v>8</v>
      </c>
      <c r="C335" s="1077" t="s">
        <v>11</v>
      </c>
      <c r="D335" s="1078">
        <v>578765080</v>
      </c>
      <c r="E335" s="1081" t="s">
        <v>201</v>
      </c>
      <c r="F335" s="1069" t="s">
        <v>1334</v>
      </c>
      <c r="G335" s="280">
        <v>1.45</v>
      </c>
      <c r="H335" s="280">
        <v>80.39</v>
      </c>
      <c r="I335" s="1086">
        <v>1.9</v>
      </c>
      <c r="J335" s="1086">
        <v>1.45</v>
      </c>
      <c r="K335" s="1066"/>
      <c r="L335" s="1066">
        <f t="shared" si="66"/>
        <v>0.44999999999999996</v>
      </c>
      <c r="M335" s="1086">
        <f t="shared" si="67"/>
        <v>1.45</v>
      </c>
      <c r="N335" s="155">
        <v>0</v>
      </c>
      <c r="O335" s="156">
        <v>1450</v>
      </c>
      <c r="P335" s="1086">
        <v>80.39</v>
      </c>
      <c r="Q335" s="123"/>
      <c r="S335" s="204"/>
    </row>
    <row r="336" spans="1:19" s="146" customFormat="1" ht="15" customHeight="1">
      <c r="A336" s="250"/>
      <c r="B336" s="250"/>
      <c r="C336" s="250"/>
      <c r="D336" s="290"/>
      <c r="E336" s="299"/>
      <c r="F336" s="130"/>
      <c r="G336" s="252"/>
      <c r="H336" s="252"/>
      <c r="I336" s="131"/>
      <c r="J336" s="131"/>
      <c r="K336" s="182"/>
      <c r="L336" s="182"/>
      <c r="M336" s="131">
        <f>SUM(M335)</f>
        <v>1.45</v>
      </c>
      <c r="N336" s="596"/>
      <c r="O336" s="597"/>
      <c r="P336" s="131">
        <f>SUM(P335)</f>
        <v>80.39</v>
      </c>
      <c r="Q336" s="598"/>
      <c r="S336" s="204"/>
    </row>
    <row r="337" spans="1:19" s="146" customFormat="1" ht="24.75" customHeight="1">
      <c r="A337" s="1077">
        <v>255</v>
      </c>
      <c r="B337" s="1077" t="s">
        <v>8</v>
      </c>
      <c r="C337" s="1077" t="s">
        <v>104</v>
      </c>
      <c r="D337" s="1078">
        <v>578525156</v>
      </c>
      <c r="E337" s="1081" t="s">
        <v>426</v>
      </c>
      <c r="F337" s="1069" t="s">
        <v>1315</v>
      </c>
      <c r="G337" s="280">
        <v>1.32</v>
      </c>
      <c r="H337" s="280">
        <v>64.709999999999994</v>
      </c>
      <c r="I337" s="1086">
        <v>1.35</v>
      </c>
      <c r="J337" s="1086">
        <v>1.35</v>
      </c>
      <c r="K337" s="1066"/>
      <c r="L337" s="1066">
        <f t="shared" si="66"/>
        <v>0</v>
      </c>
      <c r="M337" s="1086">
        <f t="shared" si="67"/>
        <v>1.3149999999999999</v>
      </c>
      <c r="N337" s="155">
        <v>0</v>
      </c>
      <c r="O337" s="156">
        <v>1315</v>
      </c>
      <c r="P337" s="1086">
        <v>64.709999999999994</v>
      </c>
      <c r="Q337" s="123"/>
      <c r="S337" s="204"/>
    </row>
    <row r="338" spans="1:19" s="146" customFormat="1" ht="15" customHeight="1">
      <c r="A338" s="250"/>
      <c r="B338" s="250"/>
      <c r="C338" s="250"/>
      <c r="D338" s="290"/>
      <c r="E338" s="299"/>
      <c r="F338" s="130"/>
      <c r="G338" s="252"/>
      <c r="H338" s="252"/>
      <c r="I338" s="131"/>
      <c r="J338" s="131"/>
      <c r="K338" s="182"/>
      <c r="L338" s="182"/>
      <c r="M338" s="131">
        <f>SUM(M337)</f>
        <v>1.3149999999999999</v>
      </c>
      <c r="N338" s="596"/>
      <c r="O338" s="597"/>
      <c r="P338" s="131">
        <f>SUM(P337)</f>
        <v>64.709999999999994</v>
      </c>
      <c r="Q338" s="598"/>
      <c r="S338" s="204"/>
    </row>
    <row r="339" spans="1:19" s="146" customFormat="1" ht="15" customHeight="1">
      <c r="A339" s="1855">
        <v>256</v>
      </c>
      <c r="B339" s="1855" t="s">
        <v>8</v>
      </c>
      <c r="C339" s="1855" t="s">
        <v>7</v>
      </c>
      <c r="D339" s="1798">
        <v>578574209</v>
      </c>
      <c r="E339" s="1860" t="s">
        <v>1335</v>
      </c>
      <c r="F339" s="1809" t="s">
        <v>1336</v>
      </c>
      <c r="G339" s="124"/>
      <c r="H339" s="124"/>
      <c r="I339" s="1086">
        <v>7.1</v>
      </c>
      <c r="J339" s="1086">
        <v>7.1</v>
      </c>
      <c r="K339" s="1066"/>
      <c r="L339" s="1066">
        <f t="shared" si="66"/>
        <v>0</v>
      </c>
      <c r="M339" s="1086">
        <f t="shared" si="67"/>
        <v>2.25</v>
      </c>
      <c r="N339" s="155">
        <v>1700</v>
      </c>
      <c r="O339" s="156">
        <v>3950</v>
      </c>
      <c r="P339" s="1870">
        <v>180.36</v>
      </c>
      <c r="Q339" s="123"/>
      <c r="S339" s="204"/>
    </row>
    <row r="340" spans="1:19" s="146" customFormat="1" ht="15" customHeight="1">
      <c r="A340" s="1855"/>
      <c r="B340" s="1855"/>
      <c r="C340" s="1855"/>
      <c r="D340" s="1798"/>
      <c r="E340" s="1860"/>
      <c r="F340" s="1809"/>
      <c r="G340" s="124"/>
      <c r="H340" s="124"/>
      <c r="I340" s="1086"/>
      <c r="J340" s="1086"/>
      <c r="K340" s="1066"/>
      <c r="L340" s="1066">
        <f t="shared" si="66"/>
        <v>0</v>
      </c>
      <c r="M340" s="1086">
        <f t="shared" si="67"/>
        <v>0.8</v>
      </c>
      <c r="N340" s="155">
        <v>6300</v>
      </c>
      <c r="O340" s="156">
        <v>7100</v>
      </c>
      <c r="P340" s="1870"/>
      <c r="Q340" s="123"/>
      <c r="S340" s="204"/>
    </row>
    <row r="341" spans="1:19" s="146" customFormat="1" ht="15" customHeight="1">
      <c r="A341" s="250"/>
      <c r="B341" s="250"/>
      <c r="C341" s="250"/>
      <c r="D341" s="182"/>
      <c r="E341" s="299"/>
      <c r="F341" s="130"/>
      <c r="G341" s="139"/>
      <c r="H341" s="139"/>
      <c r="I341" s="131"/>
      <c r="J341" s="131"/>
      <c r="K341" s="182"/>
      <c r="L341" s="182"/>
      <c r="M341" s="131">
        <f>SUM(M339:M340)</f>
        <v>3.05</v>
      </c>
      <c r="N341" s="596"/>
      <c r="O341" s="597"/>
      <c r="P341" s="131">
        <f>SUM(P339)</f>
        <v>180.36</v>
      </c>
      <c r="Q341" s="598"/>
      <c r="S341" s="204"/>
    </row>
    <row r="342" spans="1:19" s="146" customFormat="1" ht="15" customHeight="1">
      <c r="A342" s="1077">
        <v>257</v>
      </c>
      <c r="B342" s="1077" t="s">
        <v>1</v>
      </c>
      <c r="C342" s="1077" t="s">
        <v>2</v>
      </c>
      <c r="D342" s="1078">
        <v>579584007</v>
      </c>
      <c r="E342" s="1081" t="s">
        <v>453</v>
      </c>
      <c r="F342" s="1069" t="s">
        <v>1353</v>
      </c>
      <c r="G342" s="280">
        <v>1.8</v>
      </c>
      <c r="H342" s="280">
        <v>102.63</v>
      </c>
      <c r="I342" s="1086">
        <v>4.7</v>
      </c>
      <c r="J342" s="1086">
        <v>2.8</v>
      </c>
      <c r="K342" s="1066"/>
      <c r="L342" s="1066">
        <f t="shared" si="66"/>
        <v>1.9000000000000004</v>
      </c>
      <c r="M342" s="1086">
        <f t="shared" si="67"/>
        <v>1.8</v>
      </c>
      <c r="N342" s="155">
        <v>2900</v>
      </c>
      <c r="O342" s="156">
        <v>4700</v>
      </c>
      <c r="P342" s="1086">
        <v>102.63</v>
      </c>
      <c r="Q342" s="123"/>
      <c r="S342" s="204"/>
    </row>
    <row r="343" spans="1:19" s="146" customFormat="1" ht="15" customHeight="1">
      <c r="A343" s="250"/>
      <c r="B343" s="250"/>
      <c r="C343" s="250"/>
      <c r="D343" s="290"/>
      <c r="E343" s="299"/>
      <c r="F343" s="130"/>
      <c r="G343" s="252"/>
      <c r="H343" s="252"/>
      <c r="I343" s="131"/>
      <c r="J343" s="131"/>
      <c r="K343" s="182"/>
      <c r="L343" s="182"/>
      <c r="M343" s="131">
        <f>SUM(M342)</f>
        <v>1.8</v>
      </c>
      <c r="N343" s="596"/>
      <c r="O343" s="597"/>
      <c r="P343" s="131">
        <f>SUM(P342)</f>
        <v>102.63</v>
      </c>
      <c r="Q343" s="598"/>
      <c r="S343" s="204"/>
    </row>
    <row r="344" spans="1:19" s="146" customFormat="1" ht="17.25" customHeight="1">
      <c r="A344" s="1077">
        <v>258</v>
      </c>
      <c r="B344" s="1077" t="s">
        <v>1</v>
      </c>
      <c r="C344" s="1077" t="s">
        <v>114</v>
      </c>
      <c r="D344" s="1078">
        <v>579874090</v>
      </c>
      <c r="E344" s="1081" t="s">
        <v>2844</v>
      </c>
      <c r="F344" s="1069" t="s">
        <v>1347</v>
      </c>
      <c r="G344" s="280">
        <v>1.5</v>
      </c>
      <c r="H344" s="280">
        <v>100</v>
      </c>
      <c r="I344" s="1086">
        <v>3.06</v>
      </c>
      <c r="J344" s="1086">
        <v>2.2749999999999999</v>
      </c>
      <c r="K344" s="1066"/>
      <c r="L344" s="1066">
        <f t="shared" si="66"/>
        <v>0.78500000000000014</v>
      </c>
      <c r="M344" s="1086">
        <f t="shared" si="67"/>
        <v>1.5</v>
      </c>
      <c r="N344" s="155">
        <v>0</v>
      </c>
      <c r="O344" s="156">
        <v>1500</v>
      </c>
      <c r="P344" s="1086">
        <v>126.05</v>
      </c>
      <c r="Q344" s="123"/>
      <c r="S344" s="204"/>
    </row>
    <row r="345" spans="1:19" s="146" customFormat="1" ht="15" customHeight="1">
      <c r="A345" s="1855">
        <v>259</v>
      </c>
      <c r="B345" s="1855" t="s">
        <v>1</v>
      </c>
      <c r="C345" s="1855" t="s">
        <v>114</v>
      </c>
      <c r="D345" s="1856">
        <v>579874044</v>
      </c>
      <c r="E345" s="1860" t="s">
        <v>188</v>
      </c>
      <c r="F345" s="1809" t="s">
        <v>1346</v>
      </c>
      <c r="G345" s="280">
        <v>2.2999999999999998</v>
      </c>
      <c r="H345" s="280">
        <v>95</v>
      </c>
      <c r="I345" s="1086">
        <v>3.8</v>
      </c>
      <c r="J345" s="1086">
        <v>3.8</v>
      </c>
      <c r="K345" s="1066"/>
      <c r="L345" s="1066">
        <f t="shared" si="66"/>
        <v>0</v>
      </c>
      <c r="M345" s="1086">
        <f t="shared" si="67"/>
        <v>0.59199999999999997</v>
      </c>
      <c r="N345" s="155">
        <v>0</v>
      </c>
      <c r="O345" s="156">
        <v>592</v>
      </c>
      <c r="P345" s="1086">
        <v>104.85</v>
      </c>
      <c r="Q345" s="123"/>
      <c r="S345" s="204"/>
    </row>
    <row r="346" spans="1:19" s="146" customFormat="1" ht="12" customHeight="1">
      <c r="A346" s="1855"/>
      <c r="B346" s="1855"/>
      <c r="C346" s="1855"/>
      <c r="D346" s="1856"/>
      <c r="E346" s="1860"/>
      <c r="F346" s="1809"/>
      <c r="G346" s="280"/>
      <c r="H346" s="280"/>
      <c r="I346" s="1086"/>
      <c r="J346" s="1086"/>
      <c r="K346" s="1066"/>
      <c r="L346" s="1066">
        <f t="shared" si="66"/>
        <v>0</v>
      </c>
      <c r="M346" s="1086">
        <f t="shared" si="67"/>
        <v>0.70799999999999996</v>
      </c>
      <c r="N346" s="155">
        <v>792</v>
      </c>
      <c r="O346" s="156">
        <v>1500</v>
      </c>
      <c r="P346" s="1086"/>
      <c r="Q346" s="123"/>
      <c r="S346" s="204"/>
    </row>
    <row r="347" spans="1:19" s="146" customFormat="1" ht="15" customHeight="1">
      <c r="A347" s="1855"/>
      <c r="B347" s="1855"/>
      <c r="C347" s="1855"/>
      <c r="D347" s="1856"/>
      <c r="E347" s="1860"/>
      <c r="F347" s="1809"/>
      <c r="G347" s="280"/>
      <c r="H347" s="280"/>
      <c r="I347" s="1086"/>
      <c r="J347" s="1086"/>
      <c r="K347" s="1066"/>
      <c r="L347" s="1066">
        <f t="shared" si="66"/>
        <v>0</v>
      </c>
      <c r="M347" s="1086">
        <f t="shared" si="67"/>
        <v>0.3</v>
      </c>
      <c r="N347" s="155">
        <v>3500</v>
      </c>
      <c r="O347" s="156">
        <v>3800</v>
      </c>
      <c r="P347" s="1086"/>
      <c r="Q347" s="123"/>
      <c r="S347" s="204"/>
    </row>
    <row r="348" spans="1:19" s="146" customFormat="1" ht="15" customHeight="1">
      <c r="A348" s="1077">
        <v>260</v>
      </c>
      <c r="B348" s="1077" t="s">
        <v>1</v>
      </c>
      <c r="C348" s="1077" t="s">
        <v>114</v>
      </c>
      <c r="D348" s="1078">
        <v>579874132</v>
      </c>
      <c r="E348" s="1081" t="s">
        <v>434</v>
      </c>
      <c r="F348" s="1069" t="s">
        <v>1349</v>
      </c>
      <c r="G348" s="280">
        <v>1</v>
      </c>
      <c r="H348" s="280">
        <v>50</v>
      </c>
      <c r="I348" s="1086">
        <v>2.94</v>
      </c>
      <c r="J348" s="1086">
        <v>1.5</v>
      </c>
      <c r="K348" s="1066"/>
      <c r="L348" s="1066">
        <f t="shared" si="66"/>
        <v>1.44</v>
      </c>
      <c r="M348" s="1086">
        <f t="shared" si="67"/>
        <v>0.94</v>
      </c>
      <c r="N348" s="155">
        <v>2000</v>
      </c>
      <c r="O348" s="156">
        <v>2940</v>
      </c>
      <c r="P348" s="1086">
        <v>105.07</v>
      </c>
      <c r="Q348" s="123"/>
      <c r="S348" s="204"/>
    </row>
    <row r="349" spans="1:19" s="146" customFormat="1" ht="15" customHeight="1">
      <c r="A349" s="250"/>
      <c r="B349" s="250"/>
      <c r="C349" s="250"/>
      <c r="D349" s="290"/>
      <c r="E349" s="299"/>
      <c r="F349" s="130"/>
      <c r="G349" s="252"/>
      <c r="H349" s="252"/>
      <c r="I349" s="131"/>
      <c r="J349" s="131"/>
      <c r="K349" s="182"/>
      <c r="L349" s="182"/>
      <c r="M349" s="131">
        <f>SUM(M344:M348)</f>
        <v>4.0399999999999991</v>
      </c>
      <c r="N349" s="596"/>
      <c r="O349" s="597"/>
      <c r="P349" s="131">
        <f>SUM(P344:P348)</f>
        <v>335.96999999999997</v>
      </c>
      <c r="Q349" s="598"/>
      <c r="S349" s="204"/>
    </row>
    <row r="350" spans="1:19" s="146" customFormat="1" ht="17.25" customHeight="1">
      <c r="A350" s="1077">
        <v>261</v>
      </c>
      <c r="B350" s="1077" t="s">
        <v>1</v>
      </c>
      <c r="C350" s="1077" t="s">
        <v>116</v>
      </c>
      <c r="D350" s="1078">
        <v>579764027</v>
      </c>
      <c r="E350" s="1081" t="s">
        <v>2845</v>
      </c>
      <c r="F350" s="1069" t="s">
        <v>1344</v>
      </c>
      <c r="G350" s="280">
        <v>1.5</v>
      </c>
      <c r="H350" s="280">
        <v>90</v>
      </c>
      <c r="I350" s="1086">
        <v>4</v>
      </c>
      <c r="J350" s="1086">
        <v>2</v>
      </c>
      <c r="K350" s="1066"/>
      <c r="L350" s="1066">
        <f t="shared" si="66"/>
        <v>2</v>
      </c>
      <c r="M350" s="1086">
        <f t="shared" si="67"/>
        <v>2</v>
      </c>
      <c r="N350" s="155">
        <v>0</v>
      </c>
      <c r="O350" s="156">
        <v>2000</v>
      </c>
      <c r="P350" s="1086">
        <v>179.27</v>
      </c>
      <c r="Q350" s="123"/>
      <c r="S350" s="204"/>
    </row>
    <row r="351" spans="1:19" s="146" customFormat="1" ht="15" customHeight="1">
      <c r="A351" s="339"/>
      <c r="B351" s="339"/>
      <c r="C351" s="339"/>
      <c r="D351" s="340"/>
      <c r="E351" s="341"/>
      <c r="F351" s="575"/>
      <c r="G351" s="342"/>
      <c r="H351" s="342"/>
      <c r="I351" s="599"/>
      <c r="J351" s="599"/>
      <c r="K351" s="600"/>
      <c r="L351" s="600"/>
      <c r="M351" s="599">
        <f>SUM(M350)</f>
        <v>2</v>
      </c>
      <c r="N351" s="601">
        <f>SUM(N350)</f>
        <v>0</v>
      </c>
      <c r="O351" s="602">
        <f>SUM(O350)</f>
        <v>2000</v>
      </c>
      <c r="P351" s="599">
        <f>SUM(P350)</f>
        <v>179.27</v>
      </c>
      <c r="Q351" s="603"/>
      <c r="S351" s="204"/>
    </row>
    <row r="352" spans="1:19" s="605" customFormat="1" ht="21" customHeight="1">
      <c r="A352" s="1223"/>
      <c r="B352" s="1223"/>
      <c r="C352" s="1223"/>
      <c r="D352" s="1224"/>
      <c r="E352" s="1225" t="s">
        <v>1774</v>
      </c>
      <c r="F352" s="1225"/>
      <c r="G352" s="595">
        <f t="shared" ref="G352:L352" si="68">SUM(G251:G350)</f>
        <v>85.126999999999995</v>
      </c>
      <c r="H352" s="595">
        <f t="shared" si="68"/>
        <v>5052.6005300000006</v>
      </c>
      <c r="I352" s="1227">
        <f t="shared" si="68"/>
        <v>185.858</v>
      </c>
      <c r="J352" s="1227">
        <f t="shared" si="68"/>
        <v>64.188000000000002</v>
      </c>
      <c r="K352" s="1224">
        <f t="shared" si="68"/>
        <v>0</v>
      </c>
      <c r="L352" s="1224">
        <f t="shared" si="68"/>
        <v>121.67</v>
      </c>
      <c r="M352" s="1227">
        <f>M351+M349+M343+M341+M338+M336+M334+M326+M321+M309+M307+M301+M296+M293+M289+M286+M282+M279+M277+M269+M265+M262+M257+M252</f>
        <v>83.686999999999998</v>
      </c>
      <c r="N352" s="595"/>
      <c r="O352" s="595"/>
      <c r="P352" s="1227">
        <f>P351+P349+P343+P341+P338+P336+P334+P326+P321+P309+P307+P301+P296+P293+P289+P286+P282+P279+P277+P269+P265+P262+P257+P252</f>
        <v>5606.6</v>
      </c>
      <c r="Q352" s="604"/>
      <c r="S352" s="204"/>
    </row>
    <row r="353" spans="1:19" s="81" customFormat="1" ht="7.5" customHeight="1">
      <c r="A353" s="222"/>
      <c r="B353" s="222"/>
      <c r="C353" s="222"/>
      <c r="D353" s="226"/>
      <c r="E353" s="231"/>
      <c r="F353" s="231"/>
      <c r="I353" s="240"/>
      <c r="J353" s="240"/>
      <c r="K353" s="226"/>
      <c r="L353" s="226"/>
      <c r="M353" s="226"/>
      <c r="P353" s="240"/>
      <c r="S353" s="857"/>
    </row>
    <row r="354" spans="1:19" s="81" customFormat="1" ht="25.5" customHeight="1">
      <c r="A354" s="1807" t="s">
        <v>2469</v>
      </c>
      <c r="B354" s="1807"/>
      <c r="C354" s="1807"/>
      <c r="D354" s="1807"/>
      <c r="E354" s="1807"/>
      <c r="F354" s="231"/>
      <c r="I354" s="240"/>
      <c r="J354" s="240"/>
      <c r="K354" s="226"/>
      <c r="L354" s="226"/>
      <c r="M354" s="226"/>
      <c r="P354" s="240"/>
      <c r="S354" s="857"/>
    </row>
    <row r="355" spans="1:19" s="81" customFormat="1" ht="15" customHeight="1">
      <c r="A355" s="222"/>
      <c r="B355" s="222"/>
      <c r="C355" s="222"/>
      <c r="D355" s="226"/>
      <c r="E355" s="231"/>
      <c r="F355" s="231"/>
      <c r="I355" s="240"/>
      <c r="J355" s="240"/>
      <c r="K355" s="226"/>
      <c r="L355" s="226"/>
      <c r="M355" s="226"/>
      <c r="P355" s="240"/>
      <c r="S355" s="857"/>
    </row>
    <row r="356" spans="1:19" s="311" customFormat="1" ht="26.25" customHeight="1">
      <c r="A356" s="1077">
        <v>262</v>
      </c>
      <c r="B356" s="1077" t="s">
        <v>57</v>
      </c>
      <c r="C356" s="1077" t="s">
        <v>56</v>
      </c>
      <c r="D356" s="1078">
        <v>504853020</v>
      </c>
      <c r="E356" s="1081" t="s">
        <v>1745</v>
      </c>
      <c r="F356" s="1069" t="s">
        <v>2300</v>
      </c>
      <c r="G356" s="280"/>
      <c r="H356" s="280"/>
      <c r="I356" s="1086">
        <v>2.5</v>
      </c>
      <c r="J356" s="1086"/>
      <c r="K356" s="1066"/>
      <c r="L356" s="1066">
        <f t="shared" ref="L356:L413" si="69">I356-J356-K356</f>
        <v>2.5</v>
      </c>
      <c r="M356" s="1086">
        <f t="shared" ref="M356:M413" si="70">(O356-N356)/1000</f>
        <v>1</v>
      </c>
      <c r="N356" s="155">
        <v>0</v>
      </c>
      <c r="O356" s="156">
        <v>1000</v>
      </c>
      <c r="P356" s="1086">
        <v>69.86</v>
      </c>
      <c r="Q356" s="151"/>
      <c r="S356" s="856" t="s">
        <v>2555</v>
      </c>
    </row>
    <row r="357" spans="1:19" s="158" customFormat="1" ht="15.75" customHeight="1">
      <c r="A357" s="1064">
        <v>263</v>
      </c>
      <c r="B357" s="1064" t="s">
        <v>57</v>
      </c>
      <c r="C357" s="1077" t="s">
        <v>56</v>
      </c>
      <c r="D357" s="1066">
        <v>504854068</v>
      </c>
      <c r="E357" s="1069" t="s">
        <v>2588</v>
      </c>
      <c r="F357" s="1228"/>
      <c r="G357" s="123"/>
      <c r="H357" s="123"/>
      <c r="I357" s="1086">
        <v>0.8</v>
      </c>
      <c r="J357" s="1086"/>
      <c r="K357" s="1066"/>
      <c r="L357" s="1086">
        <f t="shared" ref="L357" si="71">I357-J357-K357</f>
        <v>0.8</v>
      </c>
      <c r="M357" s="1152">
        <f t="shared" ref="M357" si="72">(O357-N357)/1000</f>
        <v>0.8</v>
      </c>
      <c r="N357" s="155">
        <v>0</v>
      </c>
      <c r="O357" s="156">
        <v>800</v>
      </c>
      <c r="P357" s="1086">
        <f>M357*75</f>
        <v>60</v>
      </c>
      <c r="Q357" s="309"/>
      <c r="S357" s="856" t="s">
        <v>2589</v>
      </c>
    </row>
    <row r="358" spans="1:19" s="311" customFormat="1" ht="15" customHeight="1">
      <c r="A358" s="926"/>
      <c r="B358" s="926"/>
      <c r="C358" s="926"/>
      <c r="D358" s="1155"/>
      <c r="E358" s="1156"/>
      <c r="F358" s="1157"/>
      <c r="G358" s="1158"/>
      <c r="H358" s="1158"/>
      <c r="I358" s="1159">
        <f>SUM(I356:I357)</f>
        <v>3.3</v>
      </c>
      <c r="J358" s="1159">
        <f>SUM(J356:J357)</f>
        <v>0</v>
      </c>
      <c r="K358" s="1159">
        <f>SUM(K356:K357)</f>
        <v>0</v>
      </c>
      <c r="L358" s="1159">
        <f>SUM(L356:L357)</f>
        <v>3.3</v>
      </c>
      <c r="M358" s="1159">
        <f>SUM(M356:M357)</f>
        <v>1.8</v>
      </c>
      <c r="N358" s="927"/>
      <c r="O358" s="928"/>
      <c r="P358" s="1159">
        <f>SUM(P356:P357)</f>
        <v>129.86000000000001</v>
      </c>
      <c r="Q358" s="935"/>
      <c r="S358" s="856"/>
    </row>
    <row r="359" spans="1:19" s="311" customFormat="1" ht="27.75" customHeight="1">
      <c r="A359" s="1077">
        <v>264</v>
      </c>
      <c r="B359" s="1077" t="s">
        <v>57</v>
      </c>
      <c r="C359" s="1077" t="s">
        <v>63</v>
      </c>
      <c r="D359" s="1078">
        <v>504094087</v>
      </c>
      <c r="E359" s="1069" t="s">
        <v>797</v>
      </c>
      <c r="F359" s="1069" t="s">
        <v>2301</v>
      </c>
      <c r="G359" s="280"/>
      <c r="H359" s="280"/>
      <c r="I359" s="1086">
        <v>3.98</v>
      </c>
      <c r="J359" s="1086"/>
      <c r="K359" s="1066"/>
      <c r="L359" s="1066">
        <f t="shared" si="69"/>
        <v>3.98</v>
      </c>
      <c r="M359" s="1086">
        <f t="shared" si="70"/>
        <v>1.45</v>
      </c>
      <c r="N359" s="155">
        <v>0</v>
      </c>
      <c r="O359" s="156">
        <v>1450</v>
      </c>
      <c r="P359" s="1086">
        <v>91.65</v>
      </c>
      <c r="Q359" s="151"/>
      <c r="S359" s="856" t="s">
        <v>2580</v>
      </c>
    </row>
    <row r="360" spans="1:19" s="311" customFormat="1" ht="15" customHeight="1">
      <c r="A360" s="926"/>
      <c r="B360" s="926"/>
      <c r="C360" s="926"/>
      <c r="D360" s="1155"/>
      <c r="E360" s="1157"/>
      <c r="F360" s="1157"/>
      <c r="G360" s="1158"/>
      <c r="H360" s="1158"/>
      <c r="I360" s="1159">
        <f>SUM(I359:I359)</f>
        <v>3.98</v>
      </c>
      <c r="J360" s="1159">
        <f>SUM(J359:J359)</f>
        <v>0</v>
      </c>
      <c r="K360" s="1159">
        <f>SUM(K359:K359)</f>
        <v>0</v>
      </c>
      <c r="L360" s="1159">
        <f>SUM(L359:L359)</f>
        <v>3.98</v>
      </c>
      <c r="M360" s="1159">
        <f>SUM(M359:M359)</f>
        <v>1.45</v>
      </c>
      <c r="N360" s="927"/>
      <c r="O360" s="928"/>
      <c r="P360" s="1159">
        <f>SUM(P359:P359)</f>
        <v>91.65</v>
      </c>
      <c r="Q360" s="935"/>
      <c r="S360" s="856"/>
    </row>
    <row r="361" spans="1:19" s="158" customFormat="1" ht="22.5" customHeight="1">
      <c r="A361" s="1064">
        <v>265</v>
      </c>
      <c r="B361" s="1064" t="s">
        <v>57</v>
      </c>
      <c r="C361" s="1064" t="s">
        <v>5</v>
      </c>
      <c r="D361" s="1066">
        <v>504285074</v>
      </c>
      <c r="E361" s="1069" t="s">
        <v>2641</v>
      </c>
      <c r="F361" s="1228"/>
      <c r="G361" s="123"/>
      <c r="H361" s="123"/>
      <c r="I361" s="1086">
        <v>2.4300000000000002</v>
      </c>
      <c r="J361" s="1086"/>
      <c r="K361" s="1066"/>
      <c r="L361" s="1086">
        <f t="shared" si="69"/>
        <v>2.4300000000000002</v>
      </c>
      <c r="M361" s="1152">
        <f t="shared" ref="M361" si="73">(O361-N361)/1000</f>
        <v>1</v>
      </c>
      <c r="N361" s="155">
        <v>0</v>
      </c>
      <c r="O361" s="156">
        <v>1000</v>
      </c>
      <c r="P361" s="1086">
        <f t="shared" ref="P361" si="74">M361*75</f>
        <v>75</v>
      </c>
      <c r="Q361" s="309"/>
      <c r="S361" s="856" t="s">
        <v>2642</v>
      </c>
    </row>
    <row r="362" spans="1:19" s="158" customFormat="1" ht="22.5" customHeight="1">
      <c r="A362" s="1064">
        <v>266</v>
      </c>
      <c r="B362" s="1064" t="s">
        <v>57</v>
      </c>
      <c r="C362" s="1064" t="s">
        <v>5</v>
      </c>
      <c r="D362" s="1066">
        <v>504285078</v>
      </c>
      <c r="E362" s="1069" t="s">
        <v>1938</v>
      </c>
      <c r="F362" s="1228"/>
      <c r="G362" s="123"/>
      <c r="H362" s="123"/>
      <c r="I362" s="1086">
        <v>1.57</v>
      </c>
      <c r="J362" s="1086"/>
      <c r="K362" s="1066"/>
      <c r="L362" s="1086">
        <f t="shared" si="69"/>
        <v>1.57</v>
      </c>
      <c r="M362" s="1152">
        <f t="shared" si="70"/>
        <v>1</v>
      </c>
      <c r="N362" s="155">
        <v>0</v>
      </c>
      <c r="O362" s="156">
        <v>1000</v>
      </c>
      <c r="P362" s="1086">
        <f t="shared" ref="P362:P379" si="75">M362*75</f>
        <v>75</v>
      </c>
      <c r="Q362" s="309"/>
      <c r="S362" s="856" t="s">
        <v>2559</v>
      </c>
    </row>
    <row r="363" spans="1:19" s="158" customFormat="1" ht="22.5" customHeight="1">
      <c r="A363" s="1064">
        <v>267</v>
      </c>
      <c r="B363" s="1064" t="s">
        <v>57</v>
      </c>
      <c r="C363" s="1064" t="s">
        <v>5</v>
      </c>
      <c r="D363" s="1066">
        <v>504284033</v>
      </c>
      <c r="E363" s="1069" t="s">
        <v>2647</v>
      </c>
      <c r="F363" s="1228"/>
      <c r="G363" s="123"/>
      <c r="H363" s="123"/>
      <c r="I363" s="1086">
        <v>7.2</v>
      </c>
      <c r="J363" s="1086"/>
      <c r="K363" s="1066"/>
      <c r="L363" s="1086">
        <f>I363-J363-K363</f>
        <v>7.2</v>
      </c>
      <c r="M363" s="1152">
        <f>(O363-N363)/1000</f>
        <v>1</v>
      </c>
      <c r="N363" s="155">
        <v>0</v>
      </c>
      <c r="O363" s="156">
        <v>1000</v>
      </c>
      <c r="P363" s="1086">
        <f>M363*75</f>
        <v>75</v>
      </c>
      <c r="Q363" s="309"/>
      <c r="S363" s="856" t="s">
        <v>2649</v>
      </c>
    </row>
    <row r="364" spans="1:19" s="311" customFormat="1" ht="15" customHeight="1">
      <c r="A364" s="926"/>
      <c r="B364" s="926"/>
      <c r="C364" s="926"/>
      <c r="D364" s="1155"/>
      <c r="E364" s="1156"/>
      <c r="F364" s="1157"/>
      <c r="G364" s="1158"/>
      <c r="H364" s="1158"/>
      <c r="I364" s="1159">
        <f>SUM(I361:I363)</f>
        <v>11.2</v>
      </c>
      <c r="J364" s="1159">
        <f>SUM(J361:J363)</f>
        <v>0</v>
      </c>
      <c r="K364" s="1159">
        <f>SUM(K361:K363)</f>
        <v>0</v>
      </c>
      <c r="L364" s="1159">
        <f>SUM(L361:L363)</f>
        <v>11.2</v>
      </c>
      <c r="M364" s="1159">
        <f>SUM(M361:M363)</f>
        <v>3</v>
      </c>
      <c r="N364" s="927"/>
      <c r="O364" s="928"/>
      <c r="P364" s="1159">
        <f>SUM(P361:P363)</f>
        <v>225</v>
      </c>
      <c r="Q364" s="935"/>
      <c r="S364" s="856"/>
    </row>
    <row r="365" spans="1:19" s="158" customFormat="1" ht="27.75" customHeight="1">
      <c r="A365" s="1064">
        <v>268</v>
      </c>
      <c r="B365" s="1064" t="s">
        <v>57</v>
      </c>
      <c r="C365" s="1064" t="s">
        <v>59</v>
      </c>
      <c r="D365" s="1066">
        <v>504474222</v>
      </c>
      <c r="E365" s="1069" t="s">
        <v>1940</v>
      </c>
      <c r="F365" s="1228"/>
      <c r="G365" s="123"/>
      <c r="H365" s="123"/>
      <c r="I365" s="1086">
        <v>2</v>
      </c>
      <c r="J365" s="1086"/>
      <c r="K365" s="1066"/>
      <c r="L365" s="1086">
        <f t="shared" si="69"/>
        <v>2</v>
      </c>
      <c r="M365" s="1152">
        <v>0.7</v>
      </c>
      <c r="N365" s="155">
        <v>0</v>
      </c>
      <c r="O365" s="156">
        <v>1000</v>
      </c>
      <c r="P365" s="1086">
        <f t="shared" si="75"/>
        <v>52.5</v>
      </c>
      <c r="Q365" s="309"/>
      <c r="S365" s="856" t="s">
        <v>2576</v>
      </c>
    </row>
    <row r="366" spans="1:19" s="158" customFormat="1" ht="18" customHeight="1">
      <c r="A366" s="1064">
        <v>269</v>
      </c>
      <c r="B366" s="1064" t="s">
        <v>57</v>
      </c>
      <c r="C366" s="1064" t="s">
        <v>59</v>
      </c>
      <c r="D366" s="1066">
        <v>504474194</v>
      </c>
      <c r="E366" s="1069" t="s">
        <v>1939</v>
      </c>
      <c r="F366" s="1228"/>
      <c r="G366" s="123"/>
      <c r="H366" s="123"/>
      <c r="I366" s="1086">
        <v>1.55</v>
      </c>
      <c r="J366" s="1086"/>
      <c r="K366" s="1066"/>
      <c r="L366" s="1086">
        <f t="shared" si="69"/>
        <v>1.55</v>
      </c>
      <c r="M366" s="1152">
        <v>0.7</v>
      </c>
      <c r="N366" s="155">
        <v>0</v>
      </c>
      <c r="O366" s="156">
        <v>1000</v>
      </c>
      <c r="P366" s="1086">
        <f t="shared" si="75"/>
        <v>52.5</v>
      </c>
      <c r="Q366" s="309"/>
      <c r="S366" s="856" t="s">
        <v>2577</v>
      </c>
    </row>
    <row r="367" spans="1:19" s="169" customFormat="1" ht="15" customHeight="1">
      <c r="A367" s="938"/>
      <c r="B367" s="938"/>
      <c r="C367" s="938"/>
      <c r="D367" s="1229"/>
      <c r="E367" s="1157"/>
      <c r="F367" s="1230"/>
      <c r="G367" s="1231"/>
      <c r="H367" s="1231"/>
      <c r="I367" s="1159">
        <f>SUM(I365:I366)</f>
        <v>3.55</v>
      </c>
      <c r="J367" s="1159">
        <f>SUM(J365:J366)</f>
        <v>0</v>
      </c>
      <c r="K367" s="1159">
        <f>SUM(K365:K366)</f>
        <v>0</v>
      </c>
      <c r="L367" s="1159">
        <f>SUM(L365:L366)</f>
        <v>3.55</v>
      </c>
      <c r="M367" s="1159">
        <f>SUM(M365:M366)</f>
        <v>1.4</v>
      </c>
      <c r="N367" s="927"/>
      <c r="O367" s="928"/>
      <c r="P367" s="1159">
        <f>SUM(P365:P366)</f>
        <v>105</v>
      </c>
      <c r="Q367" s="934"/>
      <c r="S367" s="856"/>
    </row>
    <row r="368" spans="1:19" s="311" customFormat="1" ht="15.75" customHeight="1">
      <c r="A368" s="1064">
        <v>270</v>
      </c>
      <c r="B368" s="1077" t="s">
        <v>57</v>
      </c>
      <c r="C368" s="1077" t="s">
        <v>173</v>
      </c>
      <c r="D368" s="1078">
        <v>504194004</v>
      </c>
      <c r="E368" s="1081" t="s">
        <v>1680</v>
      </c>
      <c r="F368" s="1069" t="s">
        <v>2302</v>
      </c>
      <c r="G368" s="280"/>
      <c r="H368" s="280"/>
      <c r="I368" s="1086">
        <v>3.1739999999999999</v>
      </c>
      <c r="J368" s="1086"/>
      <c r="K368" s="1066"/>
      <c r="L368" s="1066">
        <f t="shared" si="69"/>
        <v>3.1739999999999999</v>
      </c>
      <c r="M368" s="1086">
        <f t="shared" si="70"/>
        <v>1.51</v>
      </c>
      <c r="N368" s="155">
        <v>1664</v>
      </c>
      <c r="O368" s="156">
        <v>3174</v>
      </c>
      <c r="P368" s="1086">
        <v>124</v>
      </c>
      <c r="Q368" s="151"/>
      <c r="S368" s="856" t="s">
        <v>2491</v>
      </c>
    </row>
    <row r="369" spans="1:19" s="311" customFormat="1" ht="15" customHeight="1">
      <c r="A369" s="926"/>
      <c r="B369" s="926"/>
      <c r="C369" s="926"/>
      <c r="D369" s="1155"/>
      <c r="E369" s="1156"/>
      <c r="F369" s="1157"/>
      <c r="G369" s="1158"/>
      <c r="H369" s="1158"/>
      <c r="I369" s="1159">
        <f>SUM(I368:I368)</f>
        <v>3.1739999999999999</v>
      </c>
      <c r="J369" s="1159">
        <f>SUM(J368:J368)</f>
        <v>0</v>
      </c>
      <c r="K369" s="1159">
        <f>SUM(K368:K368)</f>
        <v>0</v>
      </c>
      <c r="L369" s="1159">
        <f>SUM(L368:L368)</f>
        <v>3.1739999999999999</v>
      </c>
      <c r="M369" s="1159">
        <f>SUM(M368:M368)</f>
        <v>1.51</v>
      </c>
      <c r="N369" s="927"/>
      <c r="O369" s="928"/>
      <c r="P369" s="1159">
        <f>SUM(P368:P368)</f>
        <v>124</v>
      </c>
      <c r="Q369" s="935"/>
      <c r="S369" s="856"/>
    </row>
    <row r="370" spans="1:19" s="895" customFormat="1" ht="26.25" customHeight="1">
      <c r="A370" s="1232"/>
      <c r="B370" s="1232"/>
      <c r="C370" s="1232"/>
      <c r="D370" s="1233"/>
      <c r="E370" s="1234" t="s">
        <v>2648</v>
      </c>
      <c r="F370" s="1235"/>
      <c r="G370" s="1236"/>
      <c r="H370" s="1236"/>
      <c r="I370" s="1237">
        <f>I369+I367+I364+I360+I358</f>
        <v>25.204000000000001</v>
      </c>
      <c r="J370" s="1237">
        <f>J369+J367+J364+J360+J358</f>
        <v>0</v>
      </c>
      <c r="K370" s="1237">
        <f>K369+K367+K364+K360+K358</f>
        <v>0</v>
      </c>
      <c r="L370" s="1237">
        <f>L369+L367+L364+L360+L358</f>
        <v>25.204000000000001</v>
      </c>
      <c r="M370" s="1237">
        <f>M369+M367+M364+M360+M358</f>
        <v>9.16</v>
      </c>
      <c r="N370" s="1238"/>
      <c r="O370" s="1239"/>
      <c r="P370" s="1237">
        <f>P369+P367+P364+P360+P358</f>
        <v>675.51</v>
      </c>
      <c r="Q370" s="939"/>
      <c r="S370" s="896"/>
    </row>
    <row r="371" spans="1:19" s="158" customFormat="1" ht="17.25" customHeight="1">
      <c r="A371" s="1064">
        <v>271</v>
      </c>
      <c r="B371" s="1077" t="s">
        <v>31</v>
      </c>
      <c r="C371" s="1077" t="s">
        <v>363</v>
      </c>
      <c r="D371" s="1066">
        <v>506625236</v>
      </c>
      <c r="E371" s="1069" t="s">
        <v>1879</v>
      </c>
      <c r="F371" s="1069"/>
      <c r="G371" s="1110"/>
      <c r="H371" s="1110"/>
      <c r="I371" s="1086">
        <v>2</v>
      </c>
      <c r="J371" s="1086"/>
      <c r="K371" s="1066"/>
      <c r="L371" s="1086">
        <f t="shared" si="69"/>
        <v>2</v>
      </c>
      <c r="M371" s="1152">
        <f t="shared" si="70"/>
        <v>0.9</v>
      </c>
      <c r="N371" s="155">
        <v>0</v>
      </c>
      <c r="O371" s="156">
        <v>900</v>
      </c>
      <c r="P371" s="1086">
        <f t="shared" si="75"/>
        <v>67.5</v>
      </c>
      <c r="Q371" s="309"/>
      <c r="S371" s="856" t="s">
        <v>2522</v>
      </c>
    </row>
    <row r="372" spans="1:19" s="158" customFormat="1" ht="17.25" customHeight="1">
      <c r="A372" s="1064">
        <v>272</v>
      </c>
      <c r="B372" s="1077" t="s">
        <v>31</v>
      </c>
      <c r="C372" s="1077" t="s">
        <v>363</v>
      </c>
      <c r="D372" s="1066">
        <v>506625110</v>
      </c>
      <c r="E372" s="1069" t="s">
        <v>1845</v>
      </c>
      <c r="F372" s="1069"/>
      <c r="G372" s="1110"/>
      <c r="H372" s="1110"/>
      <c r="I372" s="1086">
        <v>3</v>
      </c>
      <c r="J372" s="1086"/>
      <c r="K372" s="1066"/>
      <c r="L372" s="1086">
        <f t="shared" si="69"/>
        <v>3</v>
      </c>
      <c r="M372" s="1152">
        <f t="shared" si="70"/>
        <v>1.05</v>
      </c>
      <c r="N372" s="155">
        <v>0</v>
      </c>
      <c r="O372" s="156">
        <v>1050</v>
      </c>
      <c r="P372" s="1086">
        <f t="shared" si="75"/>
        <v>78.75</v>
      </c>
      <c r="Q372" s="882"/>
      <c r="R372" s="890"/>
      <c r="S372" s="856" t="s">
        <v>2522</v>
      </c>
    </row>
    <row r="373" spans="1:19" s="158" customFormat="1" ht="17.25" customHeight="1">
      <c r="A373" s="1064">
        <v>273</v>
      </c>
      <c r="B373" s="1077" t="s">
        <v>31</v>
      </c>
      <c r="C373" s="1077" t="s">
        <v>363</v>
      </c>
      <c r="D373" s="1066">
        <v>506625140</v>
      </c>
      <c r="E373" s="1069" t="s">
        <v>1844</v>
      </c>
      <c r="F373" s="1069"/>
      <c r="G373" s="1110"/>
      <c r="H373" s="1110"/>
      <c r="I373" s="1086">
        <v>2.95</v>
      </c>
      <c r="J373" s="1086">
        <v>1.25</v>
      </c>
      <c r="K373" s="1066"/>
      <c r="L373" s="1086">
        <f t="shared" si="69"/>
        <v>1.7000000000000002</v>
      </c>
      <c r="M373" s="1152">
        <f t="shared" si="70"/>
        <v>1</v>
      </c>
      <c r="N373" s="155">
        <v>194</v>
      </c>
      <c r="O373" s="156">
        <v>1194</v>
      </c>
      <c r="P373" s="1086">
        <f t="shared" si="75"/>
        <v>75</v>
      </c>
      <c r="Q373" s="309"/>
      <c r="S373" s="856" t="s">
        <v>2522</v>
      </c>
    </row>
    <row r="374" spans="1:19" s="158" customFormat="1" ht="17.25" customHeight="1">
      <c r="A374" s="1064">
        <v>274</v>
      </c>
      <c r="B374" s="1077" t="s">
        <v>31</v>
      </c>
      <c r="C374" s="1077" t="s">
        <v>363</v>
      </c>
      <c r="D374" s="1066">
        <v>506625130</v>
      </c>
      <c r="E374" s="1069" t="s">
        <v>1843</v>
      </c>
      <c r="F374" s="1069"/>
      <c r="G374" s="1110"/>
      <c r="H374" s="1110"/>
      <c r="I374" s="1086">
        <v>2.5</v>
      </c>
      <c r="J374" s="1086"/>
      <c r="K374" s="1066"/>
      <c r="L374" s="1086">
        <f t="shared" si="69"/>
        <v>2.5</v>
      </c>
      <c r="M374" s="1152">
        <f t="shared" si="70"/>
        <v>1</v>
      </c>
      <c r="N374" s="155">
        <v>762</v>
      </c>
      <c r="O374" s="156">
        <v>1762</v>
      </c>
      <c r="P374" s="1086">
        <f t="shared" si="75"/>
        <v>75</v>
      </c>
      <c r="Q374" s="309"/>
      <c r="S374" s="856" t="s">
        <v>2522</v>
      </c>
    </row>
    <row r="375" spans="1:19" s="311" customFormat="1" ht="15" customHeight="1">
      <c r="A375" s="926"/>
      <c r="B375" s="926"/>
      <c r="C375" s="926"/>
      <c r="D375" s="1155"/>
      <c r="E375" s="1156"/>
      <c r="F375" s="1157"/>
      <c r="G375" s="1158"/>
      <c r="H375" s="1158"/>
      <c r="I375" s="1159">
        <f>SUM(I371:I374)</f>
        <v>10.45</v>
      </c>
      <c r="J375" s="1159">
        <f>SUM(J371:J374)</f>
        <v>1.25</v>
      </c>
      <c r="K375" s="1159">
        <f>SUM(K371:K374)</f>
        <v>0</v>
      </c>
      <c r="L375" s="1159">
        <f>SUM(L371:L374)</f>
        <v>9.1999999999999993</v>
      </c>
      <c r="M375" s="1159">
        <f>SUM(M371:M374)</f>
        <v>3.95</v>
      </c>
      <c r="N375" s="927"/>
      <c r="O375" s="928"/>
      <c r="P375" s="1159">
        <f>SUM(P371:P374)</f>
        <v>296.25</v>
      </c>
      <c r="Q375" s="935"/>
      <c r="S375" s="856"/>
    </row>
    <row r="376" spans="1:19" s="158" customFormat="1" ht="15" customHeight="1">
      <c r="A376" s="1064">
        <v>275</v>
      </c>
      <c r="B376" s="1077" t="s">
        <v>31</v>
      </c>
      <c r="C376" s="1077" t="s">
        <v>5</v>
      </c>
      <c r="D376" s="1066">
        <v>506514030</v>
      </c>
      <c r="E376" s="1069" t="s">
        <v>1871</v>
      </c>
      <c r="F376" s="1069"/>
      <c r="G376" s="1110"/>
      <c r="H376" s="1110"/>
      <c r="I376" s="1086">
        <v>2.3199999999999998</v>
      </c>
      <c r="J376" s="1086"/>
      <c r="K376" s="1066"/>
      <c r="L376" s="1086">
        <f t="shared" si="69"/>
        <v>2.3199999999999998</v>
      </c>
      <c r="M376" s="1152">
        <f t="shared" si="70"/>
        <v>1</v>
      </c>
      <c r="N376" s="155">
        <v>0</v>
      </c>
      <c r="O376" s="156">
        <v>1000</v>
      </c>
      <c r="P376" s="1086">
        <f t="shared" si="75"/>
        <v>75</v>
      </c>
      <c r="Q376" s="309"/>
      <c r="S376" s="856" t="s">
        <v>2564</v>
      </c>
    </row>
    <row r="377" spans="1:19" s="158" customFormat="1" ht="15" customHeight="1">
      <c r="A377" s="1064">
        <v>276</v>
      </c>
      <c r="B377" s="1077" t="s">
        <v>31</v>
      </c>
      <c r="C377" s="1077" t="s">
        <v>5</v>
      </c>
      <c r="D377" s="1066">
        <v>506514031</v>
      </c>
      <c r="E377" s="1069" t="s">
        <v>1870</v>
      </c>
      <c r="F377" s="1069"/>
      <c r="G377" s="1110"/>
      <c r="H377" s="1110"/>
      <c r="I377" s="1086">
        <v>2</v>
      </c>
      <c r="J377" s="1086"/>
      <c r="K377" s="1066"/>
      <c r="L377" s="1086">
        <f t="shared" si="69"/>
        <v>2</v>
      </c>
      <c r="M377" s="1152">
        <f t="shared" si="70"/>
        <v>1.3480000000000001</v>
      </c>
      <c r="N377" s="155">
        <v>1000</v>
      </c>
      <c r="O377" s="156">
        <v>2348</v>
      </c>
      <c r="P377" s="1086">
        <f t="shared" si="75"/>
        <v>101.10000000000001</v>
      </c>
      <c r="Q377" s="309"/>
      <c r="S377" s="856" t="s">
        <v>2564</v>
      </c>
    </row>
    <row r="378" spans="1:19" s="158" customFormat="1" ht="24.75" customHeight="1">
      <c r="A378" s="1064">
        <v>277</v>
      </c>
      <c r="B378" s="1077" t="s">
        <v>31</v>
      </c>
      <c r="C378" s="1077" t="s">
        <v>5</v>
      </c>
      <c r="D378" s="1066">
        <v>506514145</v>
      </c>
      <c r="E378" s="1069" t="s">
        <v>1869</v>
      </c>
      <c r="F378" s="1069"/>
      <c r="G378" s="1110"/>
      <c r="H378" s="1110"/>
      <c r="I378" s="1086">
        <v>3.165</v>
      </c>
      <c r="J378" s="1086"/>
      <c r="K378" s="1066"/>
      <c r="L378" s="1086">
        <f t="shared" si="69"/>
        <v>3.165</v>
      </c>
      <c r="M378" s="1152">
        <f t="shared" si="70"/>
        <v>0.45</v>
      </c>
      <c r="N378" s="155">
        <v>850</v>
      </c>
      <c r="O378" s="156">
        <v>1300</v>
      </c>
      <c r="P378" s="1086">
        <f t="shared" si="75"/>
        <v>33.75</v>
      </c>
      <c r="Q378" s="309"/>
      <c r="S378" s="856" t="s">
        <v>2565</v>
      </c>
    </row>
    <row r="379" spans="1:19" s="158" customFormat="1" ht="24.75" customHeight="1">
      <c r="A379" s="1064">
        <v>278</v>
      </c>
      <c r="B379" s="1077" t="s">
        <v>31</v>
      </c>
      <c r="C379" s="1077" t="s">
        <v>5</v>
      </c>
      <c r="D379" s="1066">
        <v>506514118</v>
      </c>
      <c r="E379" s="1069" t="s">
        <v>2625</v>
      </c>
      <c r="F379" s="1069"/>
      <c r="G379" s="1110"/>
      <c r="H379" s="1110"/>
      <c r="I379" s="1086">
        <v>1.45</v>
      </c>
      <c r="J379" s="1086"/>
      <c r="K379" s="1066"/>
      <c r="L379" s="1086">
        <f t="shared" si="69"/>
        <v>1.45</v>
      </c>
      <c r="M379" s="1152">
        <f t="shared" si="70"/>
        <v>1.2</v>
      </c>
      <c r="N379" s="155">
        <v>0</v>
      </c>
      <c r="O379" s="156">
        <v>1200</v>
      </c>
      <c r="P379" s="1086">
        <f t="shared" si="75"/>
        <v>90</v>
      </c>
      <c r="Q379" s="309"/>
      <c r="S379" s="870" t="s">
        <v>2626</v>
      </c>
    </row>
    <row r="380" spans="1:19" s="311" customFormat="1" ht="15" customHeight="1">
      <c r="A380" s="1855">
        <v>279</v>
      </c>
      <c r="B380" s="1855" t="s">
        <v>31</v>
      </c>
      <c r="C380" s="1855" t="s">
        <v>5</v>
      </c>
      <c r="D380" s="1798">
        <v>506514007</v>
      </c>
      <c r="E380" s="1809" t="s">
        <v>821</v>
      </c>
      <c r="F380" s="1809" t="s">
        <v>822</v>
      </c>
      <c r="G380" s="280"/>
      <c r="H380" s="280"/>
      <c r="I380" s="1086">
        <v>2.5</v>
      </c>
      <c r="J380" s="1086"/>
      <c r="K380" s="1066"/>
      <c r="L380" s="1066">
        <f t="shared" si="69"/>
        <v>2.5</v>
      </c>
      <c r="M380" s="1086">
        <f t="shared" si="70"/>
        <v>1.5049999999999999</v>
      </c>
      <c r="N380" s="155">
        <v>0</v>
      </c>
      <c r="O380" s="156">
        <v>1505</v>
      </c>
      <c r="P380" s="1086">
        <v>106.03</v>
      </c>
      <c r="Q380" s="151"/>
      <c r="S380" s="856" t="s">
        <v>2561</v>
      </c>
    </row>
    <row r="381" spans="1:19" s="311" customFormat="1" ht="15" customHeight="1">
      <c r="A381" s="1855"/>
      <c r="B381" s="1855"/>
      <c r="C381" s="1855"/>
      <c r="D381" s="1798"/>
      <c r="E381" s="1809"/>
      <c r="F381" s="1809"/>
      <c r="G381" s="280"/>
      <c r="H381" s="280"/>
      <c r="I381" s="1086"/>
      <c r="J381" s="1086"/>
      <c r="K381" s="1066"/>
      <c r="L381" s="1066">
        <f t="shared" si="69"/>
        <v>0</v>
      </c>
      <c r="M381" s="1086">
        <f t="shared" si="70"/>
        <v>0.995</v>
      </c>
      <c r="N381" s="155">
        <v>1505</v>
      </c>
      <c r="O381" s="156">
        <v>2500</v>
      </c>
      <c r="P381" s="1086">
        <v>165</v>
      </c>
      <c r="Q381" s="151"/>
      <c r="S381" s="856" t="s">
        <v>2728</v>
      </c>
    </row>
    <row r="382" spans="1:19" s="311" customFormat="1" ht="28.5" customHeight="1">
      <c r="A382" s="1077">
        <v>280</v>
      </c>
      <c r="B382" s="1077" t="s">
        <v>31</v>
      </c>
      <c r="C382" s="1077" t="s">
        <v>5</v>
      </c>
      <c r="D382" s="1078">
        <v>506515174</v>
      </c>
      <c r="E382" s="1069" t="s">
        <v>2191</v>
      </c>
      <c r="F382" s="1069"/>
      <c r="G382" s="280"/>
      <c r="H382" s="280"/>
      <c r="I382" s="1086">
        <v>2</v>
      </c>
      <c r="J382" s="1086"/>
      <c r="K382" s="1066"/>
      <c r="L382" s="1066">
        <f t="shared" ref="L382" si="76">I382-J382-K382</f>
        <v>2</v>
      </c>
      <c r="M382" s="1086">
        <f t="shared" ref="M382" si="77">(O382-N382)/1000</f>
        <v>1</v>
      </c>
      <c r="N382" s="155">
        <v>0</v>
      </c>
      <c r="O382" s="156">
        <v>1000</v>
      </c>
      <c r="P382" s="1086">
        <f t="shared" ref="P382" si="78">M382*75</f>
        <v>75</v>
      </c>
      <c r="Q382" s="151"/>
      <c r="S382" s="856" t="s">
        <v>2822</v>
      </c>
    </row>
    <row r="383" spans="1:19" s="311" customFormat="1" ht="15" customHeight="1">
      <c r="A383" s="926"/>
      <c r="B383" s="926"/>
      <c r="C383" s="926"/>
      <c r="D383" s="1229"/>
      <c r="E383" s="1157"/>
      <c r="F383" s="1157"/>
      <c r="G383" s="1158"/>
      <c r="H383" s="1158"/>
      <c r="I383" s="1159">
        <f>SUM(I376:I382)</f>
        <v>13.435</v>
      </c>
      <c r="J383" s="1159">
        <f>SUM(J376:J382)</f>
        <v>0</v>
      </c>
      <c r="K383" s="1159">
        <f>SUM(K376:K382)</f>
        <v>0</v>
      </c>
      <c r="L383" s="1159">
        <f>SUM(L376:L382)</f>
        <v>13.435</v>
      </c>
      <c r="M383" s="1159">
        <f>SUM(M376:M382)</f>
        <v>7.4980000000000002</v>
      </c>
      <c r="N383" s="927"/>
      <c r="O383" s="928"/>
      <c r="P383" s="1159">
        <f>SUM(P376:P382)</f>
        <v>645.88</v>
      </c>
      <c r="Q383" s="935"/>
      <c r="S383" s="856"/>
    </row>
    <row r="384" spans="1:19" s="169" customFormat="1" ht="26.25" customHeight="1">
      <c r="A384" s="1064">
        <v>281</v>
      </c>
      <c r="B384" s="1077" t="s">
        <v>31</v>
      </c>
      <c r="C384" s="1077" t="s">
        <v>47</v>
      </c>
      <c r="D384" s="1066">
        <v>506024034</v>
      </c>
      <c r="E384" s="1069" t="s">
        <v>1868</v>
      </c>
      <c r="F384" s="1069"/>
      <c r="G384" s="1110"/>
      <c r="H384" s="1110"/>
      <c r="I384" s="1086">
        <v>5.5759999999999996</v>
      </c>
      <c r="J384" s="1086">
        <v>1</v>
      </c>
      <c r="K384" s="1066"/>
      <c r="L384" s="1086">
        <f t="shared" si="69"/>
        <v>4.5759999999999996</v>
      </c>
      <c r="M384" s="1152">
        <f t="shared" si="70"/>
        <v>4.5</v>
      </c>
      <c r="N384" s="155">
        <v>0</v>
      </c>
      <c r="O384" s="156">
        <v>4500</v>
      </c>
      <c r="P384" s="1086">
        <v>280</v>
      </c>
      <c r="Q384" s="168"/>
      <c r="R384" s="311"/>
      <c r="S384" s="856" t="s">
        <v>2529</v>
      </c>
    </row>
    <row r="385" spans="1:19" s="169" customFormat="1" ht="26.25" customHeight="1">
      <c r="A385" s="1064">
        <v>282</v>
      </c>
      <c r="B385" s="1077" t="s">
        <v>31</v>
      </c>
      <c r="C385" s="1077" t="s">
        <v>47</v>
      </c>
      <c r="D385" s="1066">
        <v>506024008</v>
      </c>
      <c r="E385" s="1069" t="s">
        <v>1799</v>
      </c>
      <c r="F385" s="1069"/>
      <c r="G385" s="1110"/>
      <c r="H385" s="1110"/>
      <c r="I385" s="1086">
        <v>3.2639999999999998</v>
      </c>
      <c r="J385" s="1086">
        <v>1.54</v>
      </c>
      <c r="K385" s="1066"/>
      <c r="L385" s="1086">
        <f t="shared" si="69"/>
        <v>1.7239999999999998</v>
      </c>
      <c r="M385" s="1152">
        <f t="shared" si="70"/>
        <v>1.724</v>
      </c>
      <c r="N385" s="155">
        <v>1540</v>
      </c>
      <c r="O385" s="156">
        <v>3264</v>
      </c>
      <c r="P385" s="1086">
        <f t="shared" ref="P385:P421" si="79">M385*75</f>
        <v>129.30000000000001</v>
      </c>
      <c r="Q385" s="168"/>
      <c r="R385" s="311"/>
      <c r="S385" s="856" t="s">
        <v>2529</v>
      </c>
    </row>
    <row r="386" spans="1:19" s="169" customFormat="1" ht="26.25" customHeight="1">
      <c r="A386" s="1064">
        <v>283</v>
      </c>
      <c r="B386" s="1077" t="s">
        <v>31</v>
      </c>
      <c r="C386" s="1077" t="s">
        <v>47</v>
      </c>
      <c r="D386" s="1066">
        <v>506024053</v>
      </c>
      <c r="E386" s="1069" t="s">
        <v>1867</v>
      </c>
      <c r="F386" s="1069"/>
      <c r="G386" s="1110"/>
      <c r="H386" s="1110"/>
      <c r="I386" s="1086">
        <v>1.75</v>
      </c>
      <c r="J386" s="1086"/>
      <c r="K386" s="1066"/>
      <c r="L386" s="1086">
        <f t="shared" si="69"/>
        <v>1.75</v>
      </c>
      <c r="M386" s="1152">
        <f t="shared" si="70"/>
        <v>0.75</v>
      </c>
      <c r="N386" s="155">
        <v>1000</v>
      </c>
      <c r="O386" s="156">
        <v>1750</v>
      </c>
      <c r="P386" s="1086">
        <f t="shared" si="79"/>
        <v>56.25</v>
      </c>
      <c r="Q386" s="168"/>
      <c r="R386" s="311"/>
      <c r="S386" s="856" t="s">
        <v>2529</v>
      </c>
    </row>
    <row r="387" spans="1:19" s="169" customFormat="1" ht="26.25" customHeight="1">
      <c r="A387" s="1064">
        <v>284</v>
      </c>
      <c r="B387" s="1077" t="s">
        <v>31</v>
      </c>
      <c r="C387" s="1077" t="s">
        <v>47</v>
      </c>
      <c r="D387" s="1066">
        <v>506024009</v>
      </c>
      <c r="E387" s="1069" t="s">
        <v>1866</v>
      </c>
      <c r="F387" s="1069"/>
      <c r="G387" s="1110"/>
      <c r="H387" s="1110"/>
      <c r="I387" s="1086">
        <v>7.2690000000000001</v>
      </c>
      <c r="J387" s="1086">
        <v>1</v>
      </c>
      <c r="K387" s="1066"/>
      <c r="L387" s="1086">
        <f t="shared" si="69"/>
        <v>6.2690000000000001</v>
      </c>
      <c r="M387" s="1152">
        <f t="shared" si="70"/>
        <v>2.4</v>
      </c>
      <c r="N387" s="155">
        <v>0</v>
      </c>
      <c r="O387" s="156">
        <v>2400</v>
      </c>
      <c r="P387" s="1086">
        <v>145</v>
      </c>
      <c r="Q387" s="168"/>
      <c r="R387" s="311"/>
      <c r="S387" s="856" t="s">
        <v>2529</v>
      </c>
    </row>
    <row r="388" spans="1:19" s="169" customFormat="1" ht="26.25" customHeight="1">
      <c r="A388" s="1064">
        <v>285</v>
      </c>
      <c r="B388" s="1077" t="s">
        <v>31</v>
      </c>
      <c r="C388" s="1077" t="s">
        <v>47</v>
      </c>
      <c r="D388" s="1066">
        <v>506024002</v>
      </c>
      <c r="E388" s="1069" t="s">
        <v>1865</v>
      </c>
      <c r="F388" s="1069"/>
      <c r="G388" s="1110"/>
      <c r="H388" s="1110"/>
      <c r="I388" s="1086">
        <v>2.25</v>
      </c>
      <c r="J388" s="1086"/>
      <c r="K388" s="1066"/>
      <c r="L388" s="1086">
        <f t="shared" si="69"/>
        <v>2.25</v>
      </c>
      <c r="M388" s="1152">
        <f t="shared" si="70"/>
        <v>1.75</v>
      </c>
      <c r="N388" s="155">
        <v>500</v>
      </c>
      <c r="O388" s="156">
        <v>2250</v>
      </c>
      <c r="P388" s="1086">
        <f t="shared" si="79"/>
        <v>131.25</v>
      </c>
      <c r="Q388" s="168"/>
      <c r="R388" s="311"/>
      <c r="S388" s="856" t="s">
        <v>2529</v>
      </c>
    </row>
    <row r="389" spans="1:19" s="169" customFormat="1" ht="26.25" customHeight="1">
      <c r="A389" s="1064">
        <v>286</v>
      </c>
      <c r="B389" s="1077" t="s">
        <v>31</v>
      </c>
      <c r="C389" s="1077" t="s">
        <v>47</v>
      </c>
      <c r="D389" s="1066">
        <v>506025050</v>
      </c>
      <c r="E389" s="1069" t="s">
        <v>1810</v>
      </c>
      <c r="F389" s="1069"/>
      <c r="G389" s="1110"/>
      <c r="H389" s="1110"/>
      <c r="I389" s="1086">
        <v>6.26</v>
      </c>
      <c r="J389" s="1086">
        <v>4.46</v>
      </c>
      <c r="K389" s="1066">
        <v>1</v>
      </c>
      <c r="L389" s="1086">
        <f t="shared" si="69"/>
        <v>0.79999999999999982</v>
      </c>
      <c r="M389" s="1152">
        <f t="shared" si="70"/>
        <v>0.8</v>
      </c>
      <c r="N389" s="155">
        <v>1000</v>
      </c>
      <c r="O389" s="156">
        <v>1800</v>
      </c>
      <c r="P389" s="1086">
        <f t="shared" si="79"/>
        <v>60</v>
      </c>
      <c r="Q389" s="168"/>
      <c r="R389" s="311"/>
      <c r="S389" s="856" t="s">
        <v>2709</v>
      </c>
    </row>
    <row r="390" spans="1:19" s="169" customFormat="1" ht="26.25" customHeight="1">
      <c r="A390" s="1064">
        <v>287</v>
      </c>
      <c r="B390" s="1077" t="s">
        <v>31</v>
      </c>
      <c r="C390" s="1077" t="s">
        <v>47</v>
      </c>
      <c r="D390" s="1066">
        <v>506025071</v>
      </c>
      <c r="E390" s="1069" t="s">
        <v>1815</v>
      </c>
      <c r="F390" s="1069"/>
      <c r="G390" s="1110"/>
      <c r="H390" s="1110"/>
      <c r="I390" s="1086">
        <v>3.1</v>
      </c>
      <c r="J390" s="1086">
        <v>0.5</v>
      </c>
      <c r="K390" s="1066"/>
      <c r="L390" s="1086">
        <f t="shared" si="69"/>
        <v>2.6</v>
      </c>
      <c r="M390" s="1152">
        <f t="shared" si="70"/>
        <v>2.6</v>
      </c>
      <c r="N390" s="155">
        <v>500</v>
      </c>
      <c r="O390" s="156">
        <v>3100</v>
      </c>
      <c r="P390" s="1086">
        <f t="shared" si="79"/>
        <v>195</v>
      </c>
      <c r="Q390" s="168"/>
      <c r="S390" s="856" t="s">
        <v>2529</v>
      </c>
    </row>
    <row r="391" spans="1:19" s="169" customFormat="1" ht="26.25" customHeight="1">
      <c r="A391" s="1064">
        <v>288</v>
      </c>
      <c r="B391" s="1077" t="s">
        <v>31</v>
      </c>
      <c r="C391" s="1077" t="s">
        <v>47</v>
      </c>
      <c r="D391" s="1066">
        <v>506024019</v>
      </c>
      <c r="E391" s="1069" t="s">
        <v>1864</v>
      </c>
      <c r="F391" s="1069"/>
      <c r="G391" s="1110"/>
      <c r="H391" s="1110"/>
      <c r="I391" s="1086">
        <v>3</v>
      </c>
      <c r="J391" s="1086"/>
      <c r="K391" s="1066"/>
      <c r="L391" s="1086">
        <f t="shared" si="69"/>
        <v>3</v>
      </c>
      <c r="M391" s="1152">
        <f t="shared" si="70"/>
        <v>1.9</v>
      </c>
      <c r="N391" s="155">
        <v>600</v>
      </c>
      <c r="O391" s="156">
        <v>2500</v>
      </c>
      <c r="P391" s="1086">
        <f t="shared" si="79"/>
        <v>142.5</v>
      </c>
      <c r="Q391" s="168"/>
      <c r="S391" s="856" t="s">
        <v>2529</v>
      </c>
    </row>
    <row r="392" spans="1:19" s="169" customFormat="1" ht="26.25" customHeight="1">
      <c r="A392" s="1064">
        <v>289</v>
      </c>
      <c r="B392" s="1077" t="s">
        <v>31</v>
      </c>
      <c r="C392" s="1077" t="s">
        <v>47</v>
      </c>
      <c r="D392" s="1066">
        <v>506024045</v>
      </c>
      <c r="E392" s="1069" t="s">
        <v>1863</v>
      </c>
      <c r="F392" s="1069"/>
      <c r="G392" s="1110"/>
      <c r="H392" s="1110"/>
      <c r="I392" s="1086">
        <v>1.8</v>
      </c>
      <c r="J392" s="1086"/>
      <c r="K392" s="1066"/>
      <c r="L392" s="1086">
        <f t="shared" si="69"/>
        <v>1.8</v>
      </c>
      <c r="M392" s="1152">
        <f t="shared" si="70"/>
        <v>0.8</v>
      </c>
      <c r="N392" s="155">
        <v>1000</v>
      </c>
      <c r="O392" s="156">
        <v>1800</v>
      </c>
      <c r="P392" s="1086">
        <f t="shared" si="79"/>
        <v>60</v>
      </c>
      <c r="Q392" s="168"/>
      <c r="S392" s="856" t="s">
        <v>2529</v>
      </c>
    </row>
    <row r="393" spans="1:19" s="169" customFormat="1" ht="26.25" customHeight="1">
      <c r="A393" s="1064">
        <v>290</v>
      </c>
      <c r="B393" s="1077" t="s">
        <v>31</v>
      </c>
      <c r="C393" s="1077" t="s">
        <v>47</v>
      </c>
      <c r="D393" s="1066">
        <v>506025045</v>
      </c>
      <c r="E393" s="1069" t="s">
        <v>1862</v>
      </c>
      <c r="F393" s="1069"/>
      <c r="G393" s="1110"/>
      <c r="H393" s="1110"/>
      <c r="I393" s="1086">
        <v>3.1</v>
      </c>
      <c r="J393" s="1086"/>
      <c r="K393" s="1066"/>
      <c r="L393" s="1086">
        <f t="shared" si="69"/>
        <v>3.1</v>
      </c>
      <c r="M393" s="1152">
        <f t="shared" si="70"/>
        <v>0.375</v>
      </c>
      <c r="N393" s="155">
        <v>0</v>
      </c>
      <c r="O393" s="156">
        <v>375</v>
      </c>
      <c r="P393" s="1086">
        <v>55</v>
      </c>
      <c r="Q393" s="168"/>
      <c r="S393" s="856" t="s">
        <v>2708</v>
      </c>
    </row>
    <row r="394" spans="1:19" s="169" customFormat="1" ht="26.25" customHeight="1">
      <c r="A394" s="1064">
        <v>291</v>
      </c>
      <c r="B394" s="1077" t="s">
        <v>31</v>
      </c>
      <c r="C394" s="1077" t="s">
        <v>47</v>
      </c>
      <c r="D394" s="1066">
        <v>506024010</v>
      </c>
      <c r="E394" s="1069" t="s">
        <v>1861</v>
      </c>
      <c r="F394" s="1069"/>
      <c r="G394" s="1110"/>
      <c r="H394" s="1110"/>
      <c r="I394" s="1086">
        <v>3.5</v>
      </c>
      <c r="J394" s="1086">
        <v>1.85</v>
      </c>
      <c r="K394" s="1066"/>
      <c r="L394" s="1086">
        <f t="shared" si="69"/>
        <v>1.65</v>
      </c>
      <c r="M394" s="1152">
        <f t="shared" si="70"/>
        <v>0.85</v>
      </c>
      <c r="N394" s="155">
        <v>800</v>
      </c>
      <c r="O394" s="156">
        <v>1650</v>
      </c>
      <c r="P394" s="1086">
        <f t="shared" si="79"/>
        <v>63.75</v>
      </c>
      <c r="Q394" s="168"/>
      <c r="S394" s="856" t="s">
        <v>2529</v>
      </c>
    </row>
    <row r="395" spans="1:19" s="169" customFormat="1" ht="26.25" customHeight="1">
      <c r="A395" s="1064">
        <v>292</v>
      </c>
      <c r="B395" s="1077" t="s">
        <v>31</v>
      </c>
      <c r="C395" s="1077" t="s">
        <v>47</v>
      </c>
      <c r="D395" s="1066">
        <v>506024041</v>
      </c>
      <c r="E395" s="1069" t="s">
        <v>1804</v>
      </c>
      <c r="F395" s="1069"/>
      <c r="G395" s="1110"/>
      <c r="H395" s="1110"/>
      <c r="I395" s="1086">
        <v>5.52</v>
      </c>
      <c r="J395" s="1086">
        <v>1.012</v>
      </c>
      <c r="K395" s="1066"/>
      <c r="L395" s="1086">
        <f t="shared" si="69"/>
        <v>4.5079999999999991</v>
      </c>
      <c r="M395" s="1152">
        <f t="shared" si="70"/>
        <v>1.35</v>
      </c>
      <c r="N395" s="155">
        <v>1012</v>
      </c>
      <c r="O395" s="156">
        <v>2362</v>
      </c>
      <c r="P395" s="1086">
        <f t="shared" si="79"/>
        <v>101.25</v>
      </c>
      <c r="Q395" s="168"/>
      <c r="S395" s="856" t="s">
        <v>2529</v>
      </c>
    </row>
    <row r="396" spans="1:19" s="169" customFormat="1" ht="26.25" customHeight="1">
      <c r="A396" s="1064">
        <v>293</v>
      </c>
      <c r="B396" s="1077" t="s">
        <v>31</v>
      </c>
      <c r="C396" s="1077" t="s">
        <v>47</v>
      </c>
      <c r="D396" s="1066">
        <v>506024021</v>
      </c>
      <c r="E396" s="1069" t="s">
        <v>1860</v>
      </c>
      <c r="F396" s="1069"/>
      <c r="G396" s="1110"/>
      <c r="H396" s="1110"/>
      <c r="I396" s="1086">
        <v>2</v>
      </c>
      <c r="J396" s="1086"/>
      <c r="K396" s="1066"/>
      <c r="L396" s="1086">
        <f t="shared" si="69"/>
        <v>2</v>
      </c>
      <c r="M396" s="1152">
        <f t="shared" si="70"/>
        <v>1.4</v>
      </c>
      <c r="N396" s="155">
        <v>600</v>
      </c>
      <c r="O396" s="156">
        <v>2000</v>
      </c>
      <c r="P396" s="1086">
        <f t="shared" si="79"/>
        <v>105</v>
      </c>
      <c r="Q396" s="168"/>
      <c r="S396" s="856" t="s">
        <v>2529</v>
      </c>
    </row>
    <row r="397" spans="1:19" s="169" customFormat="1" ht="26.25" customHeight="1">
      <c r="A397" s="1064">
        <v>294</v>
      </c>
      <c r="B397" s="1077" t="s">
        <v>31</v>
      </c>
      <c r="C397" s="1077" t="s">
        <v>47</v>
      </c>
      <c r="D397" s="1066">
        <v>506024042</v>
      </c>
      <c r="E397" s="1069" t="s">
        <v>1859</v>
      </c>
      <c r="F397" s="1069"/>
      <c r="G397" s="1110"/>
      <c r="H397" s="1110"/>
      <c r="I397" s="1086">
        <v>2.2000000000000002</v>
      </c>
      <c r="J397" s="1086"/>
      <c r="K397" s="1066"/>
      <c r="L397" s="1086">
        <f t="shared" si="69"/>
        <v>2.2000000000000002</v>
      </c>
      <c r="M397" s="1152">
        <f t="shared" si="70"/>
        <v>1.1499999999999999</v>
      </c>
      <c r="N397" s="155">
        <v>0</v>
      </c>
      <c r="O397" s="156">
        <v>1150</v>
      </c>
      <c r="P397" s="1086">
        <f t="shared" si="79"/>
        <v>86.25</v>
      </c>
      <c r="Q397" s="168"/>
      <c r="S397" s="856" t="s">
        <v>2529</v>
      </c>
    </row>
    <row r="398" spans="1:19" s="169" customFormat="1" ht="26.25" customHeight="1">
      <c r="A398" s="1064">
        <v>295</v>
      </c>
      <c r="B398" s="1077" t="s">
        <v>31</v>
      </c>
      <c r="C398" s="1077" t="s">
        <v>47</v>
      </c>
      <c r="D398" s="1066">
        <v>506025014</v>
      </c>
      <c r="E398" s="1069" t="s">
        <v>1807</v>
      </c>
      <c r="F398" s="1069"/>
      <c r="G398" s="1110"/>
      <c r="H398" s="1110"/>
      <c r="I398" s="1086">
        <v>2.06</v>
      </c>
      <c r="J398" s="1086">
        <v>1</v>
      </c>
      <c r="K398" s="1066"/>
      <c r="L398" s="1086">
        <f t="shared" si="69"/>
        <v>1.06</v>
      </c>
      <c r="M398" s="1152">
        <f t="shared" si="70"/>
        <v>0.56000000000000005</v>
      </c>
      <c r="N398" s="155">
        <v>1500</v>
      </c>
      <c r="O398" s="156">
        <v>2060</v>
      </c>
      <c r="P398" s="1086">
        <f t="shared" si="79"/>
        <v>42.000000000000007</v>
      </c>
      <c r="Q398" s="168"/>
      <c r="S398" s="856" t="s">
        <v>2529</v>
      </c>
    </row>
    <row r="399" spans="1:19" s="169" customFormat="1" ht="26.25" customHeight="1">
      <c r="A399" s="1064">
        <v>296</v>
      </c>
      <c r="B399" s="1077" t="s">
        <v>31</v>
      </c>
      <c r="C399" s="1077" t="s">
        <v>47</v>
      </c>
      <c r="D399" s="1066">
        <v>506024043</v>
      </c>
      <c r="E399" s="1069" t="s">
        <v>1858</v>
      </c>
      <c r="F399" s="1069"/>
      <c r="G399" s="1110"/>
      <c r="H399" s="1110"/>
      <c r="I399" s="1086">
        <v>1.56</v>
      </c>
      <c r="J399" s="1086"/>
      <c r="K399" s="1066"/>
      <c r="L399" s="1086">
        <f t="shared" si="69"/>
        <v>1.56</v>
      </c>
      <c r="M399" s="1152">
        <f t="shared" si="70"/>
        <v>1</v>
      </c>
      <c r="N399" s="155">
        <v>0</v>
      </c>
      <c r="O399" s="156">
        <v>1000</v>
      </c>
      <c r="P399" s="1086">
        <f t="shared" si="79"/>
        <v>75</v>
      </c>
      <c r="Q399" s="168"/>
      <c r="S399" s="856" t="s">
        <v>2529</v>
      </c>
    </row>
    <row r="400" spans="1:19" s="169" customFormat="1" ht="26.25" customHeight="1">
      <c r="A400" s="1064">
        <v>297</v>
      </c>
      <c r="B400" s="1077" t="s">
        <v>31</v>
      </c>
      <c r="C400" s="1077" t="s">
        <v>47</v>
      </c>
      <c r="D400" s="1066">
        <v>506025026</v>
      </c>
      <c r="E400" s="1069" t="s">
        <v>1857</v>
      </c>
      <c r="F400" s="1069"/>
      <c r="G400" s="1110"/>
      <c r="H400" s="1110"/>
      <c r="I400" s="1086">
        <v>1.25</v>
      </c>
      <c r="J400" s="1086"/>
      <c r="K400" s="1066"/>
      <c r="L400" s="1086">
        <f t="shared" si="69"/>
        <v>1.25</v>
      </c>
      <c r="M400" s="1152">
        <f t="shared" si="70"/>
        <v>0.75</v>
      </c>
      <c r="N400" s="155">
        <v>500</v>
      </c>
      <c r="O400" s="156">
        <v>1250</v>
      </c>
      <c r="P400" s="1086">
        <f t="shared" si="79"/>
        <v>56.25</v>
      </c>
      <c r="Q400" s="168"/>
      <c r="S400" s="856" t="s">
        <v>2529</v>
      </c>
    </row>
    <row r="401" spans="1:19" s="169" customFormat="1" ht="13.8" customHeight="1">
      <c r="A401" s="1064">
        <v>298</v>
      </c>
      <c r="B401" s="1077" t="s">
        <v>31</v>
      </c>
      <c r="C401" s="1077" t="s">
        <v>47</v>
      </c>
      <c r="D401" s="1066">
        <v>506024006</v>
      </c>
      <c r="E401" s="1069" t="s">
        <v>1798</v>
      </c>
      <c r="F401" s="1069"/>
      <c r="G401" s="1110"/>
      <c r="H401" s="1110"/>
      <c r="I401" s="1086">
        <v>4.3499999999999996</v>
      </c>
      <c r="J401" s="1086">
        <v>0.92500000000000004</v>
      </c>
      <c r="K401" s="1066"/>
      <c r="L401" s="1086">
        <f t="shared" si="69"/>
        <v>3.4249999999999998</v>
      </c>
      <c r="M401" s="1152">
        <f t="shared" si="70"/>
        <v>2.125</v>
      </c>
      <c r="N401" s="155">
        <v>1400</v>
      </c>
      <c r="O401" s="156">
        <v>3525</v>
      </c>
      <c r="P401" s="1086">
        <f t="shared" si="79"/>
        <v>159.375</v>
      </c>
      <c r="Q401" s="168"/>
      <c r="S401" s="856" t="s">
        <v>2529</v>
      </c>
    </row>
    <row r="402" spans="1:19" s="169" customFormat="1" ht="13.8" customHeight="1">
      <c r="A402" s="1064">
        <v>299</v>
      </c>
      <c r="B402" s="1077" t="s">
        <v>31</v>
      </c>
      <c r="C402" s="1077" t="s">
        <v>47</v>
      </c>
      <c r="D402" s="1066">
        <v>506025038</v>
      </c>
      <c r="E402" s="1069" t="s">
        <v>1856</v>
      </c>
      <c r="F402" s="1069"/>
      <c r="G402" s="1110"/>
      <c r="H402" s="1110"/>
      <c r="I402" s="1086">
        <v>1.35</v>
      </c>
      <c r="J402" s="1086">
        <v>0.15</v>
      </c>
      <c r="K402" s="1066"/>
      <c r="L402" s="1086">
        <f t="shared" si="69"/>
        <v>1.2000000000000002</v>
      </c>
      <c r="M402" s="1152">
        <f t="shared" si="70"/>
        <v>1.05</v>
      </c>
      <c r="N402" s="155">
        <v>150</v>
      </c>
      <c r="O402" s="156">
        <v>1200</v>
      </c>
      <c r="P402" s="1086">
        <f t="shared" si="79"/>
        <v>78.75</v>
      </c>
      <c r="Q402" s="168"/>
      <c r="S402" s="856" t="s">
        <v>2529</v>
      </c>
    </row>
    <row r="403" spans="1:19" s="169" customFormat="1" ht="13.8" customHeight="1">
      <c r="A403" s="1064">
        <v>300</v>
      </c>
      <c r="B403" s="1077" t="s">
        <v>31</v>
      </c>
      <c r="C403" s="1077" t="s">
        <v>47</v>
      </c>
      <c r="D403" s="1066">
        <v>506025093</v>
      </c>
      <c r="E403" s="1069" t="s">
        <v>1855</v>
      </c>
      <c r="F403" s="1069"/>
      <c r="G403" s="1110"/>
      <c r="H403" s="1110"/>
      <c r="I403" s="1086">
        <v>1.61</v>
      </c>
      <c r="J403" s="1086"/>
      <c r="K403" s="1066"/>
      <c r="L403" s="1086">
        <f t="shared" si="69"/>
        <v>1.61</v>
      </c>
      <c r="M403" s="1152">
        <f t="shared" si="70"/>
        <v>1</v>
      </c>
      <c r="N403" s="155">
        <v>0</v>
      </c>
      <c r="O403" s="156">
        <v>1000</v>
      </c>
      <c r="P403" s="1086">
        <f t="shared" si="79"/>
        <v>75</v>
      </c>
      <c r="Q403" s="168"/>
      <c r="S403" s="856" t="s">
        <v>2529</v>
      </c>
    </row>
    <row r="404" spans="1:19" s="169" customFormat="1" ht="13.8" customHeight="1">
      <c r="A404" s="1064">
        <v>301</v>
      </c>
      <c r="B404" s="1077" t="s">
        <v>31</v>
      </c>
      <c r="C404" s="1077" t="s">
        <v>47</v>
      </c>
      <c r="D404" s="1066">
        <v>506024052</v>
      </c>
      <c r="E404" s="1069" t="s">
        <v>1806</v>
      </c>
      <c r="F404" s="1069"/>
      <c r="G404" s="1110"/>
      <c r="H404" s="1110"/>
      <c r="I404" s="1086">
        <v>2.93</v>
      </c>
      <c r="J404" s="1086">
        <v>0.53500000000000003</v>
      </c>
      <c r="K404" s="1066"/>
      <c r="L404" s="1086">
        <f t="shared" si="69"/>
        <v>2.395</v>
      </c>
      <c r="M404" s="1152">
        <f t="shared" si="70"/>
        <v>1.33</v>
      </c>
      <c r="N404" s="155">
        <v>1600</v>
      </c>
      <c r="O404" s="156">
        <v>2930</v>
      </c>
      <c r="P404" s="1086">
        <f t="shared" si="79"/>
        <v>99.75</v>
      </c>
      <c r="Q404" s="168"/>
      <c r="S404" s="856" t="s">
        <v>2529</v>
      </c>
    </row>
    <row r="405" spans="1:19" s="169" customFormat="1" ht="13.8" customHeight="1">
      <c r="A405" s="1064">
        <v>302</v>
      </c>
      <c r="B405" s="1077" t="s">
        <v>31</v>
      </c>
      <c r="C405" s="1077" t="s">
        <v>47</v>
      </c>
      <c r="D405" s="1066">
        <v>506025124</v>
      </c>
      <c r="E405" s="1069" t="s">
        <v>1854</v>
      </c>
      <c r="F405" s="1069"/>
      <c r="G405" s="1110"/>
      <c r="H405" s="1110"/>
      <c r="I405" s="1086">
        <v>1.2</v>
      </c>
      <c r="J405" s="1086"/>
      <c r="K405" s="1066"/>
      <c r="L405" s="1086">
        <f t="shared" si="69"/>
        <v>1.2</v>
      </c>
      <c r="M405" s="1152">
        <f t="shared" si="70"/>
        <v>0.4</v>
      </c>
      <c r="N405" s="155">
        <v>600</v>
      </c>
      <c r="O405" s="156">
        <v>1000</v>
      </c>
      <c r="P405" s="1086">
        <f t="shared" si="79"/>
        <v>30</v>
      </c>
      <c r="Q405" s="168"/>
      <c r="S405" s="856" t="s">
        <v>2529</v>
      </c>
    </row>
    <row r="406" spans="1:19" s="169" customFormat="1" ht="13.8" customHeight="1">
      <c r="A406" s="1064">
        <v>303</v>
      </c>
      <c r="B406" s="1077" t="s">
        <v>31</v>
      </c>
      <c r="C406" s="1077" t="s">
        <v>47</v>
      </c>
      <c r="D406" s="1066">
        <v>506025097</v>
      </c>
      <c r="E406" s="1069" t="s">
        <v>1853</v>
      </c>
      <c r="F406" s="1069"/>
      <c r="G406" s="1110"/>
      <c r="H406" s="1110"/>
      <c r="I406" s="1086">
        <v>1.3</v>
      </c>
      <c r="J406" s="1086"/>
      <c r="K406" s="1066"/>
      <c r="L406" s="1086">
        <f t="shared" si="69"/>
        <v>1.3</v>
      </c>
      <c r="M406" s="1152">
        <f t="shared" si="70"/>
        <v>1</v>
      </c>
      <c r="N406" s="155">
        <v>0</v>
      </c>
      <c r="O406" s="156">
        <v>1000</v>
      </c>
      <c r="P406" s="1086">
        <f t="shared" si="79"/>
        <v>75</v>
      </c>
      <c r="Q406" s="168"/>
      <c r="S406" s="856" t="s">
        <v>2529</v>
      </c>
    </row>
    <row r="407" spans="1:19" s="169" customFormat="1" ht="13.8" customHeight="1">
      <c r="A407" s="938"/>
      <c r="B407" s="926"/>
      <c r="C407" s="926"/>
      <c r="D407" s="1229"/>
      <c r="E407" s="1157"/>
      <c r="F407" s="1157"/>
      <c r="G407" s="1240"/>
      <c r="H407" s="1240"/>
      <c r="I407" s="1159">
        <f>SUM(I384:I406)</f>
        <v>68.199000000000012</v>
      </c>
      <c r="J407" s="1159">
        <f>SUM(J384:J406)</f>
        <v>13.972000000000001</v>
      </c>
      <c r="K407" s="1159">
        <f>SUM(K384:K406)</f>
        <v>1</v>
      </c>
      <c r="L407" s="1159">
        <f>SUM(L384:L406)</f>
        <v>53.227000000000011</v>
      </c>
      <c r="M407" s="1159">
        <f>SUM(M384:M406)</f>
        <v>31.564</v>
      </c>
      <c r="N407" s="927"/>
      <c r="O407" s="928"/>
      <c r="P407" s="1159">
        <f>SUM(P384:P406)</f>
        <v>2301.6750000000002</v>
      </c>
      <c r="Q407" s="934"/>
      <c r="S407" s="856"/>
    </row>
    <row r="408" spans="1:19" s="169" customFormat="1" ht="13.8" customHeight="1">
      <c r="A408" s="1064">
        <v>304</v>
      </c>
      <c r="B408" s="1077" t="s">
        <v>31</v>
      </c>
      <c r="C408" s="1077" t="s">
        <v>36</v>
      </c>
      <c r="D408" s="1066">
        <v>506324002</v>
      </c>
      <c r="E408" s="1069" t="s">
        <v>1852</v>
      </c>
      <c r="F408" s="1069"/>
      <c r="G408" s="1110"/>
      <c r="H408" s="1110"/>
      <c r="I408" s="1086">
        <v>5.6509999999999998</v>
      </c>
      <c r="J408" s="1086">
        <v>3.2</v>
      </c>
      <c r="K408" s="1066"/>
      <c r="L408" s="1086">
        <f t="shared" si="69"/>
        <v>2.4509999999999996</v>
      </c>
      <c r="M408" s="1152">
        <f t="shared" si="70"/>
        <v>2.4510000000000001</v>
      </c>
      <c r="N408" s="155">
        <v>3200</v>
      </c>
      <c r="O408" s="156">
        <v>5651</v>
      </c>
      <c r="P408" s="1086">
        <f t="shared" si="79"/>
        <v>183.82500000000002</v>
      </c>
      <c r="Q408" s="168"/>
      <c r="S408" s="856" t="s">
        <v>2513</v>
      </c>
    </row>
    <row r="409" spans="1:19" s="169" customFormat="1" ht="13.8" customHeight="1">
      <c r="A409" s="1064">
        <v>305</v>
      </c>
      <c r="B409" s="1077" t="s">
        <v>31</v>
      </c>
      <c r="C409" s="1077" t="s">
        <v>36</v>
      </c>
      <c r="D409" s="1066">
        <v>506324044</v>
      </c>
      <c r="E409" s="1069" t="s">
        <v>1851</v>
      </c>
      <c r="F409" s="1069"/>
      <c r="G409" s="1110"/>
      <c r="H409" s="1110"/>
      <c r="I409" s="1086">
        <v>0.85</v>
      </c>
      <c r="J409" s="1086"/>
      <c r="K409" s="1066"/>
      <c r="L409" s="1086">
        <f t="shared" si="69"/>
        <v>0.85</v>
      </c>
      <c r="M409" s="1152">
        <f t="shared" si="70"/>
        <v>0.85</v>
      </c>
      <c r="N409" s="155">
        <v>0</v>
      </c>
      <c r="O409" s="156">
        <v>850</v>
      </c>
      <c r="P409" s="1086">
        <f t="shared" si="79"/>
        <v>63.75</v>
      </c>
      <c r="Q409" s="168"/>
      <c r="S409" s="856" t="s">
        <v>2513</v>
      </c>
    </row>
    <row r="410" spans="1:19" s="169" customFormat="1" ht="13.8" customHeight="1">
      <c r="A410" s="1064">
        <v>306</v>
      </c>
      <c r="B410" s="1077" t="s">
        <v>31</v>
      </c>
      <c r="C410" s="1077" t="s">
        <v>36</v>
      </c>
      <c r="D410" s="1066">
        <v>506324060</v>
      </c>
      <c r="E410" s="1069" t="s">
        <v>1850</v>
      </c>
      <c r="F410" s="1069"/>
      <c r="G410" s="1110"/>
      <c r="H410" s="1110"/>
      <c r="I410" s="1086">
        <v>2</v>
      </c>
      <c r="J410" s="1086"/>
      <c r="K410" s="1066"/>
      <c r="L410" s="1086">
        <f t="shared" si="69"/>
        <v>2</v>
      </c>
      <c r="M410" s="1152">
        <f t="shared" si="70"/>
        <v>2</v>
      </c>
      <c r="N410" s="155">
        <v>0</v>
      </c>
      <c r="O410" s="156">
        <v>2000</v>
      </c>
      <c r="P410" s="1086">
        <f t="shared" si="79"/>
        <v>150</v>
      </c>
      <c r="Q410" s="168"/>
      <c r="S410" s="856" t="s">
        <v>2513</v>
      </c>
    </row>
    <row r="411" spans="1:19" s="169" customFormat="1" ht="13.8" customHeight="1">
      <c r="A411" s="1064">
        <v>307</v>
      </c>
      <c r="B411" s="1077" t="s">
        <v>31</v>
      </c>
      <c r="C411" s="1077" t="s">
        <v>36</v>
      </c>
      <c r="D411" s="1066">
        <v>506324150</v>
      </c>
      <c r="E411" s="1069" t="s">
        <v>2646</v>
      </c>
      <c r="F411" s="1069"/>
      <c r="G411" s="1110"/>
      <c r="H411" s="1110"/>
      <c r="I411" s="1086">
        <v>2.0499999999999998</v>
      </c>
      <c r="J411" s="1086"/>
      <c r="K411" s="1066"/>
      <c r="L411" s="1086">
        <f t="shared" si="69"/>
        <v>2.0499999999999998</v>
      </c>
      <c r="M411" s="1152">
        <f t="shared" si="70"/>
        <v>2.0499999999999998</v>
      </c>
      <c r="N411" s="155">
        <v>0</v>
      </c>
      <c r="O411" s="156">
        <v>2050</v>
      </c>
      <c r="P411" s="1086">
        <f t="shared" si="79"/>
        <v>153.75</v>
      </c>
      <c r="Q411" s="894"/>
      <c r="S411" s="856"/>
    </row>
    <row r="412" spans="1:19" s="169" customFormat="1" ht="13.8" customHeight="1">
      <c r="A412" s="1064">
        <v>308</v>
      </c>
      <c r="B412" s="1077" t="s">
        <v>31</v>
      </c>
      <c r="C412" s="1077" t="s">
        <v>36</v>
      </c>
      <c r="D412" s="1066">
        <v>506324057</v>
      </c>
      <c r="E412" s="1069" t="s">
        <v>1849</v>
      </c>
      <c r="F412" s="1069"/>
      <c r="G412" s="1110"/>
      <c r="H412" s="1110"/>
      <c r="I412" s="1086">
        <v>2.4500000000000002</v>
      </c>
      <c r="J412" s="1086"/>
      <c r="K412" s="1066">
        <v>0.5</v>
      </c>
      <c r="L412" s="1086">
        <f t="shared" si="69"/>
        <v>1.9500000000000002</v>
      </c>
      <c r="M412" s="1152">
        <f t="shared" si="70"/>
        <v>1.95</v>
      </c>
      <c r="N412" s="155">
        <v>500</v>
      </c>
      <c r="O412" s="156">
        <v>2450</v>
      </c>
      <c r="P412" s="1086">
        <f t="shared" si="79"/>
        <v>146.25</v>
      </c>
      <c r="Q412" s="168"/>
      <c r="S412" s="856" t="s">
        <v>2513</v>
      </c>
    </row>
    <row r="413" spans="1:19" s="169" customFormat="1" ht="13.8" customHeight="1">
      <c r="A413" s="1064">
        <v>309</v>
      </c>
      <c r="B413" s="1077" t="s">
        <v>31</v>
      </c>
      <c r="C413" s="1077" t="s">
        <v>36</v>
      </c>
      <c r="D413" s="1066">
        <v>506324018</v>
      </c>
      <c r="E413" s="1069" t="s">
        <v>1848</v>
      </c>
      <c r="F413" s="1069"/>
      <c r="G413" s="1110"/>
      <c r="H413" s="1110"/>
      <c r="I413" s="1086">
        <v>1.3</v>
      </c>
      <c r="J413" s="1086">
        <v>0.96</v>
      </c>
      <c r="K413" s="1066"/>
      <c r="L413" s="1086">
        <f t="shared" si="69"/>
        <v>0.34000000000000008</v>
      </c>
      <c r="M413" s="1152">
        <f t="shared" si="70"/>
        <v>0.34</v>
      </c>
      <c r="N413" s="155">
        <v>960</v>
      </c>
      <c r="O413" s="156">
        <v>1300</v>
      </c>
      <c r="P413" s="1086">
        <f t="shared" si="79"/>
        <v>25.500000000000004</v>
      </c>
      <c r="Q413" s="168"/>
      <c r="S413" s="856" t="s">
        <v>2513</v>
      </c>
    </row>
    <row r="414" spans="1:19" s="169" customFormat="1" ht="13.8" customHeight="1">
      <c r="A414" s="1064">
        <v>310</v>
      </c>
      <c r="B414" s="1077" t="s">
        <v>31</v>
      </c>
      <c r="C414" s="1077" t="s">
        <v>36</v>
      </c>
      <c r="D414" s="1066">
        <v>506324041</v>
      </c>
      <c r="E414" s="1069" t="s">
        <v>1847</v>
      </c>
      <c r="F414" s="1069"/>
      <c r="G414" s="1110"/>
      <c r="H414" s="1110"/>
      <c r="I414" s="1086">
        <v>1</v>
      </c>
      <c r="J414" s="1086"/>
      <c r="K414" s="1066"/>
      <c r="L414" s="1086">
        <f t="shared" ref="L414:L484" si="80">I414-J414-K414</f>
        <v>1</v>
      </c>
      <c r="M414" s="1152">
        <f t="shared" ref="M414:M484" si="81">(O414-N414)/1000</f>
        <v>1</v>
      </c>
      <c r="N414" s="155">
        <v>0</v>
      </c>
      <c r="O414" s="156">
        <v>1000</v>
      </c>
      <c r="P414" s="1086">
        <f t="shared" si="79"/>
        <v>75</v>
      </c>
      <c r="Q414" s="168"/>
      <c r="S414" s="856" t="s">
        <v>2578</v>
      </c>
    </row>
    <row r="415" spans="1:19" s="169" customFormat="1" ht="13.8" customHeight="1">
      <c r="A415" s="1064">
        <v>311</v>
      </c>
      <c r="B415" s="1077" t="s">
        <v>31</v>
      </c>
      <c r="C415" s="1077" t="s">
        <v>36</v>
      </c>
      <c r="D415" s="1066">
        <v>506324119</v>
      </c>
      <c r="E415" s="1069" t="s">
        <v>1846</v>
      </c>
      <c r="F415" s="1069"/>
      <c r="G415" s="1110"/>
      <c r="H415" s="1110"/>
      <c r="I415" s="1086">
        <v>1.73</v>
      </c>
      <c r="J415" s="1086">
        <v>1.1000000000000001</v>
      </c>
      <c r="K415" s="1066"/>
      <c r="L415" s="1086">
        <f t="shared" si="80"/>
        <v>0.62999999999999989</v>
      </c>
      <c r="M415" s="1152">
        <f t="shared" si="81"/>
        <v>0.63</v>
      </c>
      <c r="N415" s="155">
        <v>1100</v>
      </c>
      <c r="O415" s="156">
        <v>1730</v>
      </c>
      <c r="P415" s="1086">
        <f t="shared" si="79"/>
        <v>47.25</v>
      </c>
      <c r="Q415" s="168"/>
      <c r="S415" s="856" t="s">
        <v>2496</v>
      </c>
    </row>
    <row r="416" spans="1:19" s="311" customFormat="1" ht="13.8" customHeight="1">
      <c r="A416" s="1064">
        <v>312</v>
      </c>
      <c r="B416" s="1077" t="s">
        <v>31</v>
      </c>
      <c r="C416" s="1077" t="s">
        <v>36</v>
      </c>
      <c r="D416" s="1078">
        <v>506324084</v>
      </c>
      <c r="E416" s="1081" t="s">
        <v>418</v>
      </c>
      <c r="F416" s="1069"/>
      <c r="G416" s="280">
        <v>4</v>
      </c>
      <c r="H416" s="280">
        <v>188.18</v>
      </c>
      <c r="I416" s="1086">
        <v>2.16</v>
      </c>
      <c r="J416" s="1086">
        <v>0.3</v>
      </c>
      <c r="K416" s="1066"/>
      <c r="L416" s="1066">
        <f t="shared" si="80"/>
        <v>1.86</v>
      </c>
      <c r="M416" s="1086">
        <f t="shared" si="81"/>
        <v>2.16</v>
      </c>
      <c r="N416" s="155">
        <v>0</v>
      </c>
      <c r="O416" s="156">
        <v>2160</v>
      </c>
      <c r="P416" s="1086">
        <v>188.18</v>
      </c>
      <c r="Q416" s="151"/>
      <c r="S416" s="856" t="s">
        <v>2691</v>
      </c>
    </row>
    <row r="417" spans="1:19" s="311" customFormat="1" ht="15" customHeight="1">
      <c r="A417" s="926"/>
      <c r="B417" s="926"/>
      <c r="C417" s="926"/>
      <c r="D417" s="1155"/>
      <c r="E417" s="1156"/>
      <c r="F417" s="1157"/>
      <c r="G417" s="1158"/>
      <c r="H417" s="1158"/>
      <c r="I417" s="1159">
        <f>SUM(I408:I416)</f>
        <v>19.190999999999999</v>
      </c>
      <c r="J417" s="1159">
        <f>SUM(J408:J416)</f>
        <v>5.56</v>
      </c>
      <c r="K417" s="1159">
        <f>SUM(K408:K416)</f>
        <v>0.5</v>
      </c>
      <c r="L417" s="1159">
        <f>SUM(L408:L416)</f>
        <v>13.131</v>
      </c>
      <c r="M417" s="1159">
        <f>SUM(M408:M416)</f>
        <v>13.431000000000001</v>
      </c>
      <c r="N417" s="927"/>
      <c r="O417" s="928"/>
      <c r="P417" s="1159">
        <f>SUM(P408:P416)</f>
        <v>1033.5050000000001</v>
      </c>
      <c r="Q417" s="935"/>
      <c r="S417" s="856"/>
    </row>
    <row r="418" spans="1:19" s="169" customFormat="1" ht="15" customHeight="1">
      <c r="A418" s="1064">
        <v>313</v>
      </c>
      <c r="B418" s="1077" t="s">
        <v>31</v>
      </c>
      <c r="C418" s="1077" t="s">
        <v>151</v>
      </c>
      <c r="D418" s="1066">
        <v>506035132</v>
      </c>
      <c r="E418" s="1069" t="s">
        <v>1875</v>
      </c>
      <c r="F418" s="1069"/>
      <c r="G418" s="1110"/>
      <c r="H418" s="1110"/>
      <c r="I418" s="1086">
        <v>1.5</v>
      </c>
      <c r="J418" s="1086"/>
      <c r="K418" s="1066"/>
      <c r="L418" s="1086">
        <f t="shared" si="80"/>
        <v>1.5</v>
      </c>
      <c r="M418" s="1152">
        <f t="shared" si="81"/>
        <v>1.5</v>
      </c>
      <c r="N418" s="155">
        <v>0</v>
      </c>
      <c r="O418" s="156">
        <v>1500</v>
      </c>
      <c r="P418" s="1086">
        <f t="shared" si="79"/>
        <v>112.5</v>
      </c>
      <c r="Q418" s="168"/>
      <c r="S418" s="856" t="s">
        <v>2645</v>
      </c>
    </row>
    <row r="419" spans="1:19" s="311" customFormat="1" ht="27.75" customHeight="1">
      <c r="A419" s="1077">
        <v>314</v>
      </c>
      <c r="B419" s="1077" t="s">
        <v>31</v>
      </c>
      <c r="C419" s="1077" t="s">
        <v>343</v>
      </c>
      <c r="D419" s="1078">
        <v>506034155</v>
      </c>
      <c r="E419" s="1081" t="s">
        <v>2592</v>
      </c>
      <c r="F419" s="1069"/>
      <c r="G419" s="280"/>
      <c r="H419" s="280"/>
      <c r="I419" s="1086">
        <v>3</v>
      </c>
      <c r="J419" s="1086"/>
      <c r="K419" s="1066"/>
      <c r="L419" s="1066">
        <f>I419-J419-K419</f>
        <v>3</v>
      </c>
      <c r="M419" s="1086">
        <f>(O419-N419)/1000</f>
        <v>0.86</v>
      </c>
      <c r="N419" s="155">
        <v>0</v>
      </c>
      <c r="O419" s="156">
        <v>860</v>
      </c>
      <c r="P419" s="1086">
        <f>M419*75</f>
        <v>64.5</v>
      </c>
      <c r="Q419" s="151"/>
      <c r="S419" s="856" t="s">
        <v>2593</v>
      </c>
    </row>
    <row r="420" spans="1:19" s="311" customFormat="1" ht="15" customHeight="1">
      <c r="A420" s="926"/>
      <c r="B420" s="926"/>
      <c r="C420" s="926"/>
      <c r="D420" s="1155"/>
      <c r="E420" s="1156"/>
      <c r="F420" s="1157"/>
      <c r="G420" s="1158"/>
      <c r="H420" s="1158"/>
      <c r="I420" s="1159">
        <f>SUM(I418:I419)</f>
        <v>4.5</v>
      </c>
      <c r="J420" s="1159">
        <f>SUM(J418:J419)</f>
        <v>0</v>
      </c>
      <c r="K420" s="1159">
        <f>SUM(K418:K419)</f>
        <v>0</v>
      </c>
      <c r="L420" s="1159">
        <f>SUM(L418:L419)</f>
        <v>4.5</v>
      </c>
      <c r="M420" s="1159">
        <f>SUM(M418:M419)</f>
        <v>2.36</v>
      </c>
      <c r="N420" s="927"/>
      <c r="O420" s="928"/>
      <c r="P420" s="1159">
        <f>SUM(P418:P419)</f>
        <v>177</v>
      </c>
      <c r="Q420" s="935"/>
      <c r="S420" s="856"/>
    </row>
    <row r="421" spans="1:19" s="158" customFormat="1" ht="27" customHeight="1">
      <c r="A421" s="1064">
        <v>315</v>
      </c>
      <c r="B421" s="1077" t="s">
        <v>31</v>
      </c>
      <c r="C421" s="1077" t="s">
        <v>50</v>
      </c>
      <c r="D421" s="1066">
        <v>506105098</v>
      </c>
      <c r="E421" s="1069" t="s">
        <v>1838</v>
      </c>
      <c r="F421" s="1069"/>
      <c r="G421" s="1110"/>
      <c r="H421" s="1110"/>
      <c r="I421" s="1086">
        <v>1.895</v>
      </c>
      <c r="J421" s="1086"/>
      <c r="K421" s="1066"/>
      <c r="L421" s="1086">
        <f t="shared" si="80"/>
        <v>1.895</v>
      </c>
      <c r="M421" s="1152">
        <f t="shared" si="81"/>
        <v>1</v>
      </c>
      <c r="N421" s="155">
        <v>0</v>
      </c>
      <c r="O421" s="156">
        <v>1000</v>
      </c>
      <c r="P421" s="1086">
        <f t="shared" si="79"/>
        <v>75</v>
      </c>
      <c r="Q421" s="309"/>
      <c r="S421" s="856" t="s">
        <v>2545</v>
      </c>
    </row>
    <row r="422" spans="1:19" s="311" customFormat="1" ht="27.75" customHeight="1">
      <c r="A422" s="1064">
        <v>316</v>
      </c>
      <c r="B422" s="1077" t="s">
        <v>31</v>
      </c>
      <c r="C422" s="1077" t="s">
        <v>50</v>
      </c>
      <c r="D422" s="1078">
        <v>506104045</v>
      </c>
      <c r="E422" s="1081" t="s">
        <v>1752</v>
      </c>
      <c r="F422" s="1069"/>
      <c r="G422" s="280">
        <v>1</v>
      </c>
      <c r="H422" s="280">
        <v>60</v>
      </c>
      <c r="I422" s="1086">
        <v>3.08</v>
      </c>
      <c r="J422" s="1086">
        <v>2.5</v>
      </c>
      <c r="K422" s="1066"/>
      <c r="L422" s="1066">
        <f t="shared" si="80"/>
        <v>0.58000000000000007</v>
      </c>
      <c r="M422" s="1086">
        <f t="shared" si="81"/>
        <v>1</v>
      </c>
      <c r="N422" s="155">
        <v>0</v>
      </c>
      <c r="O422" s="156">
        <v>1000</v>
      </c>
      <c r="P422" s="1086">
        <v>185</v>
      </c>
      <c r="Q422" s="151"/>
      <c r="S422" s="856" t="s">
        <v>2693</v>
      </c>
    </row>
    <row r="423" spans="1:19" s="311" customFormat="1" ht="15" customHeight="1">
      <c r="A423" s="926"/>
      <c r="B423" s="926"/>
      <c r="C423" s="926"/>
      <c r="D423" s="1155"/>
      <c r="E423" s="1156"/>
      <c r="F423" s="1157"/>
      <c r="G423" s="1158"/>
      <c r="H423" s="1158"/>
      <c r="I423" s="1159">
        <f>SUM(I421:I422)</f>
        <v>4.9749999999999996</v>
      </c>
      <c r="J423" s="1159">
        <f>SUM(J421:J422)</f>
        <v>2.5</v>
      </c>
      <c r="K423" s="1159">
        <f>SUM(K421:K422)</f>
        <v>0</v>
      </c>
      <c r="L423" s="1159">
        <f>SUM(L421:L422)</f>
        <v>2.4750000000000001</v>
      </c>
      <c r="M423" s="1159">
        <f>SUM(M421:M422)</f>
        <v>2</v>
      </c>
      <c r="N423" s="927"/>
      <c r="O423" s="928"/>
      <c r="P423" s="1159">
        <f>SUM(P421:P422)</f>
        <v>260</v>
      </c>
      <c r="Q423" s="935"/>
      <c r="S423" s="856"/>
    </row>
    <row r="424" spans="1:19" s="158" customFormat="1" ht="15" customHeight="1">
      <c r="A424" s="1064">
        <v>317</v>
      </c>
      <c r="B424" s="1077" t="s">
        <v>31</v>
      </c>
      <c r="C424" s="1077" t="s">
        <v>147</v>
      </c>
      <c r="D424" s="1066">
        <v>506074267</v>
      </c>
      <c r="E424" s="1069" t="s">
        <v>1835</v>
      </c>
      <c r="F424" s="1069"/>
      <c r="G424" s="1110"/>
      <c r="H424" s="1110"/>
      <c r="I424" s="1086">
        <v>1.25</v>
      </c>
      <c r="J424" s="1086">
        <v>0</v>
      </c>
      <c r="K424" s="1066"/>
      <c r="L424" s="1086">
        <f t="shared" si="80"/>
        <v>1.25</v>
      </c>
      <c r="M424" s="1152">
        <v>0.5</v>
      </c>
      <c r="N424" s="155">
        <v>0</v>
      </c>
      <c r="O424" s="156">
        <v>1250</v>
      </c>
      <c r="P424" s="1086">
        <f>M424*70</f>
        <v>35</v>
      </c>
      <c r="Q424" s="309"/>
      <c r="S424" s="856" t="s">
        <v>2501</v>
      </c>
    </row>
    <row r="425" spans="1:19" s="158" customFormat="1" ht="24.6" customHeight="1">
      <c r="A425" s="1064">
        <v>318</v>
      </c>
      <c r="B425" s="1077" t="s">
        <v>31</v>
      </c>
      <c r="C425" s="1077" t="s">
        <v>147</v>
      </c>
      <c r="D425" s="1066">
        <v>506074154</v>
      </c>
      <c r="E425" s="1069" t="s">
        <v>1834</v>
      </c>
      <c r="F425" s="1069"/>
      <c r="G425" s="1110"/>
      <c r="H425" s="1110"/>
      <c r="I425" s="1086">
        <v>3.1</v>
      </c>
      <c r="J425" s="1086"/>
      <c r="K425" s="1066"/>
      <c r="L425" s="1086">
        <f t="shared" si="80"/>
        <v>3.1</v>
      </c>
      <c r="M425" s="1152">
        <v>1.5</v>
      </c>
      <c r="N425" s="155">
        <v>0</v>
      </c>
      <c r="O425" s="156">
        <v>2000</v>
      </c>
      <c r="P425" s="1086">
        <f t="shared" ref="P425:P471" si="82">M425*70</f>
        <v>105</v>
      </c>
      <c r="Q425" s="309"/>
      <c r="S425" s="856" t="s">
        <v>2517</v>
      </c>
    </row>
    <row r="426" spans="1:19" s="158" customFormat="1" ht="14.4" customHeight="1">
      <c r="A426" s="1064">
        <v>319</v>
      </c>
      <c r="B426" s="1077" t="s">
        <v>31</v>
      </c>
      <c r="C426" s="1077" t="s">
        <v>147</v>
      </c>
      <c r="D426" s="1066">
        <v>506075099</v>
      </c>
      <c r="E426" s="1069" t="s">
        <v>1833</v>
      </c>
      <c r="F426" s="1069"/>
      <c r="G426" s="1110"/>
      <c r="H426" s="1110"/>
      <c r="I426" s="1086">
        <v>4.8</v>
      </c>
      <c r="J426" s="1086"/>
      <c r="K426" s="1066"/>
      <c r="L426" s="1086">
        <f t="shared" si="80"/>
        <v>4.8</v>
      </c>
      <c r="M426" s="1152">
        <v>0.5</v>
      </c>
      <c r="N426" s="155">
        <v>0</v>
      </c>
      <c r="O426" s="156">
        <v>1500</v>
      </c>
      <c r="P426" s="1086">
        <f t="shared" si="82"/>
        <v>35</v>
      </c>
      <c r="Q426" s="309"/>
      <c r="S426" s="856" t="s">
        <v>2501</v>
      </c>
    </row>
    <row r="427" spans="1:19" s="158" customFormat="1" ht="14.4" customHeight="1">
      <c r="A427" s="1064">
        <v>320</v>
      </c>
      <c r="B427" s="1077" t="s">
        <v>31</v>
      </c>
      <c r="C427" s="1077" t="s">
        <v>147</v>
      </c>
      <c r="D427" s="1066">
        <v>506075155</v>
      </c>
      <c r="E427" s="1069" t="s">
        <v>1832</v>
      </c>
      <c r="F427" s="1069"/>
      <c r="G427" s="1110"/>
      <c r="H427" s="1110"/>
      <c r="I427" s="1086">
        <v>1.8</v>
      </c>
      <c r="J427" s="1086"/>
      <c r="K427" s="1066"/>
      <c r="L427" s="1086">
        <f t="shared" si="80"/>
        <v>1.8</v>
      </c>
      <c r="M427" s="1152">
        <v>1</v>
      </c>
      <c r="N427" s="155">
        <v>0</v>
      </c>
      <c r="O427" s="156">
        <v>1800</v>
      </c>
      <c r="P427" s="1086">
        <f t="shared" si="82"/>
        <v>70</v>
      </c>
      <c r="Q427" s="309"/>
      <c r="S427" s="856" t="s">
        <v>2531</v>
      </c>
    </row>
    <row r="428" spans="1:19" s="158" customFormat="1" ht="14.4" customHeight="1">
      <c r="A428" s="1064">
        <v>321</v>
      </c>
      <c r="B428" s="1077" t="s">
        <v>31</v>
      </c>
      <c r="C428" s="1077" t="s">
        <v>147</v>
      </c>
      <c r="D428" s="1066">
        <v>506074057</v>
      </c>
      <c r="E428" s="1069" t="s">
        <v>1831</v>
      </c>
      <c r="F428" s="1069"/>
      <c r="G428" s="1110"/>
      <c r="H428" s="1110"/>
      <c r="I428" s="1086">
        <v>3.15</v>
      </c>
      <c r="J428" s="1086"/>
      <c r="K428" s="1066"/>
      <c r="L428" s="1086">
        <f t="shared" si="80"/>
        <v>3.15</v>
      </c>
      <c r="M428" s="1152">
        <v>1.5</v>
      </c>
      <c r="N428" s="155">
        <v>0</v>
      </c>
      <c r="O428" s="156">
        <v>3150</v>
      </c>
      <c r="P428" s="1086">
        <f t="shared" si="82"/>
        <v>105</v>
      </c>
      <c r="Q428" s="309"/>
      <c r="S428" s="856" t="s">
        <v>2531</v>
      </c>
    </row>
    <row r="429" spans="1:19" s="158" customFormat="1" ht="14.4" customHeight="1">
      <c r="A429" s="1064">
        <v>322</v>
      </c>
      <c r="B429" s="1077" t="s">
        <v>31</v>
      </c>
      <c r="C429" s="1077" t="s">
        <v>147</v>
      </c>
      <c r="D429" s="1066">
        <v>506074182</v>
      </c>
      <c r="E429" s="1069" t="s">
        <v>1830</v>
      </c>
      <c r="F429" s="1069"/>
      <c r="G429" s="1110"/>
      <c r="H429" s="1110"/>
      <c r="I429" s="1086">
        <v>4.25</v>
      </c>
      <c r="J429" s="1086"/>
      <c r="K429" s="1066"/>
      <c r="L429" s="1086">
        <f t="shared" si="80"/>
        <v>4.25</v>
      </c>
      <c r="M429" s="1152">
        <v>1</v>
      </c>
      <c r="N429" s="155">
        <v>0</v>
      </c>
      <c r="O429" s="156">
        <v>4250</v>
      </c>
      <c r="P429" s="1086">
        <f t="shared" si="82"/>
        <v>70</v>
      </c>
      <c r="Q429" s="309"/>
      <c r="S429" s="856" t="s">
        <v>2531</v>
      </c>
    </row>
    <row r="430" spans="1:19" s="311" customFormat="1" ht="27" customHeight="1">
      <c r="A430" s="1064">
        <v>323</v>
      </c>
      <c r="B430" s="1077" t="s">
        <v>31</v>
      </c>
      <c r="C430" s="1077" t="s">
        <v>147</v>
      </c>
      <c r="D430" s="1066">
        <v>506074148</v>
      </c>
      <c r="E430" s="1069" t="s">
        <v>1829</v>
      </c>
      <c r="F430" s="1069"/>
      <c r="G430" s="1110"/>
      <c r="H430" s="1110"/>
      <c r="I430" s="1086">
        <v>5.01</v>
      </c>
      <c r="J430" s="1086"/>
      <c r="K430" s="1066"/>
      <c r="L430" s="1086">
        <f t="shared" si="80"/>
        <v>5.01</v>
      </c>
      <c r="M430" s="1152">
        <v>1.2</v>
      </c>
      <c r="N430" s="155">
        <v>0</v>
      </c>
      <c r="O430" s="156">
        <v>1500</v>
      </c>
      <c r="P430" s="1086">
        <f t="shared" si="82"/>
        <v>84</v>
      </c>
      <c r="Q430" s="151"/>
      <c r="S430" s="856" t="s">
        <v>2547</v>
      </c>
    </row>
    <row r="431" spans="1:19" s="158" customFormat="1" ht="15" customHeight="1">
      <c r="A431" s="1064">
        <v>324</v>
      </c>
      <c r="B431" s="1077" t="s">
        <v>31</v>
      </c>
      <c r="C431" s="1077" t="s">
        <v>147</v>
      </c>
      <c r="D431" s="1066">
        <v>506074135</v>
      </c>
      <c r="E431" s="1069" t="s">
        <v>1828</v>
      </c>
      <c r="F431" s="1069"/>
      <c r="G431" s="1110"/>
      <c r="H431" s="1110"/>
      <c r="I431" s="1086">
        <v>3.5</v>
      </c>
      <c r="J431" s="1086"/>
      <c r="K431" s="1066"/>
      <c r="L431" s="1086">
        <f t="shared" si="80"/>
        <v>3.5</v>
      </c>
      <c r="M431" s="1152">
        <f t="shared" si="81"/>
        <v>1.1499999999999999</v>
      </c>
      <c r="N431" s="155">
        <v>0</v>
      </c>
      <c r="O431" s="156">
        <v>1150</v>
      </c>
      <c r="P431" s="1086">
        <f t="shared" si="82"/>
        <v>80.5</v>
      </c>
      <c r="Q431" s="309"/>
      <c r="S431" s="856" t="s">
        <v>2533</v>
      </c>
    </row>
    <row r="432" spans="1:19" s="158" customFormat="1" ht="18" customHeight="1">
      <c r="A432" s="1064">
        <v>325</v>
      </c>
      <c r="B432" s="1077" t="s">
        <v>31</v>
      </c>
      <c r="C432" s="1077" t="s">
        <v>147</v>
      </c>
      <c r="D432" s="1066">
        <v>506074120</v>
      </c>
      <c r="E432" s="1069" t="s">
        <v>1837</v>
      </c>
      <c r="F432" s="1069"/>
      <c r="G432" s="1110"/>
      <c r="H432" s="1110"/>
      <c r="I432" s="1086">
        <v>6.25</v>
      </c>
      <c r="J432" s="1086"/>
      <c r="K432" s="1066"/>
      <c r="L432" s="1086">
        <f t="shared" si="80"/>
        <v>6.25</v>
      </c>
      <c r="M432" s="1152">
        <f t="shared" si="81"/>
        <v>2.12</v>
      </c>
      <c r="N432" s="155">
        <v>0</v>
      </c>
      <c r="O432" s="156">
        <v>2120</v>
      </c>
      <c r="P432" s="1086">
        <v>176.42</v>
      </c>
      <c r="Q432" s="309"/>
      <c r="S432" s="1792" t="s">
        <v>2896</v>
      </c>
    </row>
    <row r="433" spans="1:22" s="311" customFormat="1" ht="17.25" customHeight="1">
      <c r="A433" s="1064">
        <v>326</v>
      </c>
      <c r="B433" s="1077" t="s">
        <v>31</v>
      </c>
      <c r="C433" s="1077" t="s">
        <v>147</v>
      </c>
      <c r="D433" s="1066">
        <v>506075432</v>
      </c>
      <c r="E433" s="1069" t="s">
        <v>1836</v>
      </c>
      <c r="F433" s="1069"/>
      <c r="G433" s="1110"/>
      <c r="H433" s="1110"/>
      <c r="I433" s="1086">
        <v>4</v>
      </c>
      <c r="J433" s="1086"/>
      <c r="K433" s="1066"/>
      <c r="L433" s="1086">
        <f t="shared" si="80"/>
        <v>4</v>
      </c>
      <c r="M433" s="1152">
        <v>0.5</v>
      </c>
      <c r="N433" s="155">
        <v>0</v>
      </c>
      <c r="O433" s="156">
        <v>4000</v>
      </c>
      <c r="P433" s="1086">
        <f t="shared" si="82"/>
        <v>35</v>
      </c>
      <c r="Q433" s="151"/>
      <c r="S433" s="856" t="s">
        <v>2497</v>
      </c>
    </row>
    <row r="434" spans="1:22" s="158" customFormat="1" ht="19.2" customHeight="1">
      <c r="A434" s="1064">
        <v>327</v>
      </c>
      <c r="B434" s="1077" t="s">
        <v>31</v>
      </c>
      <c r="C434" s="1077" t="s">
        <v>147</v>
      </c>
      <c r="D434" s="1066">
        <v>506074138</v>
      </c>
      <c r="E434" s="1069" t="s">
        <v>1827</v>
      </c>
      <c r="F434" s="1069"/>
      <c r="G434" s="1110"/>
      <c r="H434" s="1110"/>
      <c r="I434" s="1086">
        <v>6.2</v>
      </c>
      <c r="J434" s="1086"/>
      <c r="K434" s="1066"/>
      <c r="L434" s="1086">
        <f t="shared" si="80"/>
        <v>6.2</v>
      </c>
      <c r="M434" s="1152">
        <v>0.8</v>
      </c>
      <c r="N434" s="155">
        <v>600</v>
      </c>
      <c r="O434" s="156">
        <v>1950</v>
      </c>
      <c r="P434" s="1086">
        <f t="shared" si="82"/>
        <v>56</v>
      </c>
      <c r="Q434" s="309"/>
      <c r="S434" s="856" t="s">
        <v>2557</v>
      </c>
    </row>
    <row r="435" spans="1:22" s="158" customFormat="1" ht="19.5" customHeight="1">
      <c r="A435" s="1064">
        <v>328</v>
      </c>
      <c r="B435" s="1077" t="s">
        <v>31</v>
      </c>
      <c r="C435" s="1077" t="s">
        <v>147</v>
      </c>
      <c r="D435" s="1066">
        <v>506074188</v>
      </c>
      <c r="E435" s="1069" t="s">
        <v>1826</v>
      </c>
      <c r="F435" s="1069"/>
      <c r="G435" s="1110"/>
      <c r="H435" s="1110"/>
      <c r="I435" s="1086">
        <v>6.25</v>
      </c>
      <c r="J435" s="1086"/>
      <c r="K435" s="1066"/>
      <c r="L435" s="1086">
        <f t="shared" si="80"/>
        <v>6.25</v>
      </c>
      <c r="M435" s="1152">
        <f t="shared" si="81"/>
        <v>1</v>
      </c>
      <c r="N435" s="155">
        <v>0</v>
      </c>
      <c r="O435" s="156">
        <v>1000</v>
      </c>
      <c r="P435" s="1086">
        <f t="shared" si="82"/>
        <v>70</v>
      </c>
      <c r="Q435" s="309"/>
      <c r="S435" s="856" t="s">
        <v>2533</v>
      </c>
    </row>
    <row r="436" spans="1:22" s="158" customFormat="1" ht="14.4" customHeight="1">
      <c r="A436" s="1064">
        <v>329</v>
      </c>
      <c r="B436" s="1077" t="s">
        <v>31</v>
      </c>
      <c r="C436" s="1077" t="s">
        <v>147</v>
      </c>
      <c r="D436" s="1066">
        <v>506075235</v>
      </c>
      <c r="E436" s="1069" t="s">
        <v>1825</v>
      </c>
      <c r="F436" s="1069"/>
      <c r="G436" s="1110"/>
      <c r="H436" s="1110"/>
      <c r="I436" s="1086">
        <v>3</v>
      </c>
      <c r="J436" s="1086"/>
      <c r="K436" s="1066"/>
      <c r="L436" s="1086">
        <f t="shared" si="80"/>
        <v>3</v>
      </c>
      <c r="M436" s="1152">
        <f t="shared" si="81"/>
        <v>1.5</v>
      </c>
      <c r="N436" s="155">
        <v>0</v>
      </c>
      <c r="O436" s="156">
        <v>1500</v>
      </c>
      <c r="P436" s="1086">
        <f t="shared" si="82"/>
        <v>105</v>
      </c>
      <c r="Q436" s="309"/>
      <c r="S436" s="856" t="s">
        <v>2533</v>
      </c>
    </row>
    <row r="437" spans="1:22" s="158" customFormat="1" ht="14.4" customHeight="1">
      <c r="A437" s="1064">
        <v>330</v>
      </c>
      <c r="B437" s="1077" t="s">
        <v>31</v>
      </c>
      <c r="C437" s="1077" t="s">
        <v>147</v>
      </c>
      <c r="D437" s="1066">
        <v>506075379</v>
      </c>
      <c r="E437" s="1069" t="s">
        <v>1824</v>
      </c>
      <c r="F437" s="1069"/>
      <c r="G437" s="1110"/>
      <c r="H437" s="1110"/>
      <c r="I437" s="1086">
        <v>1.45</v>
      </c>
      <c r="J437" s="1086"/>
      <c r="K437" s="1066"/>
      <c r="L437" s="1086">
        <f t="shared" si="80"/>
        <v>1.45</v>
      </c>
      <c r="M437" s="1152">
        <f t="shared" si="81"/>
        <v>1.45</v>
      </c>
      <c r="N437" s="155">
        <v>0</v>
      </c>
      <c r="O437" s="156">
        <v>1450</v>
      </c>
      <c r="P437" s="1086">
        <f t="shared" si="82"/>
        <v>101.5</v>
      </c>
      <c r="Q437" s="309"/>
      <c r="S437" s="856" t="s">
        <v>2533</v>
      </c>
    </row>
    <row r="438" spans="1:22" s="158" customFormat="1" ht="14.4" customHeight="1">
      <c r="A438" s="1064">
        <v>331</v>
      </c>
      <c r="B438" s="1077" t="s">
        <v>31</v>
      </c>
      <c r="C438" s="1077" t="s">
        <v>147</v>
      </c>
      <c r="D438" s="1066">
        <v>506074161</v>
      </c>
      <c r="E438" s="1069" t="s">
        <v>1823</v>
      </c>
      <c r="F438" s="1069"/>
      <c r="G438" s="1110"/>
      <c r="H438" s="1110"/>
      <c r="I438" s="1086">
        <v>4.5</v>
      </c>
      <c r="J438" s="1086"/>
      <c r="K438" s="1066"/>
      <c r="L438" s="1086">
        <f t="shared" si="80"/>
        <v>4.5</v>
      </c>
      <c r="M438" s="1152">
        <f t="shared" si="81"/>
        <v>1</v>
      </c>
      <c r="N438" s="155">
        <v>0</v>
      </c>
      <c r="O438" s="156">
        <v>1000</v>
      </c>
      <c r="P438" s="1086">
        <f t="shared" si="82"/>
        <v>70</v>
      </c>
      <c r="Q438" s="309"/>
      <c r="S438" s="856" t="s">
        <v>2533</v>
      </c>
    </row>
    <row r="439" spans="1:22" s="158" customFormat="1" ht="14.4" customHeight="1">
      <c r="A439" s="1064">
        <v>332</v>
      </c>
      <c r="B439" s="1077" t="s">
        <v>31</v>
      </c>
      <c r="C439" s="1077" t="s">
        <v>147</v>
      </c>
      <c r="D439" s="1066">
        <v>506075418</v>
      </c>
      <c r="E439" s="1069" t="s">
        <v>1822</v>
      </c>
      <c r="F439" s="1069"/>
      <c r="G439" s="1110"/>
      <c r="H439" s="1110"/>
      <c r="I439" s="1086">
        <v>1.5</v>
      </c>
      <c r="J439" s="1086"/>
      <c r="K439" s="1066"/>
      <c r="L439" s="1086">
        <f t="shared" si="80"/>
        <v>1.5</v>
      </c>
      <c r="M439" s="1152">
        <f t="shared" si="81"/>
        <v>1</v>
      </c>
      <c r="N439" s="155">
        <v>0</v>
      </c>
      <c r="O439" s="156">
        <v>1000</v>
      </c>
      <c r="P439" s="1086">
        <f t="shared" si="82"/>
        <v>70</v>
      </c>
      <c r="Q439" s="309"/>
      <c r="S439" s="856" t="s">
        <v>2533</v>
      </c>
    </row>
    <row r="440" spans="1:22" s="158" customFormat="1" ht="15.6" customHeight="1">
      <c r="A440" s="1064">
        <v>333</v>
      </c>
      <c r="B440" s="1077" t="s">
        <v>31</v>
      </c>
      <c r="C440" s="1077" t="s">
        <v>147</v>
      </c>
      <c r="D440" s="1066">
        <v>506074082</v>
      </c>
      <c r="E440" s="1069" t="s">
        <v>1821</v>
      </c>
      <c r="F440" s="1069"/>
      <c r="G440" s="1110"/>
      <c r="H440" s="1110"/>
      <c r="I440" s="1086">
        <v>1.7</v>
      </c>
      <c r="J440" s="1086"/>
      <c r="K440" s="1066"/>
      <c r="L440" s="1086">
        <f t="shared" si="80"/>
        <v>1.7</v>
      </c>
      <c r="M440" s="1152">
        <f t="shared" si="81"/>
        <v>1</v>
      </c>
      <c r="N440" s="155">
        <v>218</v>
      </c>
      <c r="O440" s="156">
        <v>1218</v>
      </c>
      <c r="P440" s="1086">
        <f t="shared" si="82"/>
        <v>70</v>
      </c>
      <c r="Q440" s="309"/>
      <c r="S440" s="856" t="s">
        <v>2533</v>
      </c>
    </row>
    <row r="441" spans="1:22" s="311" customFormat="1" ht="27" customHeight="1">
      <c r="A441" s="1064">
        <v>334</v>
      </c>
      <c r="B441" s="1077" t="s">
        <v>31</v>
      </c>
      <c r="C441" s="1077" t="s">
        <v>147</v>
      </c>
      <c r="D441" s="1066">
        <v>506074155</v>
      </c>
      <c r="E441" s="1069" t="s">
        <v>1820</v>
      </c>
      <c r="F441" s="1069"/>
      <c r="G441" s="1110"/>
      <c r="H441" s="1110"/>
      <c r="I441" s="1086">
        <v>5.6</v>
      </c>
      <c r="J441" s="1086"/>
      <c r="K441" s="1066"/>
      <c r="L441" s="1086">
        <f t="shared" si="80"/>
        <v>5.6</v>
      </c>
      <c r="M441" s="1152">
        <v>1</v>
      </c>
      <c r="N441" s="155">
        <v>0</v>
      </c>
      <c r="O441" s="156">
        <v>2500</v>
      </c>
      <c r="P441" s="1086">
        <f t="shared" si="82"/>
        <v>70</v>
      </c>
      <c r="Q441" s="151"/>
      <c r="S441" s="856" t="s">
        <v>2546</v>
      </c>
    </row>
    <row r="442" spans="1:22" s="158" customFormat="1" ht="15" customHeight="1">
      <c r="A442" s="1064">
        <v>335</v>
      </c>
      <c r="B442" s="1077" t="s">
        <v>31</v>
      </c>
      <c r="C442" s="1077" t="s">
        <v>147</v>
      </c>
      <c r="D442" s="1066">
        <v>506075229</v>
      </c>
      <c r="E442" s="1790" t="s">
        <v>2898</v>
      </c>
      <c r="F442" s="1069"/>
      <c r="G442" s="1110"/>
      <c r="H442" s="1110"/>
      <c r="I442" s="1086">
        <v>1.57</v>
      </c>
      <c r="J442" s="1086">
        <v>0.45</v>
      </c>
      <c r="K442" s="1066"/>
      <c r="L442" s="1086">
        <f t="shared" si="80"/>
        <v>1.1200000000000001</v>
      </c>
      <c r="M442" s="1152">
        <f t="shared" si="81"/>
        <v>0.95</v>
      </c>
      <c r="N442" s="155">
        <v>2500</v>
      </c>
      <c r="O442" s="156">
        <v>3450</v>
      </c>
      <c r="P442" s="1086">
        <f t="shared" si="82"/>
        <v>66.5</v>
      </c>
      <c r="Q442" s="309"/>
      <c r="S442" s="856" t="s">
        <v>2899</v>
      </c>
      <c r="V442" s="1794" t="s">
        <v>2901</v>
      </c>
    </row>
    <row r="443" spans="1:22" s="158" customFormat="1" ht="15" customHeight="1">
      <c r="A443" s="1064">
        <v>336</v>
      </c>
      <c r="B443" s="1077" t="s">
        <v>31</v>
      </c>
      <c r="C443" s="1077" t="s">
        <v>147</v>
      </c>
      <c r="D443" s="1066">
        <v>506074136</v>
      </c>
      <c r="E443" s="1069" t="s">
        <v>1818</v>
      </c>
      <c r="F443" s="1069"/>
      <c r="G443" s="1110"/>
      <c r="H443" s="1110"/>
      <c r="I443" s="1086">
        <v>4.7</v>
      </c>
      <c r="J443" s="1086"/>
      <c r="K443" s="1066"/>
      <c r="L443" s="1086">
        <f t="shared" si="80"/>
        <v>4.7</v>
      </c>
      <c r="M443" s="1152">
        <v>0.5</v>
      </c>
      <c r="N443" s="155">
        <v>0</v>
      </c>
      <c r="O443" s="156">
        <v>1000</v>
      </c>
      <c r="P443" s="1086">
        <f t="shared" si="82"/>
        <v>35</v>
      </c>
      <c r="Q443" s="309"/>
      <c r="S443" s="856" t="s">
        <v>2569</v>
      </c>
    </row>
    <row r="444" spans="1:22" s="311" customFormat="1" ht="25.2" customHeight="1">
      <c r="A444" s="1064">
        <v>337</v>
      </c>
      <c r="B444" s="1077" t="s">
        <v>31</v>
      </c>
      <c r="C444" s="1077" t="s">
        <v>147</v>
      </c>
      <c r="D444" s="1066">
        <v>506074199</v>
      </c>
      <c r="E444" s="1069" t="s">
        <v>1679</v>
      </c>
      <c r="F444" s="1069"/>
      <c r="G444" s="280"/>
      <c r="H444" s="280"/>
      <c r="I444" s="1086">
        <v>3.57</v>
      </c>
      <c r="J444" s="1086"/>
      <c r="K444" s="1066"/>
      <c r="L444" s="1066">
        <f t="shared" si="80"/>
        <v>3.57</v>
      </c>
      <c r="M444" s="1086">
        <v>2</v>
      </c>
      <c r="N444" s="155">
        <v>0</v>
      </c>
      <c r="O444" s="156">
        <v>3570</v>
      </c>
      <c r="P444" s="1086">
        <f t="shared" si="82"/>
        <v>140</v>
      </c>
      <c r="Q444" s="151"/>
      <c r="S444" s="856" t="s">
        <v>2551</v>
      </c>
      <c r="V444" s="1794"/>
    </row>
    <row r="445" spans="1:22" s="311" customFormat="1" ht="21.6" customHeight="1">
      <c r="A445" s="1064">
        <v>338</v>
      </c>
      <c r="B445" s="1077" t="s">
        <v>31</v>
      </c>
      <c r="C445" s="1077" t="s">
        <v>147</v>
      </c>
      <c r="D445" s="1078">
        <v>506075368</v>
      </c>
      <c r="E445" s="1081" t="s">
        <v>2192</v>
      </c>
      <c r="F445" s="1069"/>
      <c r="G445" s="280"/>
      <c r="H445" s="280"/>
      <c r="I445" s="1086">
        <v>2.4500000000000002</v>
      </c>
      <c r="J445" s="1086"/>
      <c r="K445" s="1066"/>
      <c r="L445" s="1066">
        <f t="shared" ref="L445" si="83">I445-J445-K445</f>
        <v>2.4500000000000002</v>
      </c>
      <c r="M445" s="1086">
        <f t="shared" ref="M445" si="84">(O445-N445)/1000</f>
        <v>1</v>
      </c>
      <c r="N445" s="155">
        <v>0</v>
      </c>
      <c r="O445" s="156">
        <v>1000</v>
      </c>
      <c r="P445" s="1086">
        <f t="shared" si="82"/>
        <v>70</v>
      </c>
      <c r="Q445" s="151"/>
      <c r="S445" s="856" t="s">
        <v>2603</v>
      </c>
    </row>
    <row r="446" spans="1:22" s="158" customFormat="1" ht="21.6" customHeight="1">
      <c r="A446" s="1064">
        <v>339</v>
      </c>
      <c r="B446" s="1103" t="s">
        <v>31</v>
      </c>
      <c r="C446" s="1103" t="s">
        <v>147</v>
      </c>
      <c r="D446" s="1078">
        <v>506075313</v>
      </c>
      <c r="E446" s="1081" t="s">
        <v>2475</v>
      </c>
      <c r="F446" s="1069"/>
      <c r="G446" s="280"/>
      <c r="H446" s="280"/>
      <c r="I446" s="1086">
        <v>2</v>
      </c>
      <c r="J446" s="1086"/>
      <c r="K446" s="1066"/>
      <c r="L446" s="1066">
        <f>I446-J446-K446</f>
        <v>2</v>
      </c>
      <c r="M446" s="962">
        <f t="shared" ref="M446" si="85">(O446-N446)/1000</f>
        <v>1</v>
      </c>
      <c r="N446" s="1153">
        <v>0</v>
      </c>
      <c r="O446" s="1154">
        <v>1000</v>
      </c>
      <c r="P446" s="1086">
        <f t="shared" si="82"/>
        <v>70</v>
      </c>
      <c r="S446" s="856" t="s">
        <v>2540</v>
      </c>
    </row>
    <row r="447" spans="1:22" s="116" customFormat="1" ht="21.6" customHeight="1">
      <c r="A447" s="1064">
        <v>340</v>
      </c>
      <c r="B447" s="1103" t="s">
        <v>31</v>
      </c>
      <c r="C447" s="1103" t="s">
        <v>147</v>
      </c>
      <c r="D447" s="1078">
        <v>506074119</v>
      </c>
      <c r="E447" s="1081" t="s">
        <v>2487</v>
      </c>
      <c r="F447" s="1069" t="s">
        <v>2490</v>
      </c>
      <c r="G447" s="280"/>
      <c r="H447" s="280"/>
      <c r="I447" s="1086">
        <v>6</v>
      </c>
      <c r="J447" s="1086">
        <v>4.5</v>
      </c>
      <c r="K447" s="1066"/>
      <c r="L447" s="1066">
        <f>I447-J447-K447</f>
        <v>1.5</v>
      </c>
      <c r="M447" s="962">
        <f t="shared" ref="M447" si="86">(O447-N447)/1000</f>
        <v>1.5</v>
      </c>
      <c r="N447" s="1153">
        <v>4500</v>
      </c>
      <c r="O447" s="1154">
        <v>6000</v>
      </c>
      <c r="P447" s="1086">
        <f t="shared" si="82"/>
        <v>105</v>
      </c>
      <c r="S447" s="1793" t="s">
        <v>2534</v>
      </c>
      <c r="V447" s="1794" t="s">
        <v>2897</v>
      </c>
    </row>
    <row r="448" spans="1:22" s="158" customFormat="1" ht="21.6" customHeight="1">
      <c r="A448" s="1064">
        <v>341</v>
      </c>
      <c r="B448" s="1077" t="s">
        <v>31</v>
      </c>
      <c r="C448" s="1077" t="s">
        <v>147</v>
      </c>
      <c r="D448" s="1078">
        <v>506075180</v>
      </c>
      <c r="E448" s="1791" t="s">
        <v>2900</v>
      </c>
      <c r="F448" s="1069"/>
      <c r="G448" s="280"/>
      <c r="H448" s="280"/>
      <c r="I448" s="1086">
        <v>3.02</v>
      </c>
      <c r="J448" s="1086"/>
      <c r="K448" s="1066"/>
      <c r="L448" s="1066">
        <f>I448-J448-K448</f>
        <v>3.02</v>
      </c>
      <c r="M448" s="1086">
        <f t="shared" ref="M448" si="87">(O448-N448)/1000</f>
        <v>1.19</v>
      </c>
      <c r="N448" s="155">
        <v>0</v>
      </c>
      <c r="O448" s="156">
        <v>1190</v>
      </c>
      <c r="P448" s="1086">
        <f t="shared" si="82"/>
        <v>83.3</v>
      </c>
      <c r="S448" s="856" t="s">
        <v>2899</v>
      </c>
      <c r="V448" s="1794" t="s">
        <v>2901</v>
      </c>
    </row>
    <row r="449" spans="1:19" s="158" customFormat="1" ht="27" customHeight="1">
      <c r="A449" s="1064">
        <v>342</v>
      </c>
      <c r="B449" s="1077" t="s">
        <v>31</v>
      </c>
      <c r="C449" s="1077" t="s">
        <v>147</v>
      </c>
      <c r="D449" s="1078">
        <v>506074154</v>
      </c>
      <c r="E449" s="1081" t="s">
        <v>1834</v>
      </c>
      <c r="F449" s="1069"/>
      <c r="G449" s="280"/>
      <c r="H449" s="280"/>
      <c r="I449" s="1086">
        <v>3.1</v>
      </c>
      <c r="J449" s="1086"/>
      <c r="K449" s="1066"/>
      <c r="L449" s="1066">
        <f>I449-J449-K449</f>
        <v>3.1</v>
      </c>
      <c r="M449" s="1086">
        <f t="shared" ref="M449:M450" si="88">(O449-N449)/1000</f>
        <v>1</v>
      </c>
      <c r="N449" s="155">
        <v>0</v>
      </c>
      <c r="O449" s="156">
        <v>1000</v>
      </c>
      <c r="P449" s="1086">
        <f t="shared" si="82"/>
        <v>70</v>
      </c>
      <c r="S449" s="856" t="s">
        <v>2538</v>
      </c>
    </row>
    <row r="450" spans="1:19" s="158" customFormat="1" ht="17.399999999999999" customHeight="1">
      <c r="A450" s="1064">
        <v>343</v>
      </c>
      <c r="B450" s="1077" t="s">
        <v>31</v>
      </c>
      <c r="C450" s="1077" t="s">
        <v>147</v>
      </c>
      <c r="D450" s="1078">
        <v>506074039</v>
      </c>
      <c r="E450" s="1081" t="s">
        <v>2639</v>
      </c>
      <c r="F450" s="1069"/>
      <c r="G450" s="280"/>
      <c r="H450" s="280"/>
      <c r="I450" s="1086">
        <v>2.57</v>
      </c>
      <c r="J450" s="1086"/>
      <c r="K450" s="1066"/>
      <c r="L450" s="1066">
        <f t="shared" ref="L450" si="89">I450-J450-K450</f>
        <v>2.57</v>
      </c>
      <c r="M450" s="1086">
        <f t="shared" si="88"/>
        <v>1</v>
      </c>
      <c r="N450" s="155">
        <v>0</v>
      </c>
      <c r="O450" s="156">
        <v>1000</v>
      </c>
      <c r="P450" s="1086">
        <f t="shared" si="82"/>
        <v>70</v>
      </c>
      <c r="S450" s="856" t="s">
        <v>2640</v>
      </c>
    </row>
    <row r="451" spans="1:19" s="311" customFormat="1" ht="15" customHeight="1">
      <c r="A451" s="926"/>
      <c r="B451" s="926"/>
      <c r="C451" s="926"/>
      <c r="D451" s="1155"/>
      <c r="E451" s="1156"/>
      <c r="F451" s="1157"/>
      <c r="G451" s="1158"/>
      <c r="H451" s="1158"/>
      <c r="I451" s="1159">
        <f>SUM(I424:I450)</f>
        <v>96.289999999999978</v>
      </c>
      <c r="J451" s="1159">
        <f>SUM(J424:J450)</f>
        <v>4.95</v>
      </c>
      <c r="K451" s="1159">
        <f>SUM(K424:K450)</f>
        <v>0</v>
      </c>
      <c r="L451" s="1159">
        <f>SUM(L424:L450)</f>
        <v>91.339999999999989</v>
      </c>
      <c r="M451" s="1159">
        <f>SUM(M424:M450)</f>
        <v>29.86</v>
      </c>
      <c r="N451" s="927"/>
      <c r="O451" s="928"/>
      <c r="P451" s="1159">
        <f>SUM(P424:P450)</f>
        <v>2118.2200000000003</v>
      </c>
      <c r="Q451" s="935"/>
      <c r="S451" s="856"/>
    </row>
    <row r="452" spans="1:19" s="158" customFormat="1" ht="16.8" customHeight="1">
      <c r="A452" s="1064">
        <v>344</v>
      </c>
      <c r="B452" s="1077" t="s">
        <v>31</v>
      </c>
      <c r="C452" s="1077" t="s">
        <v>51</v>
      </c>
      <c r="D452" s="1066">
        <v>506945170</v>
      </c>
      <c r="E452" s="1069" t="s">
        <v>1874</v>
      </c>
      <c r="F452" s="1069"/>
      <c r="G452" s="1110"/>
      <c r="H452" s="1110"/>
      <c r="I452" s="1086">
        <v>2.75</v>
      </c>
      <c r="J452" s="1086"/>
      <c r="K452" s="1066"/>
      <c r="L452" s="1086">
        <f t="shared" si="80"/>
        <v>2.75</v>
      </c>
      <c r="M452" s="1152">
        <v>1</v>
      </c>
      <c r="N452" s="155">
        <v>0</v>
      </c>
      <c r="O452" s="156">
        <v>1500</v>
      </c>
      <c r="P452" s="1086">
        <f t="shared" si="82"/>
        <v>70</v>
      </c>
      <c r="Q452" s="309"/>
      <c r="S452" s="856" t="s">
        <v>2562</v>
      </c>
    </row>
    <row r="453" spans="1:19" s="158" customFormat="1" ht="16.8" customHeight="1">
      <c r="A453" s="1064">
        <v>345</v>
      </c>
      <c r="B453" s="1077" t="s">
        <v>31</v>
      </c>
      <c r="C453" s="1077" t="s">
        <v>51</v>
      </c>
      <c r="D453" s="1066">
        <v>506945028</v>
      </c>
      <c r="E453" s="1069" t="s">
        <v>1873</v>
      </c>
      <c r="F453" s="1069"/>
      <c r="G453" s="1110"/>
      <c r="H453" s="1110"/>
      <c r="I453" s="1086">
        <v>1.53</v>
      </c>
      <c r="J453" s="1086"/>
      <c r="K453" s="1066"/>
      <c r="L453" s="1086">
        <f t="shared" si="80"/>
        <v>1.53</v>
      </c>
      <c r="M453" s="1152">
        <v>1</v>
      </c>
      <c r="N453" s="155">
        <v>0</v>
      </c>
      <c r="O453" s="156">
        <v>1530</v>
      </c>
      <c r="P453" s="1086">
        <f t="shared" si="82"/>
        <v>70</v>
      </c>
      <c r="Q453" s="309"/>
      <c r="S453" s="856" t="s">
        <v>2575</v>
      </c>
    </row>
    <row r="454" spans="1:19" ht="16.8" customHeight="1">
      <c r="A454" s="1064">
        <v>346</v>
      </c>
      <c r="B454" s="1077" t="s">
        <v>31</v>
      </c>
      <c r="C454" s="1077" t="s">
        <v>51</v>
      </c>
      <c r="D454" s="1066">
        <v>506945341</v>
      </c>
      <c r="E454" s="1069" t="s">
        <v>2605</v>
      </c>
      <c r="F454" s="1069"/>
      <c r="G454" s="123"/>
      <c r="H454" s="123"/>
      <c r="I454" s="1086">
        <v>1</v>
      </c>
      <c r="J454" s="1086"/>
      <c r="K454" s="1066"/>
      <c r="L454" s="1066">
        <f t="shared" si="80"/>
        <v>1</v>
      </c>
      <c r="M454" s="1152">
        <f>(O454-N454)/1000</f>
        <v>1</v>
      </c>
      <c r="N454" s="155">
        <v>0</v>
      </c>
      <c r="O454" s="156">
        <v>1000</v>
      </c>
      <c r="P454" s="1086">
        <f t="shared" si="82"/>
        <v>70</v>
      </c>
      <c r="S454" s="873" t="s">
        <v>2606</v>
      </c>
    </row>
    <row r="455" spans="1:19" ht="16.8" customHeight="1">
      <c r="A455" s="1064">
        <v>347</v>
      </c>
      <c r="B455" s="1077" t="s">
        <v>31</v>
      </c>
      <c r="C455" s="1077" t="s">
        <v>51</v>
      </c>
      <c r="D455" s="1066">
        <v>506945342</v>
      </c>
      <c r="E455" s="1069" t="s">
        <v>2607</v>
      </c>
      <c r="F455" s="1069"/>
      <c r="G455" s="123"/>
      <c r="H455" s="123"/>
      <c r="I455" s="1086">
        <v>1</v>
      </c>
      <c r="J455" s="1086"/>
      <c r="K455" s="1066"/>
      <c r="L455" s="1066">
        <f t="shared" si="80"/>
        <v>1</v>
      </c>
      <c r="M455" s="1152">
        <f>(O455-N455)/1000</f>
        <v>1</v>
      </c>
      <c r="N455" s="155">
        <v>0</v>
      </c>
      <c r="O455" s="156">
        <v>1000</v>
      </c>
      <c r="P455" s="1086">
        <f t="shared" si="82"/>
        <v>70</v>
      </c>
      <c r="S455" s="873" t="s">
        <v>2606</v>
      </c>
    </row>
    <row r="456" spans="1:19" s="158" customFormat="1" ht="16.8" customHeight="1">
      <c r="A456" s="1064">
        <v>348</v>
      </c>
      <c r="B456" s="1077" t="s">
        <v>31</v>
      </c>
      <c r="C456" s="1077" t="s">
        <v>51</v>
      </c>
      <c r="D456" s="1066">
        <v>506945172</v>
      </c>
      <c r="E456" s="1069" t="s">
        <v>1872</v>
      </c>
      <c r="F456" s="1069"/>
      <c r="G456" s="1110"/>
      <c r="H456" s="1110"/>
      <c r="I456" s="1086">
        <v>3.5</v>
      </c>
      <c r="J456" s="1086"/>
      <c r="K456" s="1066"/>
      <c r="L456" s="1086">
        <f t="shared" si="80"/>
        <v>3.5</v>
      </c>
      <c r="M456" s="1152">
        <f t="shared" si="81"/>
        <v>1</v>
      </c>
      <c r="N456" s="155">
        <v>0</v>
      </c>
      <c r="O456" s="156">
        <v>1000</v>
      </c>
      <c r="P456" s="1086">
        <f t="shared" si="82"/>
        <v>70</v>
      </c>
      <c r="Q456" s="309"/>
      <c r="S456" s="856" t="s">
        <v>2544</v>
      </c>
    </row>
    <row r="457" spans="1:19" s="169" customFormat="1" ht="15" customHeight="1">
      <c r="A457" s="938"/>
      <c r="B457" s="926"/>
      <c r="C457" s="926"/>
      <c r="D457" s="1229"/>
      <c r="E457" s="1157"/>
      <c r="F457" s="1157"/>
      <c r="G457" s="1240"/>
      <c r="H457" s="1240"/>
      <c r="I457" s="1159">
        <f>SUM(I452:I456)</f>
        <v>9.7800000000000011</v>
      </c>
      <c r="J457" s="1159">
        <f>SUM(J452:J456)</f>
        <v>0</v>
      </c>
      <c r="K457" s="1159">
        <f>SUM(K452:K456)</f>
        <v>0</v>
      </c>
      <c r="L457" s="1159">
        <f>SUM(L452:L456)</f>
        <v>9.7800000000000011</v>
      </c>
      <c r="M457" s="1159">
        <f>SUM(M452:M456)</f>
        <v>5</v>
      </c>
      <c r="N457" s="927"/>
      <c r="O457" s="928"/>
      <c r="P457" s="1159">
        <f>SUM(P452:P456)</f>
        <v>350</v>
      </c>
      <c r="Q457" s="934"/>
      <c r="S457" s="856"/>
    </row>
    <row r="458" spans="1:19" s="158" customFormat="1" ht="33" customHeight="1">
      <c r="A458" s="1064">
        <v>349</v>
      </c>
      <c r="B458" s="1077" t="s">
        <v>31</v>
      </c>
      <c r="C458" s="1077" t="s">
        <v>95</v>
      </c>
      <c r="D458" s="1066">
        <v>506365056</v>
      </c>
      <c r="E458" s="1069" t="s">
        <v>1842</v>
      </c>
      <c r="F458" s="1069"/>
      <c r="G458" s="1110"/>
      <c r="H458" s="1110"/>
      <c r="I458" s="1086">
        <v>4</v>
      </c>
      <c r="J458" s="1086"/>
      <c r="K458" s="1066">
        <v>1.5</v>
      </c>
      <c r="L458" s="1086">
        <f t="shared" si="80"/>
        <v>2.5</v>
      </c>
      <c r="M458" s="1152">
        <f t="shared" si="81"/>
        <v>1.5</v>
      </c>
      <c r="N458" s="155">
        <v>1500</v>
      </c>
      <c r="O458" s="156">
        <v>3000</v>
      </c>
      <c r="P458" s="1086">
        <f t="shared" si="82"/>
        <v>105</v>
      </c>
      <c r="Q458" s="309"/>
      <c r="S458" s="856" t="s">
        <v>2521</v>
      </c>
    </row>
    <row r="459" spans="1:19" s="158" customFormat="1" ht="33" customHeight="1">
      <c r="A459" s="1064">
        <v>350</v>
      </c>
      <c r="B459" s="1077" t="s">
        <v>31</v>
      </c>
      <c r="C459" s="1077" t="s">
        <v>95</v>
      </c>
      <c r="D459" s="1066">
        <v>506365003</v>
      </c>
      <c r="E459" s="1069" t="s">
        <v>1841</v>
      </c>
      <c r="F459" s="1069"/>
      <c r="G459" s="1110"/>
      <c r="H459" s="1110"/>
      <c r="I459" s="1086">
        <v>2</v>
      </c>
      <c r="J459" s="1086"/>
      <c r="K459" s="1066"/>
      <c r="L459" s="1086">
        <f t="shared" si="80"/>
        <v>2</v>
      </c>
      <c r="M459" s="1152">
        <f t="shared" si="81"/>
        <v>1</v>
      </c>
      <c r="N459" s="155">
        <v>0</v>
      </c>
      <c r="O459" s="156">
        <v>1000</v>
      </c>
      <c r="P459" s="1086">
        <f t="shared" si="82"/>
        <v>70</v>
      </c>
      <c r="Q459" s="309"/>
      <c r="S459" s="856" t="s">
        <v>2521</v>
      </c>
    </row>
    <row r="460" spans="1:19" s="158" customFormat="1" ht="22.5" customHeight="1">
      <c r="A460" s="1064">
        <v>351</v>
      </c>
      <c r="B460" s="1077" t="s">
        <v>31</v>
      </c>
      <c r="C460" s="1077" t="s">
        <v>95</v>
      </c>
      <c r="D460" s="1066">
        <v>506365051</v>
      </c>
      <c r="E460" s="1069" t="s">
        <v>1840</v>
      </c>
      <c r="F460" s="1069"/>
      <c r="G460" s="1110"/>
      <c r="H460" s="1110"/>
      <c r="I460" s="1086">
        <v>2.5</v>
      </c>
      <c r="J460" s="1086"/>
      <c r="K460" s="1066"/>
      <c r="L460" s="1086">
        <f t="shared" si="80"/>
        <v>2.5</v>
      </c>
      <c r="M460" s="1152">
        <f t="shared" si="81"/>
        <v>0.76300000000000001</v>
      </c>
      <c r="N460" s="155">
        <v>0</v>
      </c>
      <c r="O460" s="156">
        <v>763</v>
      </c>
      <c r="P460" s="1086">
        <f t="shared" si="82"/>
        <v>53.410000000000004</v>
      </c>
      <c r="Q460" s="309"/>
      <c r="S460" s="856" t="s">
        <v>2710</v>
      </c>
    </row>
    <row r="461" spans="1:19" s="158" customFormat="1" ht="33" customHeight="1">
      <c r="A461" s="1064">
        <v>352</v>
      </c>
      <c r="B461" s="1077" t="s">
        <v>31</v>
      </c>
      <c r="C461" s="1077" t="s">
        <v>95</v>
      </c>
      <c r="D461" s="1066">
        <v>506364034</v>
      </c>
      <c r="E461" s="1069" t="s">
        <v>1839</v>
      </c>
      <c r="F461" s="1069"/>
      <c r="G461" s="1110"/>
      <c r="H461" s="1110"/>
      <c r="I461" s="1086">
        <v>2.95</v>
      </c>
      <c r="J461" s="1086"/>
      <c r="K461" s="1066"/>
      <c r="L461" s="1086">
        <f t="shared" si="80"/>
        <v>2.95</v>
      </c>
      <c r="M461" s="1152">
        <f t="shared" si="81"/>
        <v>1.76</v>
      </c>
      <c r="N461" s="155">
        <v>0</v>
      </c>
      <c r="O461" s="156">
        <v>1760</v>
      </c>
      <c r="P461" s="1086">
        <f t="shared" si="82"/>
        <v>123.2</v>
      </c>
      <c r="Q461" s="309"/>
      <c r="S461" s="856" t="s">
        <v>2707</v>
      </c>
    </row>
    <row r="462" spans="1:19" s="311" customFormat="1" ht="21.75" customHeight="1">
      <c r="A462" s="1064">
        <v>353</v>
      </c>
      <c r="B462" s="1077" t="s">
        <v>31</v>
      </c>
      <c r="C462" s="1077" t="s">
        <v>95</v>
      </c>
      <c r="D462" s="1078">
        <v>506365049</v>
      </c>
      <c r="E462" s="1081" t="s">
        <v>421</v>
      </c>
      <c r="F462" s="1069"/>
      <c r="G462" s="280">
        <v>1.5</v>
      </c>
      <c r="H462" s="280">
        <v>50</v>
      </c>
      <c r="I462" s="1086">
        <v>2.5</v>
      </c>
      <c r="J462" s="1086">
        <v>1.9870000000000001</v>
      </c>
      <c r="K462" s="1066"/>
      <c r="L462" s="1066">
        <f t="shared" si="80"/>
        <v>0.5129999999999999</v>
      </c>
      <c r="M462" s="1086">
        <v>1</v>
      </c>
      <c r="N462" s="155">
        <v>990</v>
      </c>
      <c r="O462" s="156">
        <v>2490</v>
      </c>
      <c r="P462" s="1086">
        <f t="shared" si="82"/>
        <v>70</v>
      </c>
      <c r="Q462" s="151"/>
      <c r="S462" s="856" t="s">
        <v>2820</v>
      </c>
    </row>
    <row r="463" spans="1:19" s="311" customFormat="1" ht="18.75" customHeight="1">
      <c r="A463" s="1064">
        <v>354</v>
      </c>
      <c r="B463" s="1064" t="s">
        <v>31</v>
      </c>
      <c r="C463" s="1064" t="s">
        <v>95</v>
      </c>
      <c r="D463" s="1066">
        <v>506365092</v>
      </c>
      <c r="E463" s="1069" t="s">
        <v>394</v>
      </c>
      <c r="F463" s="1069"/>
      <c r="G463" s="1086">
        <v>1.5</v>
      </c>
      <c r="H463" s="1086">
        <v>60</v>
      </c>
      <c r="I463" s="1086">
        <v>2.6</v>
      </c>
      <c r="J463" s="1086">
        <v>1.5</v>
      </c>
      <c r="K463" s="1066"/>
      <c r="L463" s="1066">
        <f t="shared" si="80"/>
        <v>1.1000000000000001</v>
      </c>
      <c r="M463" s="1086">
        <v>1</v>
      </c>
      <c r="N463" s="155">
        <v>0</v>
      </c>
      <c r="O463" s="156">
        <v>1500</v>
      </c>
      <c r="P463" s="1086">
        <f t="shared" si="82"/>
        <v>70</v>
      </c>
      <c r="Q463" s="151"/>
      <c r="S463" s="856" t="s">
        <v>2819</v>
      </c>
    </row>
    <row r="464" spans="1:19" s="311" customFormat="1" ht="15" customHeight="1">
      <c r="A464" s="926"/>
      <c r="B464" s="938"/>
      <c r="C464" s="938"/>
      <c r="D464" s="1229"/>
      <c r="E464" s="1157"/>
      <c r="F464" s="1157"/>
      <c r="G464" s="1159"/>
      <c r="H464" s="1159"/>
      <c r="I464" s="1159">
        <f>SUM(I458:I463)</f>
        <v>16.55</v>
      </c>
      <c r="J464" s="1159">
        <f>SUM(J458:J463)</f>
        <v>3.4870000000000001</v>
      </c>
      <c r="K464" s="1159">
        <f>SUM(K458:K463)</f>
        <v>1.5</v>
      </c>
      <c r="L464" s="1159">
        <f>SUM(L458:L463)</f>
        <v>11.562999999999999</v>
      </c>
      <c r="M464" s="1159">
        <f>SUM(M458:M463)</f>
        <v>7.0229999999999997</v>
      </c>
      <c r="N464" s="927"/>
      <c r="O464" s="928"/>
      <c r="P464" s="1159">
        <f>SUM(P458:P463)</f>
        <v>491.61</v>
      </c>
      <c r="Q464" s="935"/>
      <c r="S464" s="856"/>
    </row>
    <row r="465" spans="1:19" s="158" customFormat="1" ht="16.5" customHeight="1">
      <c r="A465" s="1077">
        <v>355</v>
      </c>
      <c r="B465" s="1077" t="s">
        <v>31</v>
      </c>
      <c r="C465" s="1077" t="s">
        <v>33</v>
      </c>
      <c r="D465" s="1078">
        <v>506694082</v>
      </c>
      <c r="E465" s="1081" t="s">
        <v>2632</v>
      </c>
      <c r="F465" s="1069"/>
      <c r="G465" s="280"/>
      <c r="H465" s="280"/>
      <c r="I465" s="1086">
        <v>2</v>
      </c>
      <c r="J465" s="1086"/>
      <c r="K465" s="1066"/>
      <c r="L465" s="1066">
        <f t="shared" ref="L465:L471" si="90">I465-J465-K465</f>
        <v>2</v>
      </c>
      <c r="M465" s="1086">
        <f t="shared" ref="M465:M471" si="91">(O465-N465)/1000</f>
        <v>1</v>
      </c>
      <c r="N465" s="155">
        <v>0</v>
      </c>
      <c r="O465" s="156">
        <v>1000</v>
      </c>
      <c r="P465" s="1086">
        <f t="shared" si="82"/>
        <v>70</v>
      </c>
      <c r="Q465" s="309"/>
      <c r="S465" s="856" t="s">
        <v>2536</v>
      </c>
    </row>
    <row r="466" spans="1:19" s="158" customFormat="1" ht="16.5" customHeight="1">
      <c r="A466" s="1077">
        <v>356</v>
      </c>
      <c r="B466" s="1077" t="s">
        <v>31</v>
      </c>
      <c r="C466" s="1077" t="s">
        <v>33</v>
      </c>
      <c r="D466" s="1078">
        <v>506694092</v>
      </c>
      <c r="E466" s="1081" t="s">
        <v>2633</v>
      </c>
      <c r="F466" s="1069"/>
      <c r="G466" s="280"/>
      <c r="H466" s="280"/>
      <c r="I466" s="1086">
        <v>2.5</v>
      </c>
      <c r="J466" s="1086"/>
      <c r="K466" s="1066"/>
      <c r="L466" s="1066">
        <f t="shared" si="90"/>
        <v>2.5</v>
      </c>
      <c r="M466" s="1086">
        <f t="shared" si="91"/>
        <v>1</v>
      </c>
      <c r="N466" s="155">
        <v>0</v>
      </c>
      <c r="O466" s="156">
        <v>1000</v>
      </c>
      <c r="P466" s="1086">
        <f t="shared" si="82"/>
        <v>70</v>
      </c>
      <c r="Q466" s="309"/>
      <c r="S466" s="856" t="s">
        <v>2536</v>
      </c>
    </row>
    <row r="467" spans="1:19" s="158" customFormat="1" ht="16.5" customHeight="1">
      <c r="A467" s="1077">
        <v>357</v>
      </c>
      <c r="B467" s="1077" t="s">
        <v>31</v>
      </c>
      <c r="C467" s="1077" t="s">
        <v>33</v>
      </c>
      <c r="D467" s="1078">
        <v>506695025</v>
      </c>
      <c r="E467" s="1081" t="s">
        <v>2634</v>
      </c>
      <c r="F467" s="1069"/>
      <c r="G467" s="280"/>
      <c r="H467" s="280"/>
      <c r="I467" s="1086">
        <v>5.5</v>
      </c>
      <c r="J467" s="1086"/>
      <c r="K467" s="1066"/>
      <c r="L467" s="1066">
        <f t="shared" si="90"/>
        <v>5.5</v>
      </c>
      <c r="M467" s="1086">
        <f t="shared" si="91"/>
        <v>1</v>
      </c>
      <c r="N467" s="155">
        <v>0</v>
      </c>
      <c r="O467" s="156">
        <v>1000</v>
      </c>
      <c r="P467" s="1086">
        <f t="shared" si="82"/>
        <v>70</v>
      </c>
      <c r="Q467" s="309"/>
      <c r="S467" s="856" t="s">
        <v>2536</v>
      </c>
    </row>
    <row r="468" spans="1:19" s="158" customFormat="1" ht="16.5" customHeight="1">
      <c r="A468" s="1077">
        <v>358</v>
      </c>
      <c r="B468" s="1077" t="s">
        <v>31</v>
      </c>
      <c r="C468" s="1077" t="s">
        <v>33</v>
      </c>
      <c r="D468" s="1078">
        <v>506695052</v>
      </c>
      <c r="E468" s="1081" t="s">
        <v>2635</v>
      </c>
      <c r="F468" s="1069"/>
      <c r="G468" s="280"/>
      <c r="H468" s="280"/>
      <c r="I468" s="1086">
        <v>2</v>
      </c>
      <c r="J468" s="1086"/>
      <c r="K468" s="1066"/>
      <c r="L468" s="1066">
        <f t="shared" si="90"/>
        <v>2</v>
      </c>
      <c r="M468" s="1086">
        <f t="shared" si="91"/>
        <v>1</v>
      </c>
      <c r="N468" s="155">
        <v>0</v>
      </c>
      <c r="O468" s="156">
        <v>1000</v>
      </c>
      <c r="P468" s="1086">
        <f t="shared" si="82"/>
        <v>70</v>
      </c>
      <c r="Q468" s="309"/>
      <c r="S468" s="856" t="s">
        <v>2536</v>
      </c>
    </row>
    <row r="469" spans="1:19" s="158" customFormat="1" ht="16.5" customHeight="1">
      <c r="A469" s="1077">
        <v>359</v>
      </c>
      <c r="B469" s="1077" t="s">
        <v>31</v>
      </c>
      <c r="C469" s="1077" t="s">
        <v>33</v>
      </c>
      <c r="D469" s="1078">
        <v>506695053</v>
      </c>
      <c r="E469" s="1081" t="s">
        <v>2636</v>
      </c>
      <c r="F469" s="1069"/>
      <c r="G469" s="280"/>
      <c r="H469" s="280"/>
      <c r="I469" s="1086">
        <v>1</v>
      </c>
      <c r="J469" s="1086"/>
      <c r="K469" s="1066"/>
      <c r="L469" s="1066">
        <f t="shared" si="90"/>
        <v>1</v>
      </c>
      <c r="M469" s="1086">
        <f t="shared" si="91"/>
        <v>1</v>
      </c>
      <c r="N469" s="155">
        <v>0</v>
      </c>
      <c r="O469" s="156">
        <v>1000</v>
      </c>
      <c r="P469" s="1086">
        <f t="shared" si="82"/>
        <v>70</v>
      </c>
      <c r="Q469" s="309"/>
      <c r="S469" s="856" t="s">
        <v>2536</v>
      </c>
    </row>
    <row r="470" spans="1:19" s="158" customFormat="1" ht="16.5" customHeight="1">
      <c r="A470" s="1077">
        <v>360</v>
      </c>
      <c r="B470" s="1077" t="s">
        <v>31</v>
      </c>
      <c r="C470" s="1077" t="s">
        <v>33</v>
      </c>
      <c r="D470" s="1078">
        <v>506695059</v>
      </c>
      <c r="E470" s="1081" t="s">
        <v>2637</v>
      </c>
      <c r="F470" s="1069"/>
      <c r="G470" s="280"/>
      <c r="H470" s="280"/>
      <c r="I470" s="1086">
        <v>2.6</v>
      </c>
      <c r="J470" s="1086"/>
      <c r="K470" s="1066"/>
      <c r="L470" s="1066">
        <f t="shared" si="90"/>
        <v>2.6</v>
      </c>
      <c r="M470" s="1086">
        <f t="shared" si="91"/>
        <v>1</v>
      </c>
      <c r="N470" s="155">
        <v>0</v>
      </c>
      <c r="O470" s="156">
        <v>1000</v>
      </c>
      <c r="P470" s="1086">
        <f t="shared" si="82"/>
        <v>70</v>
      </c>
      <c r="Q470" s="309"/>
      <c r="S470" s="856" t="s">
        <v>2536</v>
      </c>
    </row>
    <row r="471" spans="1:19" s="158" customFormat="1" ht="16.5" customHeight="1">
      <c r="A471" s="1077">
        <v>361</v>
      </c>
      <c r="B471" s="1077" t="s">
        <v>31</v>
      </c>
      <c r="C471" s="1077" t="s">
        <v>33</v>
      </c>
      <c r="D471" s="1078">
        <v>506695102</v>
      </c>
      <c r="E471" s="1081" t="s">
        <v>2638</v>
      </c>
      <c r="F471" s="1069"/>
      <c r="G471" s="280"/>
      <c r="H471" s="280"/>
      <c r="I471" s="1086">
        <v>3.1</v>
      </c>
      <c r="J471" s="1086"/>
      <c r="K471" s="1066"/>
      <c r="L471" s="1066">
        <f t="shared" si="90"/>
        <v>3.1</v>
      </c>
      <c r="M471" s="1086">
        <f t="shared" si="91"/>
        <v>1</v>
      </c>
      <c r="N471" s="155">
        <v>0</v>
      </c>
      <c r="O471" s="156">
        <v>1000</v>
      </c>
      <c r="P471" s="1086">
        <f t="shared" si="82"/>
        <v>70</v>
      </c>
      <c r="Q471" s="309"/>
      <c r="S471" s="856" t="s">
        <v>2536</v>
      </c>
    </row>
    <row r="472" spans="1:19" s="311" customFormat="1" ht="15" customHeight="1">
      <c r="A472" s="926"/>
      <c r="B472" s="938"/>
      <c r="C472" s="938"/>
      <c r="D472" s="1229"/>
      <c r="E472" s="1157"/>
      <c r="F472" s="1157"/>
      <c r="G472" s="1159"/>
      <c r="H472" s="1159"/>
      <c r="I472" s="1159">
        <f>SUM(I465:I471)</f>
        <v>18.7</v>
      </c>
      <c r="J472" s="1159">
        <f>SUM(J465:J471)</f>
        <v>0</v>
      </c>
      <c r="K472" s="1159">
        <f>SUM(K465:K471)</f>
        <v>0</v>
      </c>
      <c r="L472" s="1159">
        <f>SUM(L465:L471)</f>
        <v>18.7</v>
      </c>
      <c r="M472" s="1159">
        <f>SUM(M465:M471)</f>
        <v>7</v>
      </c>
      <c r="N472" s="927"/>
      <c r="O472" s="928"/>
      <c r="P472" s="1159">
        <f>SUM(P465:P471)</f>
        <v>490</v>
      </c>
      <c r="Q472" s="935"/>
      <c r="S472" s="856"/>
    </row>
    <row r="473" spans="1:19" s="896" customFormat="1" ht="21" customHeight="1">
      <c r="A473" s="1232"/>
      <c r="B473" s="1241"/>
      <c r="C473" s="1241"/>
      <c r="D473" s="1242"/>
      <c r="E473" s="1234" t="s">
        <v>2650</v>
      </c>
      <c r="F473" s="1235"/>
      <c r="G473" s="1237"/>
      <c r="H473" s="1237"/>
      <c r="I473" s="1237">
        <f>I472+I464+I457+I451+I423+I420+I417+I407+I383+I375</f>
        <v>262.07</v>
      </c>
      <c r="J473" s="1237">
        <f>J472+J464+J457+J451+J423+J420+J417+J407+J383+J375</f>
        <v>31.719000000000001</v>
      </c>
      <c r="K473" s="1237">
        <f>K472+K464+K457+K451+K423+K420+K417+K407+K383+K375</f>
        <v>3</v>
      </c>
      <c r="L473" s="1237">
        <f>L472+L464+L457+L451+L423+L420+L417+L407+L383+L375</f>
        <v>227.35099999999997</v>
      </c>
      <c r="M473" s="1237">
        <f>M472+M464+M457+M451+M423+M420+M417+M407+M383+M375</f>
        <v>109.68600000000001</v>
      </c>
      <c r="N473" s="1238"/>
      <c r="O473" s="1239"/>
      <c r="P473" s="1237">
        <f>P472+P464+P457+P451+P423+P420+P417+P407+P383+P375</f>
        <v>8164.1400000000012</v>
      </c>
      <c r="Q473" s="936"/>
    </row>
    <row r="474" spans="1:19" s="158" customFormat="1" ht="12.75" customHeight="1">
      <c r="A474" s="1064">
        <v>362</v>
      </c>
      <c r="B474" s="1077" t="s">
        <v>29</v>
      </c>
      <c r="C474" s="1077" t="s">
        <v>5</v>
      </c>
      <c r="D474" s="1121">
        <v>509184088</v>
      </c>
      <c r="E474" s="1069" t="s">
        <v>2004</v>
      </c>
      <c r="F474" s="1069"/>
      <c r="G474" s="1076"/>
      <c r="H474" s="1076"/>
      <c r="I474" s="553">
        <v>2</v>
      </c>
      <c r="J474" s="1086">
        <v>1</v>
      </c>
      <c r="K474" s="1066"/>
      <c r="L474" s="1086">
        <f t="shared" si="80"/>
        <v>1</v>
      </c>
      <c r="M474" s="1152">
        <f t="shared" si="81"/>
        <v>1</v>
      </c>
      <c r="N474" s="155">
        <v>1000</v>
      </c>
      <c r="O474" s="156">
        <v>2000</v>
      </c>
      <c r="P474" s="1086">
        <f t="shared" ref="P474:P493" si="92">M474*70</f>
        <v>70</v>
      </c>
      <c r="Q474" s="309"/>
      <c r="S474" s="856" t="s">
        <v>2511</v>
      </c>
    </row>
    <row r="475" spans="1:19" s="158" customFormat="1" ht="17.25" customHeight="1">
      <c r="A475" s="1064">
        <v>363</v>
      </c>
      <c r="B475" s="1077" t="s">
        <v>29</v>
      </c>
      <c r="C475" s="1077" t="s">
        <v>5</v>
      </c>
      <c r="D475" s="1121">
        <v>509185258</v>
      </c>
      <c r="E475" s="1069" t="s">
        <v>2003</v>
      </c>
      <c r="F475" s="1069"/>
      <c r="G475" s="1076"/>
      <c r="H475" s="1076"/>
      <c r="I475" s="1086">
        <v>1.6</v>
      </c>
      <c r="J475" s="1086"/>
      <c r="K475" s="1066"/>
      <c r="L475" s="1086">
        <f t="shared" si="80"/>
        <v>1.6</v>
      </c>
      <c r="M475" s="1152">
        <f t="shared" si="81"/>
        <v>1.6</v>
      </c>
      <c r="N475" s="155">
        <v>0</v>
      </c>
      <c r="O475" s="156">
        <v>1600</v>
      </c>
      <c r="P475" s="1086">
        <f t="shared" si="92"/>
        <v>112</v>
      </c>
      <c r="Q475" s="309"/>
      <c r="S475" s="856" t="s">
        <v>2511</v>
      </c>
    </row>
    <row r="476" spans="1:19" s="158" customFormat="1" ht="17.25" customHeight="1">
      <c r="A476" s="1064">
        <v>364</v>
      </c>
      <c r="B476" s="1077" t="s">
        <v>29</v>
      </c>
      <c r="C476" s="1077" t="s">
        <v>5</v>
      </c>
      <c r="D476" s="1121">
        <v>509185166</v>
      </c>
      <c r="E476" s="1069" t="s">
        <v>2002</v>
      </c>
      <c r="F476" s="1069"/>
      <c r="G476" s="1076"/>
      <c r="H476" s="1076"/>
      <c r="I476" s="1086">
        <v>2</v>
      </c>
      <c r="J476" s="1086"/>
      <c r="K476" s="1066"/>
      <c r="L476" s="1086">
        <f t="shared" si="80"/>
        <v>2</v>
      </c>
      <c r="M476" s="1152">
        <f t="shared" si="81"/>
        <v>2</v>
      </c>
      <c r="N476" s="155">
        <v>0</v>
      </c>
      <c r="O476" s="156">
        <v>2000</v>
      </c>
      <c r="P476" s="1086">
        <f t="shared" si="92"/>
        <v>140</v>
      </c>
      <c r="Q476" s="309"/>
      <c r="S476" s="856" t="s">
        <v>2511</v>
      </c>
    </row>
    <row r="477" spans="1:19" s="158" customFormat="1" ht="17.25" customHeight="1">
      <c r="A477" s="1064">
        <v>365</v>
      </c>
      <c r="B477" s="1077" t="s">
        <v>29</v>
      </c>
      <c r="C477" s="1077" t="s">
        <v>5</v>
      </c>
      <c r="D477" s="1121">
        <v>509184010</v>
      </c>
      <c r="E477" s="1069" t="s">
        <v>2001</v>
      </c>
      <c r="F477" s="1069"/>
      <c r="G477" s="1076"/>
      <c r="H477" s="1076"/>
      <c r="I477" s="1086">
        <v>1.4</v>
      </c>
      <c r="J477" s="1086"/>
      <c r="K477" s="1066"/>
      <c r="L477" s="1086">
        <f t="shared" si="80"/>
        <v>1.4</v>
      </c>
      <c r="M477" s="1152">
        <f t="shared" si="81"/>
        <v>1.4</v>
      </c>
      <c r="N477" s="155">
        <v>0</v>
      </c>
      <c r="O477" s="156">
        <v>1400</v>
      </c>
      <c r="P477" s="1086">
        <f t="shared" si="92"/>
        <v>98</v>
      </c>
      <c r="Q477" s="309"/>
      <c r="S477" s="856" t="s">
        <v>2511</v>
      </c>
    </row>
    <row r="478" spans="1:19" s="158" customFormat="1" ht="15" customHeight="1">
      <c r="A478" s="1064">
        <v>366</v>
      </c>
      <c r="B478" s="1077" t="s">
        <v>29</v>
      </c>
      <c r="C478" s="1077" t="s">
        <v>5</v>
      </c>
      <c r="D478" s="1121">
        <v>509184080</v>
      </c>
      <c r="E478" s="1069" t="s">
        <v>2000</v>
      </c>
      <c r="F478" s="1069"/>
      <c r="G478" s="1076"/>
      <c r="H478" s="1076"/>
      <c r="I478" s="1086">
        <v>2.5</v>
      </c>
      <c r="J478" s="1086"/>
      <c r="K478" s="1066"/>
      <c r="L478" s="1086">
        <f t="shared" si="80"/>
        <v>2.5</v>
      </c>
      <c r="M478" s="1152">
        <f t="shared" si="81"/>
        <v>1.5</v>
      </c>
      <c r="N478" s="155">
        <v>0</v>
      </c>
      <c r="O478" s="156">
        <v>1500</v>
      </c>
      <c r="P478" s="1086">
        <f t="shared" si="92"/>
        <v>105</v>
      </c>
      <c r="Q478" s="309"/>
      <c r="S478" s="856" t="s">
        <v>2511</v>
      </c>
    </row>
    <row r="479" spans="1:19" s="158" customFormat="1" ht="18" customHeight="1">
      <c r="A479" s="1064">
        <v>367</v>
      </c>
      <c r="B479" s="1077" t="s">
        <v>29</v>
      </c>
      <c r="C479" s="1077" t="s">
        <v>5</v>
      </c>
      <c r="D479" s="1121">
        <v>509185037</v>
      </c>
      <c r="E479" s="1069" t="s">
        <v>1999</v>
      </c>
      <c r="F479" s="1069"/>
      <c r="G479" s="1076"/>
      <c r="H479" s="1076"/>
      <c r="I479" s="1086">
        <v>2</v>
      </c>
      <c r="J479" s="1086"/>
      <c r="K479" s="1066"/>
      <c r="L479" s="1086">
        <f t="shared" si="80"/>
        <v>2</v>
      </c>
      <c r="M479" s="1152">
        <f t="shared" si="81"/>
        <v>2</v>
      </c>
      <c r="N479" s="155">
        <v>0</v>
      </c>
      <c r="O479" s="156">
        <v>2000</v>
      </c>
      <c r="P479" s="1086">
        <f t="shared" si="92"/>
        <v>140</v>
      </c>
      <c r="Q479" s="309"/>
      <c r="S479" s="856" t="s">
        <v>2511</v>
      </c>
    </row>
    <row r="480" spans="1:19" s="158" customFormat="1" ht="14.25" customHeight="1">
      <c r="A480" s="1064">
        <v>368</v>
      </c>
      <c r="B480" s="1077" t="s">
        <v>29</v>
      </c>
      <c r="C480" s="1077" t="s">
        <v>5</v>
      </c>
      <c r="D480" s="1121">
        <v>509184004</v>
      </c>
      <c r="E480" s="1069" t="s">
        <v>1998</v>
      </c>
      <c r="F480" s="1069"/>
      <c r="G480" s="1076"/>
      <c r="H480" s="1076"/>
      <c r="I480" s="553">
        <v>5</v>
      </c>
      <c r="J480" s="553">
        <v>2.5</v>
      </c>
      <c r="K480" s="1066"/>
      <c r="L480" s="1086">
        <f t="shared" si="80"/>
        <v>2.5</v>
      </c>
      <c r="M480" s="1152">
        <f t="shared" si="81"/>
        <v>1</v>
      </c>
      <c r="N480" s="155">
        <v>2500</v>
      </c>
      <c r="O480" s="156">
        <v>3500</v>
      </c>
      <c r="P480" s="1086">
        <f t="shared" si="92"/>
        <v>70</v>
      </c>
      <c r="Q480" s="309"/>
      <c r="S480" s="856" t="s">
        <v>2511</v>
      </c>
    </row>
    <row r="481" spans="1:19" s="158" customFormat="1" ht="14.25" customHeight="1">
      <c r="A481" s="1064">
        <v>369</v>
      </c>
      <c r="B481" s="1077" t="s">
        <v>29</v>
      </c>
      <c r="C481" s="1077" t="s">
        <v>5</v>
      </c>
      <c r="D481" s="1121">
        <v>509184007</v>
      </c>
      <c r="E481" s="1069" t="s">
        <v>1997</v>
      </c>
      <c r="F481" s="1069"/>
      <c r="G481" s="1076"/>
      <c r="H481" s="1076"/>
      <c r="I481" s="553">
        <v>1.5</v>
      </c>
      <c r="J481" s="553">
        <v>1</v>
      </c>
      <c r="K481" s="1066"/>
      <c r="L481" s="1086">
        <f t="shared" si="80"/>
        <v>0.5</v>
      </c>
      <c r="M481" s="1152">
        <f t="shared" si="81"/>
        <v>0.5</v>
      </c>
      <c r="N481" s="155">
        <v>1000</v>
      </c>
      <c r="O481" s="156">
        <v>1500</v>
      </c>
      <c r="P481" s="1086">
        <f t="shared" si="92"/>
        <v>35</v>
      </c>
      <c r="Q481" s="309"/>
      <c r="S481" s="856" t="s">
        <v>2511</v>
      </c>
    </row>
    <row r="482" spans="1:19" s="158" customFormat="1" ht="14.25" customHeight="1">
      <c r="A482" s="1064">
        <v>370</v>
      </c>
      <c r="B482" s="1077" t="s">
        <v>29</v>
      </c>
      <c r="C482" s="1077" t="s">
        <v>5</v>
      </c>
      <c r="D482" s="1121">
        <v>509184020</v>
      </c>
      <c r="E482" s="1069" t="s">
        <v>1996</v>
      </c>
      <c r="F482" s="1069"/>
      <c r="G482" s="1076"/>
      <c r="H482" s="1076"/>
      <c r="I482" s="553">
        <v>1.3</v>
      </c>
      <c r="J482" s="553">
        <v>0.5</v>
      </c>
      <c r="K482" s="1066"/>
      <c r="L482" s="1086">
        <f t="shared" si="80"/>
        <v>0.8</v>
      </c>
      <c r="M482" s="1152">
        <f t="shared" si="81"/>
        <v>0.8</v>
      </c>
      <c r="N482" s="155">
        <v>500</v>
      </c>
      <c r="O482" s="156">
        <v>1300</v>
      </c>
      <c r="P482" s="1086">
        <f t="shared" si="92"/>
        <v>56</v>
      </c>
      <c r="Q482" s="309"/>
      <c r="S482" s="856" t="s">
        <v>2511</v>
      </c>
    </row>
    <row r="483" spans="1:19" s="158" customFormat="1" ht="14.25" customHeight="1">
      <c r="A483" s="1064">
        <v>371</v>
      </c>
      <c r="B483" s="1077" t="s">
        <v>29</v>
      </c>
      <c r="C483" s="1077" t="s">
        <v>5</v>
      </c>
      <c r="D483" s="1121">
        <v>509184031</v>
      </c>
      <c r="E483" s="1069" t="s">
        <v>1995</v>
      </c>
      <c r="F483" s="1069"/>
      <c r="G483" s="1076"/>
      <c r="H483" s="1076"/>
      <c r="I483" s="553">
        <v>1.05</v>
      </c>
      <c r="J483" s="553">
        <v>0</v>
      </c>
      <c r="K483" s="1066"/>
      <c r="L483" s="1086">
        <f t="shared" si="80"/>
        <v>1.05</v>
      </c>
      <c r="M483" s="1152">
        <f t="shared" si="81"/>
        <v>1.05</v>
      </c>
      <c r="N483" s="155">
        <v>0</v>
      </c>
      <c r="O483" s="156">
        <v>1050</v>
      </c>
      <c r="P483" s="1086">
        <f t="shared" si="92"/>
        <v>73.5</v>
      </c>
      <c r="Q483" s="309"/>
      <c r="S483" s="856" t="s">
        <v>2511</v>
      </c>
    </row>
    <row r="484" spans="1:19" s="158" customFormat="1" ht="23.25" customHeight="1">
      <c r="A484" s="1064">
        <v>372</v>
      </c>
      <c r="B484" s="1077" t="s">
        <v>29</v>
      </c>
      <c r="C484" s="1077" t="s">
        <v>5</v>
      </c>
      <c r="D484" s="1121">
        <v>509184085</v>
      </c>
      <c r="E484" s="1069" t="s">
        <v>1994</v>
      </c>
      <c r="F484" s="1069"/>
      <c r="G484" s="1076"/>
      <c r="H484" s="1076"/>
      <c r="I484" s="553">
        <v>2</v>
      </c>
      <c r="J484" s="553">
        <v>0</v>
      </c>
      <c r="K484" s="1066"/>
      <c r="L484" s="1086">
        <f t="shared" si="80"/>
        <v>2</v>
      </c>
      <c r="M484" s="1152">
        <f t="shared" si="81"/>
        <v>1</v>
      </c>
      <c r="N484" s="155">
        <v>0</v>
      </c>
      <c r="O484" s="156">
        <v>1000</v>
      </c>
      <c r="P484" s="1086">
        <f t="shared" si="92"/>
        <v>70</v>
      </c>
      <c r="Q484" s="309"/>
      <c r="S484" s="856" t="s">
        <v>2511</v>
      </c>
    </row>
    <row r="485" spans="1:19" s="158" customFormat="1" ht="15" customHeight="1">
      <c r="A485" s="1064">
        <v>373</v>
      </c>
      <c r="B485" s="1077" t="s">
        <v>29</v>
      </c>
      <c r="C485" s="1077" t="s">
        <v>5</v>
      </c>
      <c r="D485" s="1121">
        <v>509185004</v>
      </c>
      <c r="E485" s="1069" t="s">
        <v>1993</v>
      </c>
      <c r="F485" s="1069"/>
      <c r="G485" s="1076"/>
      <c r="H485" s="1076"/>
      <c r="I485" s="553">
        <v>1.75</v>
      </c>
      <c r="J485" s="553">
        <v>0</v>
      </c>
      <c r="K485" s="1066"/>
      <c r="L485" s="1086">
        <f t="shared" ref="L485:L538" si="93">I485-J485-K485</f>
        <v>1.75</v>
      </c>
      <c r="M485" s="1152">
        <f t="shared" ref="M485:M538" si="94">(O485-N485)/1000</f>
        <v>1.75</v>
      </c>
      <c r="N485" s="155">
        <v>0</v>
      </c>
      <c r="O485" s="156">
        <v>1750</v>
      </c>
      <c r="P485" s="1086">
        <f t="shared" si="92"/>
        <v>122.5</v>
      </c>
      <c r="Q485" s="309"/>
      <c r="S485" s="856" t="s">
        <v>2511</v>
      </c>
    </row>
    <row r="486" spans="1:19" s="158" customFormat="1" ht="15" customHeight="1">
      <c r="A486" s="1064">
        <v>374</v>
      </c>
      <c r="B486" s="1077" t="s">
        <v>29</v>
      </c>
      <c r="C486" s="1077" t="s">
        <v>5</v>
      </c>
      <c r="D486" s="1121">
        <v>509184019</v>
      </c>
      <c r="E486" s="1069" t="s">
        <v>1992</v>
      </c>
      <c r="F486" s="1069"/>
      <c r="G486" s="1076"/>
      <c r="H486" s="1076"/>
      <c r="I486" s="553">
        <v>1.9</v>
      </c>
      <c r="J486" s="553">
        <v>0</v>
      </c>
      <c r="K486" s="1066"/>
      <c r="L486" s="1086">
        <f t="shared" si="93"/>
        <v>1.9</v>
      </c>
      <c r="M486" s="1152">
        <f t="shared" si="94"/>
        <v>1</v>
      </c>
      <c r="N486" s="155">
        <v>0</v>
      </c>
      <c r="O486" s="156">
        <v>1000</v>
      </c>
      <c r="P486" s="1086">
        <f t="shared" si="92"/>
        <v>70</v>
      </c>
      <c r="Q486" s="309"/>
      <c r="S486" s="856" t="s">
        <v>2511</v>
      </c>
    </row>
    <row r="487" spans="1:19" s="158" customFormat="1" ht="15" customHeight="1">
      <c r="A487" s="1064">
        <v>375</v>
      </c>
      <c r="B487" s="1077" t="s">
        <v>29</v>
      </c>
      <c r="C487" s="1077" t="s">
        <v>5</v>
      </c>
      <c r="D487" s="1121">
        <v>509184054</v>
      </c>
      <c r="E487" s="1069" t="s">
        <v>1991</v>
      </c>
      <c r="F487" s="1069"/>
      <c r="G487" s="1076"/>
      <c r="H487" s="1076"/>
      <c r="I487" s="553">
        <v>2.5</v>
      </c>
      <c r="J487" s="553">
        <v>0.2</v>
      </c>
      <c r="K487" s="1066"/>
      <c r="L487" s="1086">
        <f t="shared" si="93"/>
        <v>2.2999999999999998</v>
      </c>
      <c r="M487" s="1152">
        <f t="shared" si="94"/>
        <v>1.8</v>
      </c>
      <c r="N487" s="155">
        <v>200</v>
      </c>
      <c r="O487" s="156">
        <v>2000</v>
      </c>
      <c r="P487" s="1086">
        <f t="shared" si="92"/>
        <v>126</v>
      </c>
      <c r="Q487" s="309"/>
      <c r="S487" s="856" t="s">
        <v>2511</v>
      </c>
    </row>
    <row r="488" spans="1:19" s="158" customFormat="1" ht="15" customHeight="1">
      <c r="A488" s="1064">
        <v>376</v>
      </c>
      <c r="B488" s="1077" t="s">
        <v>29</v>
      </c>
      <c r="C488" s="1077" t="s">
        <v>5</v>
      </c>
      <c r="D488" s="1121">
        <v>509185109</v>
      </c>
      <c r="E488" s="1069" t="s">
        <v>1990</v>
      </c>
      <c r="F488" s="1069"/>
      <c r="G488" s="1076"/>
      <c r="H488" s="1076"/>
      <c r="I488" s="553">
        <v>2</v>
      </c>
      <c r="J488" s="553">
        <v>0</v>
      </c>
      <c r="K488" s="1066"/>
      <c r="L488" s="1086">
        <f t="shared" si="93"/>
        <v>2</v>
      </c>
      <c r="M488" s="1152">
        <f t="shared" si="94"/>
        <v>1</v>
      </c>
      <c r="N488" s="155">
        <v>1000</v>
      </c>
      <c r="O488" s="156">
        <v>2000</v>
      </c>
      <c r="P488" s="1086">
        <f t="shared" si="92"/>
        <v>70</v>
      </c>
      <c r="Q488" s="309"/>
      <c r="S488" s="856" t="s">
        <v>2511</v>
      </c>
    </row>
    <row r="489" spans="1:19" s="158" customFormat="1" ht="15" customHeight="1">
      <c r="A489" s="1064">
        <v>377</v>
      </c>
      <c r="B489" s="1077" t="s">
        <v>29</v>
      </c>
      <c r="C489" s="1077" t="s">
        <v>5</v>
      </c>
      <c r="D489" s="1121">
        <v>509185118</v>
      </c>
      <c r="E489" s="1069" t="s">
        <v>1989</v>
      </c>
      <c r="F489" s="1069"/>
      <c r="G489" s="1076"/>
      <c r="H489" s="1076"/>
      <c r="I489" s="1086">
        <v>1.5</v>
      </c>
      <c r="J489" s="1086">
        <v>0</v>
      </c>
      <c r="K489" s="1066"/>
      <c r="L489" s="1086">
        <f t="shared" si="93"/>
        <v>1.5</v>
      </c>
      <c r="M489" s="1152">
        <f t="shared" si="94"/>
        <v>1.5</v>
      </c>
      <c r="N489" s="155">
        <v>0</v>
      </c>
      <c r="O489" s="156">
        <v>1500</v>
      </c>
      <c r="P489" s="1086">
        <f t="shared" si="92"/>
        <v>105</v>
      </c>
      <c r="Q489" s="309"/>
      <c r="S489" s="856" t="s">
        <v>2511</v>
      </c>
    </row>
    <row r="490" spans="1:19" s="158" customFormat="1" ht="15" customHeight="1">
      <c r="A490" s="1064">
        <v>378</v>
      </c>
      <c r="B490" s="1077" t="s">
        <v>29</v>
      </c>
      <c r="C490" s="1077" t="s">
        <v>5</v>
      </c>
      <c r="D490" s="1121">
        <v>509185137</v>
      </c>
      <c r="E490" s="1069" t="s">
        <v>1988</v>
      </c>
      <c r="F490" s="1069"/>
      <c r="G490" s="1076"/>
      <c r="H490" s="1076"/>
      <c r="I490" s="1086">
        <v>2.5</v>
      </c>
      <c r="J490" s="1086">
        <v>0</v>
      </c>
      <c r="K490" s="1066"/>
      <c r="L490" s="1086">
        <f t="shared" si="93"/>
        <v>2.5</v>
      </c>
      <c r="M490" s="1152">
        <f t="shared" si="94"/>
        <v>1.5</v>
      </c>
      <c r="N490" s="155">
        <v>0</v>
      </c>
      <c r="O490" s="156">
        <v>1500</v>
      </c>
      <c r="P490" s="1086">
        <f t="shared" si="92"/>
        <v>105</v>
      </c>
      <c r="Q490" s="309"/>
      <c r="S490" s="856" t="s">
        <v>2511</v>
      </c>
    </row>
    <row r="491" spans="1:19" s="158" customFormat="1" ht="27" customHeight="1">
      <c r="A491" s="1064">
        <v>379</v>
      </c>
      <c r="B491" s="1077" t="s">
        <v>29</v>
      </c>
      <c r="C491" s="1077" t="s">
        <v>5</v>
      </c>
      <c r="D491" s="1121">
        <v>509185171</v>
      </c>
      <c r="E491" s="1069" t="s">
        <v>1987</v>
      </c>
      <c r="F491" s="1069"/>
      <c r="G491" s="1076"/>
      <c r="H491" s="1076"/>
      <c r="I491" s="1086">
        <v>3.4</v>
      </c>
      <c r="J491" s="1086">
        <v>2</v>
      </c>
      <c r="K491" s="1066"/>
      <c r="L491" s="1086">
        <f t="shared" si="93"/>
        <v>1.4</v>
      </c>
      <c r="M491" s="1152">
        <f t="shared" si="94"/>
        <v>1.4</v>
      </c>
      <c r="N491" s="155">
        <v>2000</v>
      </c>
      <c r="O491" s="156">
        <v>3400</v>
      </c>
      <c r="P491" s="1086">
        <f t="shared" si="92"/>
        <v>98</v>
      </c>
      <c r="Q491" s="309"/>
      <c r="S491" s="856" t="s">
        <v>2511</v>
      </c>
    </row>
    <row r="492" spans="1:19" s="158" customFormat="1" ht="18.75" customHeight="1">
      <c r="A492" s="1064">
        <v>380</v>
      </c>
      <c r="B492" s="1077" t="s">
        <v>29</v>
      </c>
      <c r="C492" s="1077" t="s">
        <v>5</v>
      </c>
      <c r="D492" s="1121">
        <v>509185014</v>
      </c>
      <c r="E492" s="1069" t="s">
        <v>1986</v>
      </c>
      <c r="F492" s="1069"/>
      <c r="G492" s="1076"/>
      <c r="H492" s="1076"/>
      <c r="I492" s="1086">
        <v>1.9</v>
      </c>
      <c r="J492" s="1086">
        <v>0</v>
      </c>
      <c r="K492" s="1066"/>
      <c r="L492" s="1086">
        <f t="shared" si="93"/>
        <v>1.9</v>
      </c>
      <c r="M492" s="1152">
        <f t="shared" si="94"/>
        <v>1</v>
      </c>
      <c r="N492" s="155">
        <v>0</v>
      </c>
      <c r="O492" s="156">
        <v>1000</v>
      </c>
      <c r="P492" s="1086">
        <f t="shared" si="92"/>
        <v>70</v>
      </c>
      <c r="Q492" s="309"/>
      <c r="S492" s="856" t="s">
        <v>2511</v>
      </c>
    </row>
    <row r="493" spans="1:19" s="158" customFormat="1" ht="26.25" customHeight="1">
      <c r="A493" s="1064">
        <v>381</v>
      </c>
      <c r="B493" s="1077" t="s">
        <v>29</v>
      </c>
      <c r="C493" s="1077" t="s">
        <v>5</v>
      </c>
      <c r="D493" s="1121">
        <v>509185046</v>
      </c>
      <c r="E493" s="1069" t="s">
        <v>1985</v>
      </c>
      <c r="F493" s="1069"/>
      <c r="G493" s="1076"/>
      <c r="H493" s="1076"/>
      <c r="I493" s="1086">
        <v>2</v>
      </c>
      <c r="J493" s="1086">
        <v>0</v>
      </c>
      <c r="K493" s="1066"/>
      <c r="L493" s="1086">
        <f t="shared" si="93"/>
        <v>2</v>
      </c>
      <c r="M493" s="1152">
        <f t="shared" si="94"/>
        <v>1</v>
      </c>
      <c r="N493" s="155">
        <v>0</v>
      </c>
      <c r="O493" s="156">
        <v>1000</v>
      </c>
      <c r="P493" s="1086">
        <f t="shared" si="92"/>
        <v>70</v>
      </c>
      <c r="Q493" s="309"/>
      <c r="S493" s="856" t="s">
        <v>2511</v>
      </c>
    </row>
    <row r="494" spans="1:19" s="311" customFormat="1" ht="18.75" customHeight="1">
      <c r="A494" s="1064">
        <v>382</v>
      </c>
      <c r="B494" s="1077" t="s">
        <v>29</v>
      </c>
      <c r="C494" s="1077" t="s">
        <v>5</v>
      </c>
      <c r="D494" s="1078">
        <v>509185067</v>
      </c>
      <c r="E494" s="1081" t="s">
        <v>2581</v>
      </c>
      <c r="F494" s="1069" t="s">
        <v>2694</v>
      </c>
      <c r="G494" s="280">
        <v>0.16</v>
      </c>
      <c r="H494" s="280">
        <v>10</v>
      </c>
      <c r="I494" s="1086">
        <v>2.2999999999999998</v>
      </c>
      <c r="J494" s="1086"/>
      <c r="K494" s="1066"/>
      <c r="L494" s="1066">
        <f t="shared" si="93"/>
        <v>2.2999999999999998</v>
      </c>
      <c r="M494" s="1086">
        <f t="shared" si="94"/>
        <v>0.16</v>
      </c>
      <c r="N494" s="155">
        <v>0</v>
      </c>
      <c r="O494" s="156">
        <v>160</v>
      </c>
      <c r="P494" s="1086">
        <v>8</v>
      </c>
      <c r="Q494" s="151"/>
      <c r="S494" s="204" t="s">
        <v>2582</v>
      </c>
    </row>
    <row r="495" spans="1:19" s="311" customFormat="1" ht="15" customHeight="1">
      <c r="A495" s="926"/>
      <c r="B495" s="926"/>
      <c r="C495" s="926"/>
      <c r="D495" s="1155"/>
      <c r="E495" s="1156"/>
      <c r="F495" s="1157"/>
      <c r="G495" s="1158"/>
      <c r="H495" s="1158"/>
      <c r="I495" s="1159">
        <f>SUM(I474:I494)</f>
        <v>44.099999999999994</v>
      </c>
      <c r="J495" s="1159">
        <f>SUM(J474:J494)</f>
        <v>7.2</v>
      </c>
      <c r="K495" s="1159">
        <f>SUM(K474:K494)</f>
        <v>0</v>
      </c>
      <c r="L495" s="1159">
        <f>SUM(L474:L494)</f>
        <v>36.9</v>
      </c>
      <c r="M495" s="1159">
        <f>SUM(M474:M494)</f>
        <v>25.96</v>
      </c>
      <c r="N495" s="927"/>
      <c r="O495" s="928"/>
      <c r="P495" s="1159">
        <f>SUM(P474:P494)</f>
        <v>1814</v>
      </c>
      <c r="Q495" s="935"/>
      <c r="S495" s="856"/>
    </row>
    <row r="496" spans="1:19" s="158" customFormat="1" ht="26.25" customHeight="1">
      <c r="A496" s="1064">
        <v>383</v>
      </c>
      <c r="B496" s="1077" t="s">
        <v>29</v>
      </c>
      <c r="C496" s="1064" t="s">
        <v>28</v>
      </c>
      <c r="D496" s="1066">
        <v>509214089</v>
      </c>
      <c r="E496" s="1069" t="s">
        <v>2006</v>
      </c>
      <c r="F496" s="1228"/>
      <c r="G496" s="123"/>
      <c r="H496" s="123"/>
      <c r="I496" s="1086">
        <v>3.5</v>
      </c>
      <c r="J496" s="1086"/>
      <c r="K496" s="1066"/>
      <c r="L496" s="1086">
        <f t="shared" si="93"/>
        <v>3.5</v>
      </c>
      <c r="M496" s="1152">
        <v>1</v>
      </c>
      <c r="N496" s="155">
        <v>0</v>
      </c>
      <c r="O496" s="156">
        <v>2000</v>
      </c>
      <c r="P496" s="1086">
        <f t="shared" ref="P496:P497" si="95">M496*70</f>
        <v>70</v>
      </c>
      <c r="Q496" s="309"/>
      <c r="S496" s="856" t="s">
        <v>2514</v>
      </c>
    </row>
    <row r="497" spans="1:19" s="158" customFormat="1" ht="19.5" customHeight="1">
      <c r="A497" s="1064">
        <v>384</v>
      </c>
      <c r="B497" s="1077" t="s">
        <v>29</v>
      </c>
      <c r="C497" s="1064" t="s">
        <v>28</v>
      </c>
      <c r="D497" s="1066">
        <v>509214064</v>
      </c>
      <c r="E497" s="1069" t="s">
        <v>2005</v>
      </c>
      <c r="F497" s="1228"/>
      <c r="G497" s="123"/>
      <c r="H497" s="123"/>
      <c r="I497" s="1086">
        <v>6.75</v>
      </c>
      <c r="J497" s="1086"/>
      <c r="K497" s="1066"/>
      <c r="L497" s="1086">
        <f t="shared" si="93"/>
        <v>6.75</v>
      </c>
      <c r="M497" s="1152">
        <v>1</v>
      </c>
      <c r="N497" s="155">
        <v>0</v>
      </c>
      <c r="O497" s="156">
        <v>2000</v>
      </c>
      <c r="P497" s="1086">
        <f t="shared" si="95"/>
        <v>70</v>
      </c>
      <c r="Q497" s="309"/>
      <c r="S497" s="856" t="s">
        <v>2514</v>
      </c>
    </row>
    <row r="498" spans="1:19" s="169" customFormat="1" ht="15" customHeight="1">
      <c r="A498" s="938"/>
      <c r="B498" s="926"/>
      <c r="C498" s="938"/>
      <c r="D498" s="1229"/>
      <c r="E498" s="1157"/>
      <c r="F498" s="1230"/>
      <c r="G498" s="1231"/>
      <c r="H498" s="1231"/>
      <c r="I498" s="1159">
        <f>SUM(I496:I497)</f>
        <v>10.25</v>
      </c>
      <c r="J498" s="1159">
        <f>SUM(J496:J497)</f>
        <v>0</v>
      </c>
      <c r="K498" s="1159">
        <f>SUM(K496:K497)</f>
        <v>0</v>
      </c>
      <c r="L498" s="1159">
        <f>SUM(L496:L497)</f>
        <v>10.25</v>
      </c>
      <c r="M498" s="1159">
        <f>SUM(M496:M497)</f>
        <v>2</v>
      </c>
      <c r="N498" s="927"/>
      <c r="O498" s="928"/>
      <c r="P498" s="1159">
        <f>SUM(P496:P497)</f>
        <v>140</v>
      </c>
      <c r="Q498" s="934"/>
      <c r="S498" s="856"/>
    </row>
    <row r="499" spans="1:19" s="158" customFormat="1" ht="28.5" customHeight="1">
      <c r="A499" s="1064">
        <v>385</v>
      </c>
      <c r="B499" s="1077" t="s">
        <v>29</v>
      </c>
      <c r="C499" s="1077" t="s">
        <v>246</v>
      </c>
      <c r="D499" s="1066">
        <v>509914015</v>
      </c>
      <c r="E499" s="1069" t="s">
        <v>1979</v>
      </c>
      <c r="F499" s="1228"/>
      <c r="G499" s="123"/>
      <c r="H499" s="123"/>
      <c r="I499" s="1086">
        <v>3.1</v>
      </c>
      <c r="J499" s="1086">
        <v>2.2000000000000002</v>
      </c>
      <c r="K499" s="1066"/>
      <c r="L499" s="1086">
        <f t="shared" si="93"/>
        <v>0.89999999999999991</v>
      </c>
      <c r="M499" s="1152">
        <f t="shared" si="94"/>
        <v>0.9</v>
      </c>
      <c r="N499" s="155">
        <v>0</v>
      </c>
      <c r="O499" s="156">
        <v>900</v>
      </c>
      <c r="P499" s="1086">
        <f t="shared" ref="P499:P507" si="96">M499*70</f>
        <v>63</v>
      </c>
      <c r="Q499" s="309"/>
      <c r="S499" s="856" t="s">
        <v>2512</v>
      </c>
    </row>
    <row r="500" spans="1:19" s="158" customFormat="1" ht="28.5" customHeight="1">
      <c r="A500" s="1064">
        <v>386</v>
      </c>
      <c r="B500" s="1077" t="s">
        <v>29</v>
      </c>
      <c r="C500" s="1077" t="s">
        <v>246</v>
      </c>
      <c r="D500" s="1066">
        <v>509914026</v>
      </c>
      <c r="E500" s="1069" t="s">
        <v>1978</v>
      </c>
      <c r="F500" s="1228"/>
      <c r="G500" s="123"/>
      <c r="H500" s="123"/>
      <c r="I500" s="1086">
        <v>2.35</v>
      </c>
      <c r="J500" s="1086"/>
      <c r="K500" s="1066"/>
      <c r="L500" s="1086">
        <f t="shared" si="93"/>
        <v>2.35</v>
      </c>
      <c r="M500" s="1152">
        <v>1</v>
      </c>
      <c r="N500" s="155">
        <v>0</v>
      </c>
      <c r="O500" s="156">
        <v>2350</v>
      </c>
      <c r="P500" s="1086">
        <f t="shared" si="96"/>
        <v>70</v>
      </c>
      <c r="Q500" s="309"/>
      <c r="S500" s="856" t="s">
        <v>2512</v>
      </c>
    </row>
    <row r="501" spans="1:19" s="158" customFormat="1" ht="21.75" customHeight="1">
      <c r="A501" s="1064">
        <v>387</v>
      </c>
      <c r="B501" s="1077" t="s">
        <v>29</v>
      </c>
      <c r="C501" s="1077" t="s">
        <v>246</v>
      </c>
      <c r="D501" s="1066">
        <v>509915008</v>
      </c>
      <c r="E501" s="1069" t="s">
        <v>1977</v>
      </c>
      <c r="F501" s="1228"/>
      <c r="G501" s="123"/>
      <c r="H501" s="123"/>
      <c r="I501" s="1086">
        <v>3.5</v>
      </c>
      <c r="J501" s="1086">
        <v>1</v>
      </c>
      <c r="K501" s="1066"/>
      <c r="L501" s="1086">
        <f t="shared" si="93"/>
        <v>2.5</v>
      </c>
      <c r="M501" s="1152">
        <v>1</v>
      </c>
      <c r="N501" s="155">
        <v>1000</v>
      </c>
      <c r="O501" s="156">
        <v>3500</v>
      </c>
      <c r="P501" s="1086">
        <f t="shared" si="96"/>
        <v>70</v>
      </c>
      <c r="Q501" s="309"/>
      <c r="S501" s="856" t="s">
        <v>2512</v>
      </c>
    </row>
    <row r="502" spans="1:19" s="169" customFormat="1" ht="15" customHeight="1">
      <c r="A502" s="938"/>
      <c r="B502" s="926"/>
      <c r="C502" s="926"/>
      <c r="D502" s="1229"/>
      <c r="E502" s="1157"/>
      <c r="F502" s="1230"/>
      <c r="G502" s="1231"/>
      <c r="H502" s="1231"/>
      <c r="I502" s="1159">
        <f>SUM(I499:I501)</f>
        <v>8.9499999999999993</v>
      </c>
      <c r="J502" s="1159">
        <f>SUM(J499:J501)</f>
        <v>3.2</v>
      </c>
      <c r="K502" s="1159">
        <f>SUM(K499:K501)</f>
        <v>0</v>
      </c>
      <c r="L502" s="1159">
        <f>SUM(L499:L501)</f>
        <v>5.75</v>
      </c>
      <c r="M502" s="1159">
        <f>SUM(M499:M501)</f>
        <v>2.9</v>
      </c>
      <c r="N502" s="927"/>
      <c r="O502" s="928"/>
      <c r="P502" s="1159">
        <f>SUM(P499:P501)</f>
        <v>203</v>
      </c>
      <c r="Q502" s="934"/>
      <c r="S502" s="856"/>
    </row>
    <row r="503" spans="1:19" s="158" customFormat="1" ht="21.75" customHeight="1">
      <c r="A503" s="1064">
        <v>388</v>
      </c>
      <c r="B503" s="1077" t="s">
        <v>29</v>
      </c>
      <c r="C503" s="1077" t="s">
        <v>106</v>
      </c>
      <c r="D503" s="1066">
        <v>509544053</v>
      </c>
      <c r="E503" s="1069" t="s">
        <v>1984</v>
      </c>
      <c r="F503" s="1228"/>
      <c r="G503" s="123"/>
      <c r="H503" s="123"/>
      <c r="I503" s="1086">
        <v>4.8</v>
      </c>
      <c r="J503" s="1086">
        <v>0.5</v>
      </c>
      <c r="K503" s="1066"/>
      <c r="L503" s="1086">
        <f t="shared" si="93"/>
        <v>4.3</v>
      </c>
      <c r="M503" s="1152">
        <f t="shared" si="94"/>
        <v>1.425</v>
      </c>
      <c r="N503" s="155">
        <v>0</v>
      </c>
      <c r="O503" s="156">
        <v>1425</v>
      </c>
      <c r="P503" s="1086">
        <f t="shared" si="96"/>
        <v>99.75</v>
      </c>
      <c r="Q503" s="309"/>
      <c r="S503" s="856" t="s">
        <v>2549</v>
      </c>
    </row>
    <row r="504" spans="1:19" s="158" customFormat="1" ht="24.75" customHeight="1">
      <c r="A504" s="1064">
        <v>389</v>
      </c>
      <c r="B504" s="1077" t="s">
        <v>29</v>
      </c>
      <c r="C504" s="1077" t="s">
        <v>106</v>
      </c>
      <c r="D504" s="1066">
        <v>509544044</v>
      </c>
      <c r="E504" s="1069" t="s">
        <v>1983</v>
      </c>
      <c r="F504" s="1228"/>
      <c r="G504" s="123"/>
      <c r="H504" s="123"/>
      <c r="I504" s="1086">
        <v>2.3849999999999998</v>
      </c>
      <c r="J504" s="1086"/>
      <c r="K504" s="1066">
        <v>0.59</v>
      </c>
      <c r="L504" s="1086">
        <f t="shared" si="93"/>
        <v>1.7949999999999999</v>
      </c>
      <c r="M504" s="1152">
        <f t="shared" si="94"/>
        <v>1.7949999999999999</v>
      </c>
      <c r="N504" s="155">
        <v>590</v>
      </c>
      <c r="O504" s="156">
        <v>2385</v>
      </c>
      <c r="P504" s="1086">
        <f t="shared" si="96"/>
        <v>125.64999999999999</v>
      </c>
      <c r="Q504" s="309"/>
      <c r="S504" s="856" t="s">
        <v>2518</v>
      </c>
    </row>
    <row r="505" spans="1:19" s="158" customFormat="1" ht="24.75" customHeight="1">
      <c r="A505" s="1064">
        <v>390</v>
      </c>
      <c r="B505" s="1077" t="s">
        <v>29</v>
      </c>
      <c r="C505" s="1077" t="s">
        <v>106</v>
      </c>
      <c r="D505" s="1066">
        <v>509545140</v>
      </c>
      <c r="E505" s="1069" t="s">
        <v>1982</v>
      </c>
      <c r="F505" s="1228"/>
      <c r="G505" s="123"/>
      <c r="H505" s="123"/>
      <c r="I505" s="1086">
        <v>2</v>
      </c>
      <c r="J505" s="1086"/>
      <c r="K505" s="1066"/>
      <c r="L505" s="1086">
        <f t="shared" si="93"/>
        <v>2</v>
      </c>
      <c r="M505" s="1152">
        <f t="shared" si="94"/>
        <v>1</v>
      </c>
      <c r="N505" s="155">
        <v>0</v>
      </c>
      <c r="O505" s="156">
        <v>1000</v>
      </c>
      <c r="P505" s="1086">
        <f t="shared" si="96"/>
        <v>70</v>
      </c>
      <c r="Q505" s="309"/>
      <c r="S505" s="856" t="s">
        <v>2518</v>
      </c>
    </row>
    <row r="506" spans="1:19" s="158" customFormat="1" ht="24.75" customHeight="1">
      <c r="A506" s="1064">
        <v>391</v>
      </c>
      <c r="B506" s="1077" t="s">
        <v>29</v>
      </c>
      <c r="C506" s="1077" t="s">
        <v>106</v>
      </c>
      <c r="D506" s="1066">
        <v>509544035</v>
      </c>
      <c r="E506" s="1069" t="s">
        <v>1981</v>
      </c>
      <c r="F506" s="1228"/>
      <c r="G506" s="123"/>
      <c r="H506" s="123"/>
      <c r="I506" s="1086">
        <v>3.36</v>
      </c>
      <c r="J506" s="1086">
        <v>0.7</v>
      </c>
      <c r="K506" s="1066"/>
      <c r="L506" s="1086">
        <f t="shared" si="93"/>
        <v>2.66</v>
      </c>
      <c r="M506" s="1152">
        <f t="shared" si="94"/>
        <v>0.96</v>
      </c>
      <c r="N506" s="155">
        <v>700</v>
      </c>
      <c r="O506" s="156">
        <v>1660</v>
      </c>
      <c r="P506" s="1086">
        <f t="shared" si="96"/>
        <v>67.2</v>
      </c>
      <c r="Q506" s="309"/>
      <c r="S506" s="856" t="s">
        <v>2548</v>
      </c>
    </row>
    <row r="507" spans="1:19" s="158" customFormat="1" ht="24.75" customHeight="1">
      <c r="A507" s="1064">
        <v>392</v>
      </c>
      <c r="B507" s="1077" t="s">
        <v>29</v>
      </c>
      <c r="C507" s="1077" t="s">
        <v>106</v>
      </c>
      <c r="D507" s="1066">
        <v>509544022</v>
      </c>
      <c r="E507" s="1069" t="s">
        <v>1980</v>
      </c>
      <c r="F507" s="1228"/>
      <c r="G507" s="123"/>
      <c r="H507" s="123"/>
      <c r="I507" s="1086">
        <v>2.9</v>
      </c>
      <c r="J507" s="1086"/>
      <c r="K507" s="1066"/>
      <c r="L507" s="1086">
        <f t="shared" si="93"/>
        <v>2.9</v>
      </c>
      <c r="M507" s="1152">
        <f t="shared" si="94"/>
        <v>1</v>
      </c>
      <c r="N507" s="155">
        <v>1200</v>
      </c>
      <c r="O507" s="156">
        <v>2200</v>
      </c>
      <c r="P507" s="1086">
        <f t="shared" si="96"/>
        <v>70</v>
      </c>
      <c r="Q507" s="309"/>
      <c r="S507" s="856" t="s">
        <v>2548</v>
      </c>
    </row>
    <row r="508" spans="1:19" s="169" customFormat="1" ht="15" customHeight="1">
      <c r="A508" s="938"/>
      <c r="B508" s="926"/>
      <c r="C508" s="926"/>
      <c r="D508" s="1229"/>
      <c r="E508" s="1157"/>
      <c r="F508" s="1230"/>
      <c r="G508" s="1231"/>
      <c r="H508" s="1231"/>
      <c r="I508" s="1159">
        <f>SUM(I503:I507)</f>
        <v>15.444999999999999</v>
      </c>
      <c r="J508" s="1159">
        <f>SUM(J503:J507)</f>
        <v>1.2</v>
      </c>
      <c r="K508" s="1159">
        <f>SUM(K503:K507)</f>
        <v>0.59</v>
      </c>
      <c r="L508" s="1159">
        <f>SUM(L503:L507)</f>
        <v>13.654999999999999</v>
      </c>
      <c r="M508" s="1159">
        <f>SUM(M503:M507)</f>
        <v>6.18</v>
      </c>
      <c r="N508" s="927"/>
      <c r="O508" s="928"/>
      <c r="P508" s="1159">
        <f>SUM(P503:P507)</f>
        <v>432.59999999999997</v>
      </c>
      <c r="Q508" s="934"/>
      <c r="S508" s="856"/>
    </row>
    <row r="509" spans="1:19" s="896" customFormat="1" ht="24.75" customHeight="1">
      <c r="A509" s="1241"/>
      <c r="B509" s="1232"/>
      <c r="C509" s="1232"/>
      <c r="D509" s="1242"/>
      <c r="E509" s="1234" t="s">
        <v>2651</v>
      </c>
      <c r="F509" s="1243"/>
      <c r="G509" s="1244"/>
      <c r="H509" s="1244"/>
      <c r="I509" s="1237">
        <f>I508+I502+I498+I495</f>
        <v>78.74499999999999</v>
      </c>
      <c r="J509" s="1237">
        <f>J508+J502+J498+J495</f>
        <v>11.600000000000001</v>
      </c>
      <c r="K509" s="1237">
        <f>K508+K502+K498+K495</f>
        <v>0.59</v>
      </c>
      <c r="L509" s="1237">
        <f>L508+L502+L498+L495</f>
        <v>66.555000000000007</v>
      </c>
      <c r="M509" s="1237">
        <f>M508+M502+M498+M495</f>
        <v>37.04</v>
      </c>
      <c r="N509" s="1238"/>
      <c r="O509" s="1239"/>
      <c r="P509" s="1237">
        <f>P508+P502+P498+P495</f>
        <v>2589.6</v>
      </c>
      <c r="Q509" s="936"/>
    </row>
    <row r="510" spans="1:19" s="158" customFormat="1" ht="21.6" customHeight="1">
      <c r="A510" s="1064">
        <v>393</v>
      </c>
      <c r="B510" s="1064" t="s">
        <v>21</v>
      </c>
      <c r="C510" s="1064" t="s">
        <v>5</v>
      </c>
      <c r="D510" s="1066">
        <v>542404145</v>
      </c>
      <c r="E510" s="1069" t="s">
        <v>2628</v>
      </c>
      <c r="F510" s="1228"/>
      <c r="G510" s="123"/>
      <c r="H510" s="123"/>
      <c r="I510" s="1086">
        <v>4</v>
      </c>
      <c r="J510" s="1086"/>
      <c r="K510" s="1066"/>
      <c r="L510" s="1086">
        <f t="shared" ref="L510" si="97">I510-J510-K510</f>
        <v>4</v>
      </c>
      <c r="M510" s="1152">
        <f t="shared" ref="M510" si="98">(O510-N510)/1000</f>
        <v>1</v>
      </c>
      <c r="N510" s="155">
        <v>0</v>
      </c>
      <c r="O510" s="156">
        <v>1000</v>
      </c>
      <c r="P510" s="1086">
        <f t="shared" ref="P510:P525" si="99">M510*70</f>
        <v>70</v>
      </c>
      <c r="Q510" s="309"/>
      <c r="S510" s="856" t="s">
        <v>2629</v>
      </c>
    </row>
    <row r="511" spans="1:19" s="158" customFormat="1" ht="21.6" customHeight="1">
      <c r="A511" s="1064">
        <v>394</v>
      </c>
      <c r="B511" s="1064" t="s">
        <v>21</v>
      </c>
      <c r="C511" s="1064" t="s">
        <v>5</v>
      </c>
      <c r="D511" s="1066">
        <v>542404148</v>
      </c>
      <c r="E511" s="1069" t="s">
        <v>1918</v>
      </c>
      <c r="F511" s="1228"/>
      <c r="G511" s="123"/>
      <c r="H511" s="123"/>
      <c r="I511" s="1086">
        <v>5.5</v>
      </c>
      <c r="J511" s="1086"/>
      <c r="K511" s="1066"/>
      <c r="L511" s="1086">
        <f t="shared" si="93"/>
        <v>5.5</v>
      </c>
      <c r="M511" s="1152">
        <f t="shared" si="94"/>
        <v>2</v>
      </c>
      <c r="N511" s="155">
        <v>0</v>
      </c>
      <c r="O511" s="156">
        <v>2000</v>
      </c>
      <c r="P511" s="1086">
        <f t="shared" si="99"/>
        <v>140</v>
      </c>
      <c r="Q511" s="309"/>
      <c r="S511" s="856" t="s">
        <v>2506</v>
      </c>
    </row>
    <row r="512" spans="1:19" s="158" customFormat="1" ht="21.6" customHeight="1">
      <c r="A512" s="1064">
        <v>395</v>
      </c>
      <c r="B512" s="1064" t="s">
        <v>21</v>
      </c>
      <c r="C512" s="1064" t="s">
        <v>5</v>
      </c>
      <c r="D512" s="1066">
        <v>542404164</v>
      </c>
      <c r="E512" s="1069" t="s">
        <v>1917</v>
      </c>
      <c r="F512" s="1228"/>
      <c r="G512" s="123"/>
      <c r="H512" s="123"/>
      <c r="I512" s="1086">
        <v>4.5</v>
      </c>
      <c r="J512" s="1086">
        <v>2</v>
      </c>
      <c r="K512" s="1066"/>
      <c r="L512" s="1086">
        <f t="shared" si="93"/>
        <v>2.5</v>
      </c>
      <c r="M512" s="1152">
        <f t="shared" si="94"/>
        <v>1.5</v>
      </c>
      <c r="N512" s="155">
        <v>2000</v>
      </c>
      <c r="O512" s="156">
        <v>3500</v>
      </c>
      <c r="P512" s="1086">
        <f t="shared" si="99"/>
        <v>105</v>
      </c>
      <c r="Q512" s="309"/>
      <c r="S512" s="856" t="s">
        <v>2572</v>
      </c>
    </row>
    <row r="513" spans="1:19" s="158" customFormat="1" ht="21.6" customHeight="1">
      <c r="A513" s="1064">
        <v>396</v>
      </c>
      <c r="B513" s="1064" t="s">
        <v>21</v>
      </c>
      <c r="C513" s="1064" t="s">
        <v>5</v>
      </c>
      <c r="D513" s="1066">
        <v>542404035</v>
      </c>
      <c r="E513" s="1069" t="s">
        <v>1916</v>
      </c>
      <c r="F513" s="1228"/>
      <c r="G513" s="123"/>
      <c r="H513" s="123"/>
      <c r="I513" s="1086">
        <v>3.75</v>
      </c>
      <c r="J513" s="1086">
        <v>0.8</v>
      </c>
      <c r="K513" s="1066"/>
      <c r="L513" s="1086">
        <f t="shared" si="93"/>
        <v>2.95</v>
      </c>
      <c r="M513" s="1152">
        <f t="shared" si="94"/>
        <v>1.5</v>
      </c>
      <c r="N513" s="155">
        <v>0</v>
      </c>
      <c r="O513" s="156">
        <v>1500</v>
      </c>
      <c r="P513" s="1086">
        <f t="shared" si="99"/>
        <v>105</v>
      </c>
      <c r="Q513" s="309"/>
      <c r="S513" s="856" t="s">
        <v>2499</v>
      </c>
    </row>
    <row r="514" spans="1:19" s="158" customFormat="1" ht="21.6" customHeight="1">
      <c r="A514" s="1064">
        <v>397</v>
      </c>
      <c r="B514" s="1064" t="s">
        <v>21</v>
      </c>
      <c r="C514" s="1064" t="s">
        <v>5</v>
      </c>
      <c r="D514" s="1066">
        <v>542404090</v>
      </c>
      <c r="E514" s="1069" t="s">
        <v>1915</v>
      </c>
      <c r="F514" s="1228"/>
      <c r="G514" s="123"/>
      <c r="H514" s="123"/>
      <c r="I514" s="1086">
        <v>4</v>
      </c>
      <c r="J514" s="1086"/>
      <c r="K514" s="1066"/>
      <c r="L514" s="1086">
        <f t="shared" si="93"/>
        <v>4</v>
      </c>
      <c r="M514" s="1086">
        <f t="shared" si="94"/>
        <v>0.8</v>
      </c>
      <c r="N514" s="155">
        <v>0</v>
      </c>
      <c r="O514" s="156">
        <v>800</v>
      </c>
      <c r="P514" s="1086">
        <f t="shared" si="99"/>
        <v>56</v>
      </c>
      <c r="Q514" s="309"/>
      <c r="S514" s="856" t="s">
        <v>2552</v>
      </c>
    </row>
    <row r="515" spans="1:19" s="311" customFormat="1" ht="21.6" customHeight="1">
      <c r="A515" s="1064">
        <v>398</v>
      </c>
      <c r="B515" s="1077" t="s">
        <v>19</v>
      </c>
      <c r="C515" s="1077" t="s">
        <v>5</v>
      </c>
      <c r="D515" s="1078">
        <v>542404123</v>
      </c>
      <c r="E515" s="1081" t="s">
        <v>458</v>
      </c>
      <c r="F515" s="1069"/>
      <c r="G515" s="280">
        <v>1</v>
      </c>
      <c r="H515" s="280">
        <v>60</v>
      </c>
      <c r="I515" s="1086">
        <v>1</v>
      </c>
      <c r="J515" s="1086">
        <v>0</v>
      </c>
      <c r="K515" s="1066"/>
      <c r="L515" s="1066">
        <f t="shared" si="93"/>
        <v>1</v>
      </c>
      <c r="M515" s="1086">
        <f t="shared" si="94"/>
        <v>1</v>
      </c>
      <c r="N515" s="155">
        <v>0</v>
      </c>
      <c r="O515" s="156">
        <v>1000</v>
      </c>
      <c r="P515" s="1086">
        <f t="shared" si="99"/>
        <v>70</v>
      </c>
      <c r="Q515" s="151"/>
      <c r="S515" s="856" t="s">
        <v>2819</v>
      </c>
    </row>
    <row r="516" spans="1:19" s="311" customFormat="1" ht="21.6" customHeight="1">
      <c r="A516" s="1064">
        <v>399</v>
      </c>
      <c r="B516" s="1077" t="s">
        <v>21</v>
      </c>
      <c r="C516" s="1077" t="s">
        <v>5</v>
      </c>
      <c r="D516" s="1078">
        <v>542405207</v>
      </c>
      <c r="E516" s="1081" t="s">
        <v>448</v>
      </c>
      <c r="F516" s="1069"/>
      <c r="G516" s="280">
        <v>1</v>
      </c>
      <c r="H516" s="280">
        <v>60</v>
      </c>
      <c r="I516" s="1086">
        <v>1.03</v>
      </c>
      <c r="J516" s="1086">
        <v>0</v>
      </c>
      <c r="K516" s="1066"/>
      <c r="L516" s="1066">
        <f t="shared" si="93"/>
        <v>1.03</v>
      </c>
      <c r="M516" s="1086">
        <f t="shared" si="94"/>
        <v>1.03</v>
      </c>
      <c r="N516" s="155">
        <v>0</v>
      </c>
      <c r="O516" s="156">
        <v>1030</v>
      </c>
      <c r="P516" s="1086">
        <f t="shared" si="99"/>
        <v>72.100000000000009</v>
      </c>
      <c r="Q516" s="151"/>
      <c r="S516" s="856" t="s">
        <v>2819</v>
      </c>
    </row>
    <row r="517" spans="1:19" s="311" customFormat="1" ht="21.6" customHeight="1">
      <c r="A517" s="1064">
        <v>400</v>
      </c>
      <c r="B517" s="1077" t="s">
        <v>21</v>
      </c>
      <c r="C517" s="1077" t="s">
        <v>5</v>
      </c>
      <c r="D517" s="1078">
        <v>542405160</v>
      </c>
      <c r="E517" s="1081" t="s">
        <v>2601</v>
      </c>
      <c r="F517" s="1069"/>
      <c r="G517" s="280"/>
      <c r="H517" s="280"/>
      <c r="I517" s="1086">
        <v>0.7</v>
      </c>
      <c r="J517" s="1086"/>
      <c r="K517" s="1066"/>
      <c r="L517" s="1066">
        <f t="shared" si="93"/>
        <v>0.7</v>
      </c>
      <c r="M517" s="1086">
        <f t="shared" si="94"/>
        <v>0.7</v>
      </c>
      <c r="N517" s="155">
        <v>0</v>
      </c>
      <c r="O517" s="156">
        <v>700</v>
      </c>
      <c r="P517" s="1086">
        <f t="shared" si="99"/>
        <v>49</v>
      </c>
      <c r="Q517" s="151"/>
      <c r="S517" s="856" t="s">
        <v>2602</v>
      </c>
    </row>
    <row r="518" spans="1:19" s="311" customFormat="1" ht="15" customHeight="1">
      <c r="A518" s="926"/>
      <c r="B518" s="926"/>
      <c r="C518" s="926"/>
      <c r="D518" s="1155"/>
      <c r="E518" s="1156"/>
      <c r="F518" s="1157"/>
      <c r="G518" s="1158"/>
      <c r="H518" s="1158"/>
      <c r="I518" s="1159">
        <f>SUM(I510:I517)</f>
        <v>24.48</v>
      </c>
      <c r="J518" s="1159">
        <f>SUM(J510:J517)</f>
        <v>2.8</v>
      </c>
      <c r="K518" s="1159">
        <f>SUM(K510:K517)</f>
        <v>0</v>
      </c>
      <c r="L518" s="1159">
        <f>SUM(L510:L517)</f>
        <v>21.68</v>
      </c>
      <c r="M518" s="1159">
        <f>SUM(M510:M517)</f>
        <v>9.5299999999999994</v>
      </c>
      <c r="N518" s="927"/>
      <c r="O518" s="928"/>
      <c r="P518" s="1159">
        <f>SUM(P510:P517)</f>
        <v>667.1</v>
      </c>
      <c r="Q518" s="935"/>
      <c r="S518" s="856"/>
    </row>
    <row r="519" spans="1:19" s="158" customFormat="1" ht="15" customHeight="1">
      <c r="A519" s="1064">
        <v>401</v>
      </c>
      <c r="B519" s="1064" t="s">
        <v>21</v>
      </c>
      <c r="C519" s="1077" t="s">
        <v>245</v>
      </c>
      <c r="D519" s="1066">
        <v>542734044</v>
      </c>
      <c r="E519" s="1069" t="s">
        <v>1922</v>
      </c>
      <c r="F519" s="1228"/>
      <c r="G519" s="123"/>
      <c r="H519" s="123"/>
      <c r="I519" s="1086">
        <v>3.54</v>
      </c>
      <c r="J519" s="1086">
        <v>1</v>
      </c>
      <c r="K519" s="1066"/>
      <c r="L519" s="1086">
        <f t="shared" si="93"/>
        <v>2.54</v>
      </c>
      <c r="M519" s="1152">
        <f t="shared" si="94"/>
        <v>1.54</v>
      </c>
      <c r="N519" s="155">
        <v>1000</v>
      </c>
      <c r="O519" s="156">
        <v>2540</v>
      </c>
      <c r="P519" s="1086">
        <f t="shared" si="99"/>
        <v>107.8</v>
      </c>
      <c r="Q519" s="309"/>
      <c r="S519" s="856" t="s">
        <v>2507</v>
      </c>
    </row>
    <row r="520" spans="1:19" s="158" customFormat="1" ht="21.75" customHeight="1">
      <c r="A520" s="1064">
        <v>402</v>
      </c>
      <c r="B520" s="1064" t="s">
        <v>21</v>
      </c>
      <c r="C520" s="1077" t="s">
        <v>245</v>
      </c>
      <c r="D520" s="1066">
        <v>542734039</v>
      </c>
      <c r="E520" s="1069" t="s">
        <v>1921</v>
      </c>
      <c r="F520" s="1228"/>
      <c r="G520" s="123"/>
      <c r="H520" s="123"/>
      <c r="I520" s="1086">
        <v>3.2</v>
      </c>
      <c r="J520" s="1086"/>
      <c r="K520" s="1066"/>
      <c r="L520" s="1086">
        <f t="shared" si="93"/>
        <v>3.2</v>
      </c>
      <c r="M520" s="1152">
        <f t="shared" si="94"/>
        <v>1.5</v>
      </c>
      <c r="N520" s="155">
        <v>0</v>
      </c>
      <c r="O520" s="156">
        <v>1500</v>
      </c>
      <c r="P520" s="1086">
        <f t="shared" si="99"/>
        <v>105</v>
      </c>
      <c r="Q520" s="309"/>
      <c r="S520" s="856" t="s">
        <v>2507</v>
      </c>
    </row>
    <row r="521" spans="1:19" s="158" customFormat="1" ht="13.8" customHeight="1">
      <c r="A521" s="1064">
        <v>403</v>
      </c>
      <c r="B521" s="1064" t="s">
        <v>21</v>
      </c>
      <c r="C521" s="1077" t="s">
        <v>245</v>
      </c>
      <c r="D521" s="1066">
        <v>542734029</v>
      </c>
      <c r="E521" s="1069" t="s">
        <v>1920</v>
      </c>
      <c r="F521" s="1228"/>
      <c r="G521" s="123"/>
      <c r="H521" s="123"/>
      <c r="I521" s="1086">
        <v>3.18</v>
      </c>
      <c r="J521" s="1086"/>
      <c r="K521" s="1066"/>
      <c r="L521" s="1086">
        <f t="shared" si="93"/>
        <v>3.18</v>
      </c>
      <c r="M521" s="1152">
        <f t="shared" si="94"/>
        <v>0.6</v>
      </c>
      <c r="N521" s="155">
        <v>2400</v>
      </c>
      <c r="O521" s="156">
        <v>3000</v>
      </c>
      <c r="P521" s="1086">
        <f t="shared" si="99"/>
        <v>42</v>
      </c>
      <c r="Q521" s="309"/>
      <c r="S521" s="856" t="s">
        <v>2716</v>
      </c>
    </row>
    <row r="522" spans="1:19" s="158" customFormat="1" ht="21.75" customHeight="1">
      <c r="A522" s="1064">
        <v>404</v>
      </c>
      <c r="B522" s="1064" t="s">
        <v>21</v>
      </c>
      <c r="C522" s="1077" t="s">
        <v>245</v>
      </c>
      <c r="D522" s="1066">
        <v>542734069</v>
      </c>
      <c r="E522" s="1069" t="s">
        <v>2586</v>
      </c>
      <c r="F522" s="1228"/>
      <c r="G522" s="123"/>
      <c r="H522" s="123"/>
      <c r="I522" s="1086">
        <v>0.62</v>
      </c>
      <c r="J522" s="1086">
        <v>0.62</v>
      </c>
      <c r="K522" s="1066"/>
      <c r="L522" s="1086">
        <f t="shared" ref="L522" si="100">I522-J522-K522</f>
        <v>0</v>
      </c>
      <c r="M522" s="1152">
        <f t="shared" ref="M522" si="101">(O522-N522)/1000</f>
        <v>0.62</v>
      </c>
      <c r="N522" s="155">
        <v>0</v>
      </c>
      <c r="O522" s="156">
        <v>620</v>
      </c>
      <c r="P522" s="1086">
        <f t="shared" si="99"/>
        <v>43.4</v>
      </c>
      <c r="Q522" s="309"/>
      <c r="S522" s="856" t="s">
        <v>2587</v>
      </c>
    </row>
    <row r="523" spans="1:19" s="158" customFormat="1" ht="24.75" customHeight="1">
      <c r="A523" s="1064">
        <v>405</v>
      </c>
      <c r="B523" s="1064" t="s">
        <v>21</v>
      </c>
      <c r="C523" s="1077" t="s">
        <v>245</v>
      </c>
      <c r="D523" s="1066">
        <v>542735088</v>
      </c>
      <c r="E523" s="1069" t="s">
        <v>1919</v>
      </c>
      <c r="F523" s="1228"/>
      <c r="G523" s="123"/>
      <c r="H523" s="123"/>
      <c r="I523" s="1086">
        <v>1.62</v>
      </c>
      <c r="J523" s="1086">
        <v>0.62</v>
      </c>
      <c r="K523" s="1066"/>
      <c r="L523" s="1086">
        <f t="shared" si="93"/>
        <v>1</v>
      </c>
      <c r="M523" s="1152">
        <f t="shared" si="94"/>
        <v>1</v>
      </c>
      <c r="N523" s="155">
        <v>0</v>
      </c>
      <c r="O523" s="156">
        <v>1000</v>
      </c>
      <c r="P523" s="1086">
        <f t="shared" si="99"/>
        <v>70</v>
      </c>
      <c r="Q523" s="309"/>
      <c r="S523" s="856" t="s">
        <v>2541</v>
      </c>
    </row>
    <row r="524" spans="1:19" s="311" customFormat="1" ht="17.399999999999999" customHeight="1">
      <c r="A524" s="1064">
        <v>406</v>
      </c>
      <c r="B524" s="1077" t="s">
        <v>21</v>
      </c>
      <c r="C524" s="1077" t="s">
        <v>245</v>
      </c>
      <c r="D524" s="1078">
        <v>542734102</v>
      </c>
      <c r="E524" s="1081" t="s">
        <v>244</v>
      </c>
      <c r="F524" s="1069"/>
      <c r="G524" s="280">
        <v>1</v>
      </c>
      <c r="H524" s="280">
        <v>50.5</v>
      </c>
      <c r="I524" s="1086">
        <v>2</v>
      </c>
      <c r="J524" s="1086">
        <v>0</v>
      </c>
      <c r="K524" s="1066"/>
      <c r="L524" s="1066">
        <f t="shared" si="93"/>
        <v>2</v>
      </c>
      <c r="M524" s="1086">
        <f t="shared" si="94"/>
        <v>1</v>
      </c>
      <c r="N524" s="155">
        <v>0</v>
      </c>
      <c r="O524" s="156">
        <v>1000</v>
      </c>
      <c r="P524" s="1086">
        <f t="shared" si="99"/>
        <v>70</v>
      </c>
      <c r="Q524" s="151"/>
      <c r="S524" s="856" t="s">
        <v>2541</v>
      </c>
    </row>
    <row r="525" spans="1:19" s="311" customFormat="1" ht="16.8" customHeight="1">
      <c r="A525" s="1064">
        <v>407</v>
      </c>
      <c r="B525" s="1077" t="s">
        <v>21</v>
      </c>
      <c r="C525" s="1077" t="s">
        <v>245</v>
      </c>
      <c r="D525" s="1078">
        <v>542734135</v>
      </c>
      <c r="E525" s="1081" t="s">
        <v>2485</v>
      </c>
      <c r="F525" s="1069"/>
      <c r="G525" s="280"/>
      <c r="H525" s="280"/>
      <c r="I525" s="1086">
        <v>2.0419999999999998</v>
      </c>
      <c r="J525" s="1086"/>
      <c r="K525" s="1066"/>
      <c r="L525" s="1066">
        <f t="shared" ref="L525" si="102">I525-J525-K525</f>
        <v>2.0419999999999998</v>
      </c>
      <c r="M525" s="1086">
        <f t="shared" ref="M525" si="103">(O525-N525)/1000</f>
        <v>1</v>
      </c>
      <c r="N525" s="155">
        <v>0</v>
      </c>
      <c r="O525" s="156">
        <v>1000</v>
      </c>
      <c r="P525" s="1086">
        <f t="shared" si="99"/>
        <v>70</v>
      </c>
      <c r="Q525" s="151"/>
      <c r="S525" s="856" t="s">
        <v>2539</v>
      </c>
    </row>
    <row r="526" spans="1:19" s="311" customFormat="1" ht="15" customHeight="1">
      <c r="A526" s="926"/>
      <c r="B526" s="926"/>
      <c r="C526" s="926"/>
      <c r="D526" s="1155"/>
      <c r="E526" s="1156"/>
      <c r="F526" s="1157"/>
      <c r="G526" s="1158"/>
      <c r="H526" s="1158"/>
      <c r="I526" s="1159">
        <f>SUM(I519:I525)</f>
        <v>16.201999999999998</v>
      </c>
      <c r="J526" s="1159">
        <f>SUM(J519:J525)</f>
        <v>2.2400000000000002</v>
      </c>
      <c r="K526" s="1159">
        <f>SUM(K519:K525)</f>
        <v>0</v>
      </c>
      <c r="L526" s="1159">
        <f>SUM(L519:L525)</f>
        <v>13.962</v>
      </c>
      <c r="M526" s="1159">
        <f>SUM(M519:M525)</f>
        <v>7.26</v>
      </c>
      <c r="N526" s="927"/>
      <c r="O526" s="928"/>
      <c r="P526" s="1159">
        <f>SUM(P519:P525)</f>
        <v>508.2</v>
      </c>
      <c r="Q526" s="935"/>
      <c r="S526" s="856"/>
    </row>
    <row r="527" spans="1:19" s="158" customFormat="1" ht="20.25" customHeight="1">
      <c r="A527" s="1064">
        <v>408</v>
      </c>
      <c r="B527" s="1064" t="s">
        <v>21</v>
      </c>
      <c r="C527" s="1064" t="s">
        <v>2597</v>
      </c>
      <c r="D527" s="1066">
        <v>542434028</v>
      </c>
      <c r="E527" s="1069" t="s">
        <v>2598</v>
      </c>
      <c r="F527" s="1228"/>
      <c r="G527" s="123"/>
      <c r="H527" s="123"/>
      <c r="I527" s="1086">
        <v>1.6859999999999999</v>
      </c>
      <c r="J527" s="1086">
        <v>0</v>
      </c>
      <c r="K527" s="1066"/>
      <c r="L527" s="1086">
        <f t="shared" ref="L527" si="104">I527-J527-K527</f>
        <v>1.6859999999999999</v>
      </c>
      <c r="M527" s="1152">
        <f t="shared" ref="M527" si="105">(O527-N527)/1000</f>
        <v>0.5</v>
      </c>
      <c r="N527" s="155">
        <v>0</v>
      </c>
      <c r="O527" s="156">
        <v>500</v>
      </c>
      <c r="P527" s="1086">
        <f t="shared" ref="P527" si="106">M527*75</f>
        <v>37.5</v>
      </c>
      <c r="Q527" s="309"/>
      <c r="S527" s="856" t="s">
        <v>2599</v>
      </c>
    </row>
    <row r="528" spans="1:19" s="169" customFormat="1" ht="15" customHeight="1">
      <c r="A528" s="938"/>
      <c r="B528" s="938"/>
      <c r="C528" s="938"/>
      <c r="D528" s="1229"/>
      <c r="E528" s="1157"/>
      <c r="F528" s="1230"/>
      <c r="G528" s="1231"/>
      <c r="H528" s="1231"/>
      <c r="I528" s="1159">
        <f>I527</f>
        <v>1.6859999999999999</v>
      </c>
      <c r="J528" s="1159">
        <f>J527</f>
        <v>0</v>
      </c>
      <c r="K528" s="1159">
        <f>K527</f>
        <v>0</v>
      </c>
      <c r="L528" s="1159">
        <f>L527</f>
        <v>1.6859999999999999</v>
      </c>
      <c r="M528" s="1159">
        <f>M527</f>
        <v>0.5</v>
      </c>
      <c r="N528" s="927"/>
      <c r="O528" s="928"/>
      <c r="P528" s="1159">
        <f>P527</f>
        <v>37.5</v>
      </c>
      <c r="Q528" s="937"/>
      <c r="S528" s="856"/>
    </row>
    <row r="529" spans="1:19" s="158" customFormat="1" ht="20.25" customHeight="1">
      <c r="A529" s="1064">
        <v>409</v>
      </c>
      <c r="B529" s="1064" t="s">
        <v>21</v>
      </c>
      <c r="C529" s="1064" t="s">
        <v>18</v>
      </c>
      <c r="D529" s="1066">
        <v>542845009</v>
      </c>
      <c r="E529" s="1069" t="s">
        <v>1923</v>
      </c>
      <c r="F529" s="1228"/>
      <c r="G529" s="123"/>
      <c r="H529" s="123"/>
      <c r="I529" s="1086">
        <v>1.86</v>
      </c>
      <c r="J529" s="1086">
        <v>0.61799999999999999</v>
      </c>
      <c r="K529" s="1066"/>
      <c r="L529" s="1086">
        <f t="shared" si="93"/>
        <v>1.242</v>
      </c>
      <c r="M529" s="1152">
        <f t="shared" si="94"/>
        <v>1.242</v>
      </c>
      <c r="N529" s="155">
        <v>618</v>
      </c>
      <c r="O529" s="156">
        <v>1860</v>
      </c>
      <c r="P529" s="1086">
        <f t="shared" ref="P529:P562" si="107">M529*75</f>
        <v>93.15</v>
      </c>
      <c r="Q529" s="309"/>
      <c r="S529" s="856" t="s">
        <v>2563</v>
      </c>
    </row>
    <row r="530" spans="1:19" s="169" customFormat="1" ht="15" customHeight="1">
      <c r="A530" s="938"/>
      <c r="B530" s="938"/>
      <c r="C530" s="938"/>
      <c r="D530" s="1229"/>
      <c r="E530" s="1157"/>
      <c r="F530" s="1230"/>
      <c r="G530" s="1231"/>
      <c r="H530" s="1231"/>
      <c r="I530" s="1159">
        <f>I529</f>
        <v>1.86</v>
      </c>
      <c r="J530" s="1159">
        <f>J529</f>
        <v>0.61799999999999999</v>
      </c>
      <c r="K530" s="1159">
        <f>K529</f>
        <v>0</v>
      </c>
      <c r="L530" s="1159">
        <f>L529</f>
        <v>1.242</v>
      </c>
      <c r="M530" s="1159">
        <f>M529</f>
        <v>1.242</v>
      </c>
      <c r="N530" s="927"/>
      <c r="O530" s="928"/>
      <c r="P530" s="1159">
        <f>P529</f>
        <v>93.15</v>
      </c>
      <c r="Q530" s="937"/>
      <c r="S530" s="856"/>
    </row>
    <row r="531" spans="1:19" s="896" customFormat="1" ht="18" customHeight="1">
      <c r="A531" s="1245"/>
      <c r="B531" s="1246"/>
      <c r="C531" s="1246"/>
      <c r="D531" s="1247"/>
      <c r="E531" s="1234" t="s">
        <v>2652</v>
      </c>
      <c r="F531" s="1248"/>
      <c r="G531" s="1249"/>
      <c r="H531" s="1249"/>
      <c r="I531" s="1250">
        <f>I530+I528+I526+I518</f>
        <v>44.227999999999994</v>
      </c>
      <c r="J531" s="1250">
        <f>J530+J528+J526+J518</f>
        <v>5.6579999999999995</v>
      </c>
      <c r="K531" s="1250">
        <f>K530+K528+K526+K518</f>
        <v>0</v>
      </c>
      <c r="L531" s="1250">
        <f>L530+L528+L526+L518</f>
        <v>38.57</v>
      </c>
      <c r="M531" s="1250">
        <f>M530+M528+M526+M518</f>
        <v>18.531999999999996</v>
      </c>
      <c r="N531" s="1251"/>
      <c r="O531" s="1252"/>
      <c r="P531" s="1250">
        <f>P530+P528+P526+P518</f>
        <v>1305.95</v>
      </c>
      <c r="Q531" s="936"/>
    </row>
    <row r="532" spans="1:19" s="158" customFormat="1" ht="28.5" customHeight="1">
      <c r="A532" s="1064">
        <v>410</v>
      </c>
      <c r="B532" s="1077" t="s">
        <v>8</v>
      </c>
      <c r="C532" s="1077" t="s">
        <v>97</v>
      </c>
      <c r="D532" s="1066">
        <v>578384046</v>
      </c>
      <c r="E532" s="1069" t="s">
        <v>1909</v>
      </c>
      <c r="F532" s="1069"/>
      <c r="G532" s="1110"/>
      <c r="H532" s="1110"/>
      <c r="I532" s="1086">
        <v>2.5</v>
      </c>
      <c r="J532" s="1086">
        <v>1</v>
      </c>
      <c r="K532" s="1066"/>
      <c r="L532" s="1086">
        <f>I532-J532-K532</f>
        <v>1.5</v>
      </c>
      <c r="M532" s="1152">
        <v>1</v>
      </c>
      <c r="N532" s="155">
        <v>0</v>
      </c>
      <c r="O532" s="156">
        <v>1000</v>
      </c>
      <c r="P532" s="1086">
        <f>M532*75</f>
        <v>75</v>
      </c>
      <c r="Q532" s="309"/>
      <c r="S532" s="856" t="s">
        <v>2604</v>
      </c>
    </row>
    <row r="533" spans="1:19" s="311" customFormat="1" ht="16.5" customHeight="1">
      <c r="A533" s="1077">
        <v>411</v>
      </c>
      <c r="B533" s="1077" t="s">
        <v>8</v>
      </c>
      <c r="C533" s="1077" t="s">
        <v>174</v>
      </c>
      <c r="D533" s="1078">
        <v>578384123</v>
      </c>
      <c r="E533" s="1081" t="s">
        <v>2590</v>
      </c>
      <c r="F533" s="1069"/>
      <c r="G533" s="280"/>
      <c r="H533" s="280"/>
      <c r="I533" s="1086">
        <v>2.5</v>
      </c>
      <c r="J533" s="1086"/>
      <c r="K533" s="1066"/>
      <c r="L533" s="1066">
        <f t="shared" si="93"/>
        <v>2.5</v>
      </c>
      <c r="M533" s="1086">
        <f t="shared" si="94"/>
        <v>1.86</v>
      </c>
      <c r="N533" s="155">
        <v>0</v>
      </c>
      <c r="O533" s="156">
        <v>1860</v>
      </c>
      <c r="P533" s="1086">
        <v>140</v>
      </c>
      <c r="Q533" s="151"/>
      <c r="S533" s="856" t="s">
        <v>2591</v>
      </c>
    </row>
    <row r="534" spans="1:19" s="311" customFormat="1" ht="15" customHeight="1">
      <c r="A534" s="926"/>
      <c r="B534" s="926"/>
      <c r="C534" s="926"/>
      <c r="D534" s="1155"/>
      <c r="E534" s="1156"/>
      <c r="F534" s="1157"/>
      <c r="G534" s="1158"/>
      <c r="H534" s="1158"/>
      <c r="I534" s="1159">
        <f>SUM(I532:I533)</f>
        <v>5</v>
      </c>
      <c r="J534" s="1159">
        <f>SUM(J532:J533)</f>
        <v>1</v>
      </c>
      <c r="K534" s="1159">
        <f>SUM(K532:K533)</f>
        <v>0</v>
      </c>
      <c r="L534" s="1159">
        <f>SUM(L532:L533)</f>
        <v>4</v>
      </c>
      <c r="M534" s="1159">
        <f>SUM(M532:M533)</f>
        <v>2.8600000000000003</v>
      </c>
      <c r="N534" s="927"/>
      <c r="O534" s="928"/>
      <c r="P534" s="1159">
        <f>SUM(P532:P533)</f>
        <v>215</v>
      </c>
      <c r="Q534" s="935"/>
      <c r="S534" s="856"/>
    </row>
    <row r="535" spans="1:19" s="158" customFormat="1" ht="25.5" customHeight="1">
      <c r="A535" s="1064">
        <v>412</v>
      </c>
      <c r="B535" s="1077" t="s">
        <v>8</v>
      </c>
      <c r="C535" s="1077" t="s">
        <v>104</v>
      </c>
      <c r="D535" s="1066">
        <v>578525209</v>
      </c>
      <c r="E535" s="1069" t="s">
        <v>1906</v>
      </c>
      <c r="F535" s="1069"/>
      <c r="G535" s="1110"/>
      <c r="H535" s="1110"/>
      <c r="I535" s="1086">
        <v>0.65</v>
      </c>
      <c r="J535" s="1086"/>
      <c r="K535" s="1066"/>
      <c r="L535" s="1086">
        <f t="shared" si="93"/>
        <v>0.65</v>
      </c>
      <c r="M535" s="1152">
        <f t="shared" si="94"/>
        <v>0.65</v>
      </c>
      <c r="N535" s="155">
        <v>0</v>
      </c>
      <c r="O535" s="156">
        <v>650</v>
      </c>
      <c r="P535" s="1086">
        <f t="shared" si="107"/>
        <v>48.75</v>
      </c>
      <c r="Q535" s="309"/>
      <c r="S535" s="856" t="s">
        <v>2503</v>
      </c>
    </row>
    <row r="536" spans="1:19" s="169" customFormat="1" ht="15" customHeight="1">
      <c r="A536" s="938"/>
      <c r="B536" s="926"/>
      <c r="C536" s="926"/>
      <c r="D536" s="1229"/>
      <c r="E536" s="1157"/>
      <c r="F536" s="1157"/>
      <c r="G536" s="1240"/>
      <c r="H536" s="1240"/>
      <c r="I536" s="1159">
        <f>SUM(I535:I535)</f>
        <v>0.65</v>
      </c>
      <c r="J536" s="1159">
        <f>SUM(J535:J535)</f>
        <v>0</v>
      </c>
      <c r="K536" s="1159">
        <f>SUM(K535:K535)</f>
        <v>0</v>
      </c>
      <c r="L536" s="1159">
        <f>SUM(L535:L535)</f>
        <v>0.65</v>
      </c>
      <c r="M536" s="1159">
        <f>SUM(M535:M535)</f>
        <v>0.65</v>
      </c>
      <c r="N536" s="927"/>
      <c r="O536" s="928"/>
      <c r="P536" s="1159">
        <f>SUM(P535:P535)</f>
        <v>48.75</v>
      </c>
      <c r="Q536" s="934"/>
      <c r="S536" s="856"/>
    </row>
    <row r="537" spans="1:19" s="158" customFormat="1" ht="28.2" customHeight="1">
      <c r="A537" s="1064">
        <v>413</v>
      </c>
      <c r="B537" s="1077" t="s">
        <v>8</v>
      </c>
      <c r="C537" s="1077" t="s">
        <v>5</v>
      </c>
      <c r="D537" s="1066">
        <v>578955453</v>
      </c>
      <c r="E537" s="1069" t="s">
        <v>1905</v>
      </c>
      <c r="F537" s="1069"/>
      <c r="G537" s="1110"/>
      <c r="H537" s="1110"/>
      <c r="I537" s="1086">
        <v>2</v>
      </c>
      <c r="J537" s="1086"/>
      <c r="K537" s="1066"/>
      <c r="L537" s="1086">
        <f t="shared" si="93"/>
        <v>2</v>
      </c>
      <c r="M537" s="1152">
        <f t="shared" si="94"/>
        <v>0.7</v>
      </c>
      <c r="N537" s="155">
        <v>0</v>
      </c>
      <c r="O537" s="156">
        <v>700</v>
      </c>
      <c r="P537" s="1086">
        <f t="shared" si="107"/>
        <v>52.5</v>
      </c>
      <c r="Q537" s="309"/>
      <c r="S537" s="856" t="s">
        <v>2553</v>
      </c>
    </row>
    <row r="538" spans="1:19" s="158" customFormat="1" ht="28.2" customHeight="1">
      <c r="A538" s="1064">
        <v>414</v>
      </c>
      <c r="B538" s="1077" t="s">
        <v>8</v>
      </c>
      <c r="C538" s="1077" t="s">
        <v>5</v>
      </c>
      <c r="D538" s="1066">
        <v>578954097</v>
      </c>
      <c r="E538" s="1069" t="s">
        <v>1904</v>
      </c>
      <c r="F538" s="1069"/>
      <c r="G538" s="1110"/>
      <c r="H538" s="1110"/>
      <c r="I538" s="1086">
        <v>3.5</v>
      </c>
      <c r="J538" s="1086"/>
      <c r="K538" s="1066"/>
      <c r="L538" s="1086">
        <f t="shared" si="93"/>
        <v>3.5</v>
      </c>
      <c r="M538" s="1152">
        <f t="shared" si="94"/>
        <v>1.5</v>
      </c>
      <c r="N538" s="155">
        <v>0</v>
      </c>
      <c r="O538" s="156">
        <v>1500</v>
      </c>
      <c r="P538" s="1086">
        <f t="shared" si="107"/>
        <v>112.5</v>
      </c>
      <c r="Q538" s="309"/>
      <c r="S538" s="856" t="s">
        <v>2498</v>
      </c>
    </row>
    <row r="539" spans="1:19" s="158" customFormat="1" ht="28.2" customHeight="1">
      <c r="A539" s="1064">
        <v>415</v>
      </c>
      <c r="B539" s="1077" t="s">
        <v>8</v>
      </c>
      <c r="C539" s="1077" t="s">
        <v>5</v>
      </c>
      <c r="D539" s="1066">
        <v>578954171</v>
      </c>
      <c r="E539" s="1069" t="s">
        <v>2714</v>
      </c>
      <c r="F539" s="1069"/>
      <c r="G539" s="1110"/>
      <c r="H539" s="1110"/>
      <c r="I539" s="1086">
        <v>3.38</v>
      </c>
      <c r="J539" s="1086"/>
      <c r="K539" s="1066"/>
      <c r="L539" s="1086">
        <f t="shared" ref="L539" si="108">I539-J539-K539</f>
        <v>3.38</v>
      </c>
      <c r="M539" s="1152">
        <f t="shared" ref="M539" si="109">(O539-N539)/1000</f>
        <v>0.5</v>
      </c>
      <c r="N539" s="155">
        <v>0</v>
      </c>
      <c r="O539" s="156">
        <v>500</v>
      </c>
      <c r="P539" s="1086">
        <f>M539*70</f>
        <v>35</v>
      </c>
      <c r="Q539" s="309"/>
      <c r="S539" s="856" t="s">
        <v>2715</v>
      </c>
    </row>
    <row r="540" spans="1:19" s="311" customFormat="1" ht="28.2" customHeight="1">
      <c r="A540" s="1064">
        <v>416</v>
      </c>
      <c r="B540" s="1077" t="s">
        <v>8</v>
      </c>
      <c r="C540" s="1077" t="s">
        <v>5</v>
      </c>
      <c r="D540" s="1066">
        <v>578955001</v>
      </c>
      <c r="E540" s="1069" t="s">
        <v>1903</v>
      </c>
      <c r="F540" s="1069"/>
      <c r="G540" s="1110"/>
      <c r="H540" s="1110"/>
      <c r="I540" s="1086">
        <v>4.5</v>
      </c>
      <c r="J540" s="1086"/>
      <c r="K540" s="1066"/>
      <c r="L540" s="1086">
        <f t="shared" ref="L540:L600" si="110">I540-J540-K540</f>
        <v>4.5</v>
      </c>
      <c r="M540" s="1152">
        <f t="shared" ref="M540:M600" si="111">(O540-N540)/1000</f>
        <v>1.5</v>
      </c>
      <c r="N540" s="155">
        <v>0</v>
      </c>
      <c r="O540" s="156">
        <v>1500</v>
      </c>
      <c r="P540" s="1086">
        <f t="shared" si="107"/>
        <v>112.5</v>
      </c>
      <c r="Q540" s="151"/>
      <c r="S540" s="856" t="s">
        <v>2542</v>
      </c>
    </row>
    <row r="541" spans="1:19" s="311" customFormat="1" ht="28.2" customHeight="1">
      <c r="A541" s="1064">
        <v>417</v>
      </c>
      <c r="B541" s="1077" t="s">
        <v>8</v>
      </c>
      <c r="C541" s="1077" t="s">
        <v>5</v>
      </c>
      <c r="D541" s="1078">
        <v>578954060</v>
      </c>
      <c r="E541" s="1081" t="s">
        <v>217</v>
      </c>
      <c r="F541" s="1069"/>
      <c r="G541" s="280">
        <v>2</v>
      </c>
      <c r="H541" s="280">
        <v>114.3</v>
      </c>
      <c r="I541" s="1086">
        <v>5.66</v>
      </c>
      <c r="J541" s="1086"/>
      <c r="K541" s="1066"/>
      <c r="L541" s="1066">
        <f t="shared" si="110"/>
        <v>5.66</v>
      </c>
      <c r="M541" s="1086">
        <f t="shared" si="111"/>
        <v>2</v>
      </c>
      <c r="N541" s="155">
        <v>0</v>
      </c>
      <c r="O541" s="156">
        <v>2000</v>
      </c>
      <c r="P541" s="1086">
        <f t="shared" si="107"/>
        <v>150</v>
      </c>
      <c r="Q541" s="151"/>
      <c r="S541" s="856" t="s">
        <v>2819</v>
      </c>
    </row>
    <row r="542" spans="1:19" s="311" customFormat="1" ht="15" customHeight="1">
      <c r="A542" s="926"/>
      <c r="B542" s="926"/>
      <c r="C542" s="926"/>
      <c r="D542" s="1155"/>
      <c r="E542" s="1156"/>
      <c r="F542" s="1157"/>
      <c r="G542" s="1158"/>
      <c r="H542" s="1158"/>
      <c r="I542" s="1159">
        <f>SUM(I537:I541)</f>
        <v>19.04</v>
      </c>
      <c r="J542" s="1159">
        <f>SUM(J537:J541)</f>
        <v>0</v>
      </c>
      <c r="K542" s="1159">
        <f>SUM(K537:K541)</f>
        <v>0</v>
      </c>
      <c r="L542" s="1159">
        <f>SUM(L537:L541)</f>
        <v>19.04</v>
      </c>
      <c r="M542" s="1159">
        <f>SUM(M537:M541)</f>
        <v>6.2</v>
      </c>
      <c r="N542" s="927"/>
      <c r="O542" s="928"/>
      <c r="P542" s="1159">
        <f>SUM(P537:P541)</f>
        <v>462.5</v>
      </c>
      <c r="Q542" s="935"/>
      <c r="S542" s="856"/>
    </row>
    <row r="543" spans="1:19" s="158" customFormat="1" ht="18.75" customHeight="1">
      <c r="A543" s="1064">
        <v>418</v>
      </c>
      <c r="B543" s="1077" t="s">
        <v>8</v>
      </c>
      <c r="C543" s="1077" t="s">
        <v>7</v>
      </c>
      <c r="D543" s="1066">
        <v>578574209</v>
      </c>
      <c r="E543" s="1069" t="s">
        <v>1902</v>
      </c>
      <c r="F543" s="1069"/>
      <c r="G543" s="1110"/>
      <c r="H543" s="1110"/>
      <c r="I543" s="1086">
        <v>7.1</v>
      </c>
      <c r="J543" s="1086">
        <v>0.8</v>
      </c>
      <c r="K543" s="1066"/>
      <c r="L543" s="1086">
        <f t="shared" si="110"/>
        <v>6.3</v>
      </c>
      <c r="M543" s="1152">
        <f t="shared" si="111"/>
        <v>4</v>
      </c>
      <c r="N543" s="155">
        <v>0</v>
      </c>
      <c r="O543" s="156">
        <v>4000</v>
      </c>
      <c r="P543" s="1086">
        <f t="shared" si="107"/>
        <v>300</v>
      </c>
      <c r="Q543" s="309"/>
      <c r="S543" s="856" t="s">
        <v>2643</v>
      </c>
    </row>
    <row r="544" spans="1:19" s="158" customFormat="1" ht="18.75" customHeight="1">
      <c r="A544" s="1064">
        <v>419</v>
      </c>
      <c r="B544" s="1077" t="s">
        <v>8</v>
      </c>
      <c r="C544" s="1077" t="s">
        <v>7</v>
      </c>
      <c r="D544" s="1066">
        <v>578575192</v>
      </c>
      <c r="E544" s="1069" t="s">
        <v>1901</v>
      </c>
      <c r="F544" s="1069"/>
      <c r="G544" s="1110"/>
      <c r="H544" s="1110"/>
      <c r="I544" s="1086">
        <v>1.6</v>
      </c>
      <c r="J544" s="1086"/>
      <c r="K544" s="1066"/>
      <c r="L544" s="1086">
        <f t="shared" si="110"/>
        <v>1.6</v>
      </c>
      <c r="M544" s="1152">
        <f t="shared" si="111"/>
        <v>1</v>
      </c>
      <c r="N544" s="155">
        <v>0</v>
      </c>
      <c r="O544" s="156">
        <v>1000</v>
      </c>
      <c r="P544" s="1086">
        <f t="shared" si="107"/>
        <v>75</v>
      </c>
      <c r="Q544" s="309"/>
      <c r="S544" s="856" t="s">
        <v>2503</v>
      </c>
    </row>
    <row r="545" spans="1:21" s="311" customFormat="1" ht="18.75" customHeight="1">
      <c r="A545" s="1077">
        <v>420</v>
      </c>
      <c r="B545" s="1077" t="s">
        <v>8</v>
      </c>
      <c r="C545" s="1077" t="s">
        <v>7</v>
      </c>
      <c r="D545" s="1066">
        <v>578574209</v>
      </c>
      <c r="E545" s="1081" t="s">
        <v>1335</v>
      </c>
      <c r="F545" s="1069"/>
      <c r="G545" s="124"/>
      <c r="H545" s="124"/>
      <c r="I545" s="1086"/>
      <c r="J545" s="1086"/>
      <c r="K545" s="1066"/>
      <c r="L545" s="1066">
        <f t="shared" si="110"/>
        <v>0</v>
      </c>
      <c r="M545" s="1086">
        <v>3.7</v>
      </c>
      <c r="N545" s="155">
        <v>0</v>
      </c>
      <c r="O545" s="156">
        <v>1700</v>
      </c>
      <c r="P545" s="1086">
        <v>430</v>
      </c>
      <c r="Q545" s="151"/>
      <c r="S545" s="856" t="s">
        <v>2819</v>
      </c>
    </row>
    <row r="546" spans="1:21" s="311" customFormat="1" ht="15" customHeight="1">
      <c r="A546" s="926"/>
      <c r="B546" s="926"/>
      <c r="C546" s="926"/>
      <c r="D546" s="1229"/>
      <c r="E546" s="1156"/>
      <c r="F546" s="1157"/>
      <c r="G546" s="1253"/>
      <c r="H546" s="1253"/>
      <c r="I546" s="1159">
        <f>SUM(I543:I545)</f>
        <v>8.6999999999999993</v>
      </c>
      <c r="J546" s="1159">
        <f>SUM(J543:J545)</f>
        <v>0.8</v>
      </c>
      <c r="K546" s="1159">
        <f>SUM(K543:K545)</f>
        <v>0</v>
      </c>
      <c r="L546" s="1159">
        <f>SUM(L543:L545)</f>
        <v>7.9</v>
      </c>
      <c r="M546" s="1159">
        <f>SUM(M543:M545)</f>
        <v>8.6999999999999993</v>
      </c>
      <c r="N546" s="927"/>
      <c r="O546" s="928"/>
      <c r="P546" s="1159">
        <f>SUM(P543:P545)</f>
        <v>805</v>
      </c>
      <c r="Q546" s="935"/>
      <c r="S546" s="856"/>
    </row>
    <row r="547" spans="1:21" s="158" customFormat="1" ht="15" customHeight="1">
      <c r="A547" s="1064">
        <v>421</v>
      </c>
      <c r="B547" s="1077" t="s">
        <v>8</v>
      </c>
      <c r="C547" s="1077" t="s">
        <v>12</v>
      </c>
      <c r="D547" s="1066">
        <v>578965070</v>
      </c>
      <c r="E547" s="1069" t="s">
        <v>1910</v>
      </c>
      <c r="F547" s="1069"/>
      <c r="G547" s="1110"/>
      <c r="H547" s="1110"/>
      <c r="I547" s="1086">
        <v>1</v>
      </c>
      <c r="J547" s="1086"/>
      <c r="K547" s="1066"/>
      <c r="L547" s="1086">
        <f t="shared" si="110"/>
        <v>1</v>
      </c>
      <c r="M547" s="1152">
        <f t="shared" si="111"/>
        <v>1</v>
      </c>
      <c r="N547" s="155">
        <v>0</v>
      </c>
      <c r="O547" s="156">
        <v>1000</v>
      </c>
      <c r="P547" s="1086">
        <f t="shared" si="107"/>
        <v>75</v>
      </c>
      <c r="Q547" s="309"/>
      <c r="S547" s="856" t="s">
        <v>2543</v>
      </c>
    </row>
    <row r="548" spans="1:21" s="311" customFormat="1" ht="15" customHeight="1">
      <c r="A548" s="1077">
        <v>422</v>
      </c>
      <c r="B548" s="1077" t="s">
        <v>8</v>
      </c>
      <c r="C548" s="1077" t="s">
        <v>12</v>
      </c>
      <c r="D548" s="1078">
        <v>578964062</v>
      </c>
      <c r="E548" s="1791" t="s">
        <v>2902</v>
      </c>
      <c r="F548" s="1069"/>
      <c r="G548" s="280">
        <v>1</v>
      </c>
      <c r="H548" s="280">
        <v>65</v>
      </c>
      <c r="I548" s="1086">
        <v>1.55</v>
      </c>
      <c r="J548" s="1086"/>
      <c r="K548" s="1066"/>
      <c r="L548" s="1066">
        <f t="shared" si="110"/>
        <v>1.55</v>
      </c>
      <c r="M548" s="1086">
        <f t="shared" si="111"/>
        <v>1</v>
      </c>
      <c r="N548" s="155">
        <v>0</v>
      </c>
      <c r="O548" s="156">
        <v>1000</v>
      </c>
      <c r="P548" s="1086">
        <f t="shared" si="107"/>
        <v>75</v>
      </c>
      <c r="Q548" s="151"/>
      <c r="S548" s="856" t="s">
        <v>2903</v>
      </c>
      <c r="U548" s="311" t="s">
        <v>2901</v>
      </c>
    </row>
    <row r="549" spans="1:21" s="311" customFormat="1" ht="15" customHeight="1">
      <c r="A549" s="926"/>
      <c r="B549" s="926"/>
      <c r="C549" s="926"/>
      <c r="D549" s="1155"/>
      <c r="E549" s="1156"/>
      <c r="F549" s="1157"/>
      <c r="G549" s="1158"/>
      <c r="H549" s="1158"/>
      <c r="I549" s="1159">
        <f>SUM(I547:I548)</f>
        <v>2.5499999999999998</v>
      </c>
      <c r="J549" s="1159">
        <f>SUM(J547:J548)</f>
        <v>0</v>
      </c>
      <c r="K549" s="1159">
        <f>SUM(K547:K548)</f>
        <v>0</v>
      </c>
      <c r="L549" s="1159">
        <f>SUM(L547:L548)</f>
        <v>2.5499999999999998</v>
      </c>
      <c r="M549" s="1159">
        <f>SUM(M547:M548)</f>
        <v>2</v>
      </c>
      <c r="N549" s="927"/>
      <c r="O549" s="928"/>
      <c r="P549" s="1159">
        <f>SUM(P547:P548)</f>
        <v>150</v>
      </c>
      <c r="Q549" s="935"/>
      <c r="S549" s="856"/>
    </row>
    <row r="550" spans="1:21" s="311" customFormat="1" ht="21" customHeight="1">
      <c r="A550" s="1064">
        <v>423</v>
      </c>
      <c r="B550" s="1077" t="s">
        <v>8</v>
      </c>
      <c r="C550" s="1077" t="s">
        <v>79</v>
      </c>
      <c r="D550" s="1066">
        <v>578664019</v>
      </c>
      <c r="E550" s="1069" t="s">
        <v>1900</v>
      </c>
      <c r="F550" s="1069"/>
      <c r="G550" s="1110"/>
      <c r="H550" s="1110"/>
      <c r="I550" s="1086">
        <v>10</v>
      </c>
      <c r="J550" s="1086">
        <v>0.4</v>
      </c>
      <c r="K550" s="1066"/>
      <c r="L550" s="1086">
        <f t="shared" si="110"/>
        <v>9.6</v>
      </c>
      <c r="M550" s="1152">
        <f t="shared" si="111"/>
        <v>2.5</v>
      </c>
      <c r="N550" s="155">
        <v>0</v>
      </c>
      <c r="O550" s="156">
        <v>2500</v>
      </c>
      <c r="P550" s="1086">
        <f t="shared" si="107"/>
        <v>187.5</v>
      </c>
      <c r="Q550" s="151"/>
      <c r="S550" s="856" t="s">
        <v>2495</v>
      </c>
    </row>
    <row r="551" spans="1:21" s="311" customFormat="1" ht="15" customHeight="1">
      <c r="A551" s="926"/>
      <c r="B551" s="926"/>
      <c r="C551" s="926"/>
      <c r="D551" s="1155"/>
      <c r="E551" s="1156"/>
      <c r="F551" s="1157"/>
      <c r="G551" s="1158"/>
      <c r="H551" s="1158"/>
      <c r="I551" s="1159">
        <f>SUM(I550:I550)</f>
        <v>10</v>
      </c>
      <c r="J551" s="1159">
        <f>SUM(J550:J550)</f>
        <v>0.4</v>
      </c>
      <c r="K551" s="1159">
        <f>SUM(K550:K550)</f>
        <v>0</v>
      </c>
      <c r="L551" s="1159">
        <f>SUM(L550:L550)</f>
        <v>9.6</v>
      </c>
      <c r="M551" s="1159">
        <f>SUM(M550:M550)</f>
        <v>2.5</v>
      </c>
      <c r="N551" s="927"/>
      <c r="O551" s="928"/>
      <c r="P551" s="1159">
        <f>SUM(P550:P550)</f>
        <v>187.5</v>
      </c>
      <c r="Q551" s="935"/>
      <c r="S551" s="856"/>
    </row>
    <row r="552" spans="1:21" s="158" customFormat="1" ht="28.5" customHeight="1">
      <c r="A552" s="1064">
        <v>424</v>
      </c>
      <c r="B552" s="1077" t="s">
        <v>8</v>
      </c>
      <c r="C552" s="1077" t="s">
        <v>11</v>
      </c>
      <c r="D552" s="1066">
        <v>578764023</v>
      </c>
      <c r="E552" s="1069" t="s">
        <v>1908</v>
      </c>
      <c r="F552" s="1069"/>
      <c r="G552" s="1110"/>
      <c r="H552" s="1110"/>
      <c r="I552" s="1086">
        <v>2.4300000000000002</v>
      </c>
      <c r="J552" s="1086"/>
      <c r="K552" s="1066"/>
      <c r="L552" s="1086">
        <f t="shared" si="110"/>
        <v>2.4300000000000002</v>
      </c>
      <c r="M552" s="1152">
        <f t="shared" si="111"/>
        <v>0.9</v>
      </c>
      <c r="N552" s="155">
        <v>0</v>
      </c>
      <c r="O552" s="156">
        <v>900</v>
      </c>
      <c r="P552" s="1086">
        <f t="shared" si="107"/>
        <v>67.5</v>
      </c>
      <c r="Q552" s="309"/>
      <c r="S552" s="856" t="s">
        <v>2571</v>
      </c>
    </row>
    <row r="553" spans="1:21" s="158" customFormat="1" ht="28.5" customHeight="1">
      <c r="A553" s="1064">
        <v>425</v>
      </c>
      <c r="B553" s="1077" t="s">
        <v>8</v>
      </c>
      <c r="C553" s="1077" t="s">
        <v>11</v>
      </c>
      <c r="D553" s="1066">
        <v>578764058</v>
      </c>
      <c r="E553" s="1069" t="s">
        <v>1907</v>
      </c>
      <c r="F553" s="1069"/>
      <c r="G553" s="1110"/>
      <c r="H553" s="1110"/>
      <c r="I553" s="1086">
        <v>2.5</v>
      </c>
      <c r="J553" s="1086"/>
      <c r="K553" s="1066"/>
      <c r="L553" s="1086">
        <f t="shared" si="110"/>
        <v>2.5</v>
      </c>
      <c r="M553" s="1152">
        <f t="shared" si="111"/>
        <v>0.9</v>
      </c>
      <c r="N553" s="155">
        <v>0</v>
      </c>
      <c r="O553" s="156">
        <v>900</v>
      </c>
      <c r="P553" s="1086">
        <f t="shared" si="107"/>
        <v>67.5</v>
      </c>
      <c r="Q553" s="309"/>
      <c r="S553" s="856" t="s">
        <v>2571</v>
      </c>
    </row>
    <row r="554" spans="1:21" s="311" customFormat="1" ht="28.5" customHeight="1">
      <c r="A554" s="1064">
        <v>426</v>
      </c>
      <c r="B554" s="1077" t="s">
        <v>8</v>
      </c>
      <c r="C554" s="1077" t="s">
        <v>11</v>
      </c>
      <c r="D554" s="1066">
        <v>578765284</v>
      </c>
      <c r="E554" s="1081" t="s">
        <v>442</v>
      </c>
      <c r="F554" s="1069"/>
      <c r="G554" s="124">
        <v>1.5</v>
      </c>
      <c r="H554" s="124">
        <v>90</v>
      </c>
      <c r="I554" s="1086"/>
      <c r="J554" s="1086"/>
      <c r="K554" s="1066"/>
      <c r="L554" s="1066">
        <f t="shared" si="110"/>
        <v>0</v>
      </c>
      <c r="M554" s="1086">
        <f t="shared" si="111"/>
        <v>1.5</v>
      </c>
      <c r="N554" s="155">
        <v>0</v>
      </c>
      <c r="O554" s="156">
        <v>1500</v>
      </c>
      <c r="P554" s="1086">
        <f t="shared" si="107"/>
        <v>112.5</v>
      </c>
      <c r="Q554" s="151"/>
      <c r="S554" s="856" t="s">
        <v>2819</v>
      </c>
    </row>
    <row r="555" spans="1:21" s="311" customFormat="1" ht="15" customHeight="1">
      <c r="A555" s="926"/>
      <c r="B555" s="926"/>
      <c r="C555" s="926"/>
      <c r="D555" s="1229"/>
      <c r="E555" s="1156"/>
      <c r="F555" s="1157"/>
      <c r="G555" s="1253"/>
      <c r="H555" s="1253"/>
      <c r="I555" s="1159">
        <f>SUM(I552:I554)</f>
        <v>4.93</v>
      </c>
      <c r="J555" s="1159">
        <f>SUM(J552:J554)</f>
        <v>0</v>
      </c>
      <c r="K555" s="1159">
        <f>SUM(K552:K554)</f>
        <v>0</v>
      </c>
      <c r="L555" s="1159">
        <f>SUM(L552:L554)</f>
        <v>4.93</v>
      </c>
      <c r="M555" s="1159">
        <f>SUM(M552:M554)</f>
        <v>3.3</v>
      </c>
      <c r="N555" s="927"/>
      <c r="O555" s="928"/>
      <c r="P555" s="1159">
        <f>SUM(P552:P554)</f>
        <v>247.5</v>
      </c>
      <c r="Q555" s="935"/>
      <c r="S555" s="856"/>
    </row>
    <row r="556" spans="1:21" s="896" customFormat="1" ht="18.75" customHeight="1">
      <c r="A556" s="1232"/>
      <c r="B556" s="1232"/>
      <c r="C556" s="1232"/>
      <c r="D556" s="1242"/>
      <c r="E556" s="1234" t="s">
        <v>2653</v>
      </c>
      <c r="F556" s="1235"/>
      <c r="G556" s="1254"/>
      <c r="H556" s="1254"/>
      <c r="I556" s="1237">
        <f>I555+I551+I549+I546+I542+I536+I534</f>
        <v>50.87</v>
      </c>
      <c r="J556" s="1237">
        <f>J555+J551+J549+J546+J542+J536+J534</f>
        <v>2.2000000000000002</v>
      </c>
      <c r="K556" s="1237">
        <f>K555+K551+K549+K546+K542+K536+K534</f>
        <v>0</v>
      </c>
      <c r="L556" s="1237">
        <f>L555+L551+L549+L546+L542+L536+L534</f>
        <v>48.669999999999995</v>
      </c>
      <c r="M556" s="1237">
        <f>M555+M551+M549+M546+M542+M536+M534</f>
        <v>26.209999999999997</v>
      </c>
      <c r="N556" s="1238"/>
      <c r="O556" s="1239"/>
      <c r="P556" s="1237">
        <f>P555+P551+P549+P546+P542+P536+P534</f>
        <v>2116.25</v>
      </c>
      <c r="Q556" s="936"/>
    </row>
    <row r="557" spans="1:21" s="169" customFormat="1" ht="25.5" customHeight="1">
      <c r="A557" s="1064">
        <v>427</v>
      </c>
      <c r="B557" s="1077" t="s">
        <v>1</v>
      </c>
      <c r="C557" s="1077" t="s">
        <v>77</v>
      </c>
      <c r="D557" s="1066">
        <v>579144041</v>
      </c>
      <c r="E557" s="1069" t="s">
        <v>1972</v>
      </c>
      <c r="F557" s="1069"/>
      <c r="G557" s="1110"/>
      <c r="H557" s="1110"/>
      <c r="I557" s="1086">
        <v>3.5</v>
      </c>
      <c r="J557" s="1086">
        <v>0</v>
      </c>
      <c r="K557" s="1066"/>
      <c r="L557" s="1086">
        <f t="shared" si="110"/>
        <v>3.5</v>
      </c>
      <c r="M557" s="1152">
        <f t="shared" si="111"/>
        <v>3.5</v>
      </c>
      <c r="N557" s="155">
        <v>0</v>
      </c>
      <c r="O557" s="156">
        <v>3500</v>
      </c>
      <c r="P557" s="1086">
        <v>200</v>
      </c>
      <c r="Q557" s="168"/>
      <c r="S557" s="204" t="s">
        <v>2502</v>
      </c>
    </row>
    <row r="558" spans="1:21" s="169" customFormat="1" ht="26.25" customHeight="1">
      <c r="A558" s="1064">
        <v>428</v>
      </c>
      <c r="B558" s="1077" t="s">
        <v>1</v>
      </c>
      <c r="C558" s="1077" t="s">
        <v>77</v>
      </c>
      <c r="D558" s="1066">
        <v>579144145</v>
      </c>
      <c r="E558" s="1069" t="s">
        <v>1971</v>
      </c>
      <c r="F558" s="1069"/>
      <c r="G558" s="1110"/>
      <c r="H558" s="1110"/>
      <c r="I558" s="1086">
        <v>3</v>
      </c>
      <c r="J558" s="1086"/>
      <c r="K558" s="1066"/>
      <c r="L558" s="1086">
        <f t="shared" si="110"/>
        <v>3</v>
      </c>
      <c r="M558" s="1152">
        <f t="shared" si="111"/>
        <v>3</v>
      </c>
      <c r="N558" s="155">
        <v>0</v>
      </c>
      <c r="O558" s="156">
        <v>3000</v>
      </c>
      <c r="P558" s="1086">
        <v>150</v>
      </c>
      <c r="Q558" s="168"/>
      <c r="S558" s="204" t="s">
        <v>2502</v>
      </c>
    </row>
    <row r="559" spans="1:21" s="169" customFormat="1" ht="25.5" customHeight="1">
      <c r="A559" s="1064">
        <v>429</v>
      </c>
      <c r="B559" s="1077" t="s">
        <v>1</v>
      </c>
      <c r="C559" s="1077" t="s">
        <v>77</v>
      </c>
      <c r="D559" s="1066">
        <v>579144152</v>
      </c>
      <c r="E559" s="1069" t="s">
        <v>1962</v>
      </c>
      <c r="F559" s="1069"/>
      <c r="G559" s="1110"/>
      <c r="H559" s="1110"/>
      <c r="I559" s="1086">
        <v>2.5</v>
      </c>
      <c r="J559" s="1086"/>
      <c r="K559" s="1066"/>
      <c r="L559" s="1086">
        <f t="shared" si="110"/>
        <v>2.5</v>
      </c>
      <c r="M559" s="1152">
        <f t="shared" si="111"/>
        <v>2.5</v>
      </c>
      <c r="N559" s="155">
        <v>0</v>
      </c>
      <c r="O559" s="156">
        <v>2500</v>
      </c>
      <c r="P559" s="1086">
        <v>100</v>
      </c>
      <c r="Q559" s="168"/>
      <c r="S559" s="204" t="s">
        <v>2502</v>
      </c>
    </row>
    <row r="560" spans="1:21" s="169" customFormat="1" ht="25.5" customHeight="1">
      <c r="A560" s="1064">
        <v>430</v>
      </c>
      <c r="B560" s="1077" t="s">
        <v>1</v>
      </c>
      <c r="C560" s="1077" t="s">
        <v>77</v>
      </c>
      <c r="D560" s="1066">
        <v>579144087</v>
      </c>
      <c r="E560" s="1069" t="s">
        <v>1961</v>
      </c>
      <c r="F560" s="1069"/>
      <c r="G560" s="1110"/>
      <c r="H560" s="1110"/>
      <c r="I560" s="1086">
        <v>3.5</v>
      </c>
      <c r="J560" s="1086"/>
      <c r="K560" s="1066"/>
      <c r="L560" s="1086">
        <f t="shared" si="110"/>
        <v>3.5</v>
      </c>
      <c r="M560" s="1152">
        <f t="shared" si="111"/>
        <v>2</v>
      </c>
      <c r="N560" s="155">
        <v>1000</v>
      </c>
      <c r="O560" s="156">
        <v>3000</v>
      </c>
      <c r="P560" s="1086">
        <v>100</v>
      </c>
      <c r="Q560" s="168"/>
      <c r="S560" s="204" t="s">
        <v>2502</v>
      </c>
    </row>
    <row r="561" spans="1:19" s="169" customFormat="1" ht="25.5" customHeight="1">
      <c r="A561" s="1064">
        <v>431</v>
      </c>
      <c r="B561" s="1077" t="s">
        <v>1</v>
      </c>
      <c r="C561" s="1077" t="s">
        <v>77</v>
      </c>
      <c r="D561" s="1066">
        <v>579144078</v>
      </c>
      <c r="E561" s="1069" t="s">
        <v>1960</v>
      </c>
      <c r="F561" s="1069"/>
      <c r="G561" s="1110"/>
      <c r="H561" s="1110"/>
      <c r="I561" s="1086">
        <v>4</v>
      </c>
      <c r="J561" s="1086"/>
      <c r="K561" s="1066"/>
      <c r="L561" s="1086">
        <f t="shared" si="110"/>
        <v>4</v>
      </c>
      <c r="M561" s="1152">
        <f t="shared" si="111"/>
        <v>1.5</v>
      </c>
      <c r="N561" s="155">
        <v>0</v>
      </c>
      <c r="O561" s="156">
        <v>1500</v>
      </c>
      <c r="P561" s="1086">
        <v>100</v>
      </c>
      <c r="Q561" s="168"/>
      <c r="S561" s="204" t="s">
        <v>2502</v>
      </c>
    </row>
    <row r="562" spans="1:19" s="169" customFormat="1" ht="25.5" customHeight="1">
      <c r="A562" s="1064">
        <v>432</v>
      </c>
      <c r="B562" s="1077" t="s">
        <v>1</v>
      </c>
      <c r="C562" s="1077" t="s">
        <v>77</v>
      </c>
      <c r="D562" s="1066">
        <v>579144068</v>
      </c>
      <c r="E562" s="1069" t="s">
        <v>1959</v>
      </c>
      <c r="F562" s="1069"/>
      <c r="G562" s="1110"/>
      <c r="H562" s="1110"/>
      <c r="I562" s="1086">
        <v>3</v>
      </c>
      <c r="J562" s="1086"/>
      <c r="K562" s="1066"/>
      <c r="L562" s="1086">
        <f t="shared" si="110"/>
        <v>3</v>
      </c>
      <c r="M562" s="1152">
        <f t="shared" si="111"/>
        <v>1</v>
      </c>
      <c r="N562" s="155">
        <v>2000</v>
      </c>
      <c r="O562" s="156">
        <v>3000</v>
      </c>
      <c r="P562" s="1086">
        <f t="shared" si="107"/>
        <v>75</v>
      </c>
      <c r="Q562" s="168"/>
      <c r="S562" s="204" t="s">
        <v>2502</v>
      </c>
    </row>
    <row r="563" spans="1:19" s="169" customFormat="1" ht="25.5" customHeight="1">
      <c r="A563" s="1064">
        <v>433</v>
      </c>
      <c r="B563" s="1077" t="s">
        <v>1</v>
      </c>
      <c r="C563" s="1077" t="s">
        <v>77</v>
      </c>
      <c r="D563" s="1066">
        <v>579144105</v>
      </c>
      <c r="E563" s="1069" t="s">
        <v>1958</v>
      </c>
      <c r="F563" s="1069"/>
      <c r="G563" s="1110"/>
      <c r="H563" s="1110"/>
      <c r="I563" s="1086">
        <v>2</v>
      </c>
      <c r="J563" s="1086"/>
      <c r="K563" s="1066"/>
      <c r="L563" s="1086">
        <f t="shared" si="110"/>
        <v>2</v>
      </c>
      <c r="M563" s="1152">
        <f t="shared" si="111"/>
        <v>2</v>
      </c>
      <c r="N563" s="155">
        <v>0</v>
      </c>
      <c r="O563" s="156">
        <v>2000</v>
      </c>
      <c r="P563" s="1086">
        <v>100</v>
      </c>
      <c r="Q563" s="168"/>
      <c r="S563" s="204" t="s">
        <v>2502</v>
      </c>
    </row>
    <row r="564" spans="1:19" s="169" customFormat="1" ht="16.8" customHeight="1">
      <c r="A564" s="1064">
        <v>434</v>
      </c>
      <c r="B564" s="1077" t="s">
        <v>1</v>
      </c>
      <c r="C564" s="1077" t="s">
        <v>77</v>
      </c>
      <c r="D564" s="1066">
        <v>579144153</v>
      </c>
      <c r="E564" s="1069" t="s">
        <v>1957</v>
      </c>
      <c r="F564" s="1069"/>
      <c r="G564" s="1110"/>
      <c r="H564" s="1110"/>
      <c r="I564" s="1086">
        <v>3</v>
      </c>
      <c r="J564" s="1086"/>
      <c r="K564" s="1066"/>
      <c r="L564" s="1086">
        <f t="shared" si="110"/>
        <v>3</v>
      </c>
      <c r="M564" s="1152">
        <f t="shared" si="111"/>
        <v>3</v>
      </c>
      <c r="N564" s="155">
        <v>0</v>
      </c>
      <c r="O564" s="156">
        <v>3000</v>
      </c>
      <c r="P564" s="1086">
        <v>100</v>
      </c>
      <c r="Q564" s="168"/>
      <c r="S564" s="204" t="s">
        <v>2502</v>
      </c>
    </row>
    <row r="565" spans="1:19" s="169" customFormat="1" ht="25.5" customHeight="1">
      <c r="A565" s="1064">
        <v>435</v>
      </c>
      <c r="B565" s="1077" t="s">
        <v>1</v>
      </c>
      <c r="C565" s="1077" t="s">
        <v>77</v>
      </c>
      <c r="D565" s="1066">
        <v>579144102</v>
      </c>
      <c r="E565" s="1069" t="s">
        <v>1956</v>
      </c>
      <c r="F565" s="1069"/>
      <c r="G565" s="1110"/>
      <c r="H565" s="1110"/>
      <c r="I565" s="1086">
        <v>2</v>
      </c>
      <c r="J565" s="1086"/>
      <c r="K565" s="1066"/>
      <c r="L565" s="1086">
        <f t="shared" si="110"/>
        <v>2</v>
      </c>
      <c r="M565" s="1152">
        <f t="shared" si="111"/>
        <v>1</v>
      </c>
      <c r="N565" s="155">
        <v>0</v>
      </c>
      <c r="O565" s="156">
        <v>1000</v>
      </c>
      <c r="P565" s="1086">
        <f>M565*70</f>
        <v>70</v>
      </c>
      <c r="Q565" s="168"/>
      <c r="S565" s="204" t="s">
        <v>2502</v>
      </c>
    </row>
    <row r="566" spans="1:19" s="169" customFormat="1" ht="25.5" customHeight="1">
      <c r="A566" s="1064">
        <v>436</v>
      </c>
      <c r="B566" s="1077" t="s">
        <v>1</v>
      </c>
      <c r="C566" s="1077" t="s">
        <v>77</v>
      </c>
      <c r="D566" s="1066">
        <v>579144161</v>
      </c>
      <c r="E566" s="1069" t="s">
        <v>1955</v>
      </c>
      <c r="F566" s="1069"/>
      <c r="G566" s="1110"/>
      <c r="H566" s="1110"/>
      <c r="I566" s="1086">
        <v>2</v>
      </c>
      <c r="J566" s="1086"/>
      <c r="K566" s="1066"/>
      <c r="L566" s="1086">
        <f t="shared" si="110"/>
        <v>2</v>
      </c>
      <c r="M566" s="1152">
        <f t="shared" si="111"/>
        <v>2</v>
      </c>
      <c r="N566" s="155">
        <v>0</v>
      </c>
      <c r="O566" s="156">
        <v>2000</v>
      </c>
      <c r="P566" s="1086">
        <f t="shared" ref="P566:P601" si="112">M566*70</f>
        <v>140</v>
      </c>
      <c r="Q566" s="168"/>
      <c r="S566" s="204" t="s">
        <v>2502</v>
      </c>
    </row>
    <row r="567" spans="1:19" s="169" customFormat="1" ht="25.5" customHeight="1">
      <c r="A567" s="1064">
        <v>437</v>
      </c>
      <c r="B567" s="1077" t="s">
        <v>1</v>
      </c>
      <c r="C567" s="1077" t="s">
        <v>77</v>
      </c>
      <c r="D567" s="1066">
        <v>579144086</v>
      </c>
      <c r="E567" s="1069" t="s">
        <v>1954</v>
      </c>
      <c r="F567" s="1069"/>
      <c r="G567" s="1110"/>
      <c r="H567" s="1110"/>
      <c r="I567" s="1086">
        <v>5</v>
      </c>
      <c r="J567" s="1086"/>
      <c r="K567" s="1066"/>
      <c r="L567" s="1086">
        <f t="shared" si="110"/>
        <v>5</v>
      </c>
      <c r="M567" s="1152">
        <f t="shared" si="111"/>
        <v>3.5</v>
      </c>
      <c r="N567" s="155">
        <v>0</v>
      </c>
      <c r="O567" s="156">
        <v>3500</v>
      </c>
      <c r="P567" s="1086">
        <f t="shared" si="112"/>
        <v>245</v>
      </c>
      <c r="Q567" s="168"/>
      <c r="S567" s="204" t="s">
        <v>2502</v>
      </c>
    </row>
    <row r="568" spans="1:19" s="169" customFormat="1" ht="25.5" customHeight="1">
      <c r="A568" s="1064">
        <v>438</v>
      </c>
      <c r="B568" s="1077" t="s">
        <v>1</v>
      </c>
      <c r="C568" s="1077" t="s">
        <v>77</v>
      </c>
      <c r="D568" s="1066">
        <v>579144069</v>
      </c>
      <c r="E568" s="1069" t="s">
        <v>1953</v>
      </c>
      <c r="F568" s="1069"/>
      <c r="G568" s="1110"/>
      <c r="H568" s="1110"/>
      <c r="I568" s="1086">
        <v>4.5</v>
      </c>
      <c r="J568" s="1086"/>
      <c r="K568" s="1066"/>
      <c r="L568" s="1086">
        <f t="shared" si="110"/>
        <v>4.5</v>
      </c>
      <c r="M568" s="1152">
        <f t="shared" si="111"/>
        <v>0.7</v>
      </c>
      <c r="N568" s="155">
        <v>0</v>
      </c>
      <c r="O568" s="156">
        <v>700</v>
      </c>
      <c r="P568" s="1086">
        <f t="shared" si="112"/>
        <v>49</v>
      </c>
      <c r="Q568" s="168"/>
      <c r="S568" s="204" t="s">
        <v>2502</v>
      </c>
    </row>
    <row r="569" spans="1:19" s="169" customFormat="1" ht="25.5" customHeight="1">
      <c r="A569" s="1064">
        <v>439</v>
      </c>
      <c r="B569" s="1077" t="s">
        <v>1</v>
      </c>
      <c r="C569" s="1077" t="s">
        <v>77</v>
      </c>
      <c r="D569" s="1066">
        <v>579144009</v>
      </c>
      <c r="E569" s="1069" t="s">
        <v>1952</v>
      </c>
      <c r="F569" s="1069"/>
      <c r="G569" s="1110"/>
      <c r="H569" s="1110"/>
      <c r="I569" s="1086">
        <v>1.8</v>
      </c>
      <c r="J569" s="1086"/>
      <c r="K569" s="1066"/>
      <c r="L569" s="1086">
        <f t="shared" si="110"/>
        <v>1.8</v>
      </c>
      <c r="M569" s="1152">
        <f t="shared" si="111"/>
        <v>1.8</v>
      </c>
      <c r="N569" s="155">
        <v>0</v>
      </c>
      <c r="O569" s="156">
        <v>1800</v>
      </c>
      <c r="P569" s="1086">
        <f t="shared" si="112"/>
        <v>126</v>
      </c>
      <c r="Q569" s="168"/>
      <c r="S569" s="204" t="s">
        <v>2502</v>
      </c>
    </row>
    <row r="570" spans="1:19" s="169" customFormat="1" ht="25.5" customHeight="1">
      <c r="A570" s="1064">
        <v>440</v>
      </c>
      <c r="B570" s="1077" t="s">
        <v>1</v>
      </c>
      <c r="C570" s="1077" t="s">
        <v>77</v>
      </c>
      <c r="D570" s="1066">
        <v>579144017</v>
      </c>
      <c r="E570" s="1069" t="s">
        <v>2610</v>
      </c>
      <c r="F570" s="1069"/>
      <c r="G570" s="1110"/>
      <c r="H570" s="1110"/>
      <c r="I570" s="1086">
        <v>2.5</v>
      </c>
      <c r="J570" s="1086">
        <v>2.5</v>
      </c>
      <c r="K570" s="1066"/>
      <c r="L570" s="1086">
        <f t="shared" si="110"/>
        <v>0</v>
      </c>
      <c r="M570" s="1152">
        <f t="shared" si="111"/>
        <v>1</v>
      </c>
      <c r="N570" s="155">
        <v>1500</v>
      </c>
      <c r="O570" s="156">
        <v>2500</v>
      </c>
      <c r="P570" s="1086">
        <f t="shared" si="112"/>
        <v>70</v>
      </c>
      <c r="Q570" s="879"/>
      <c r="S570" s="204" t="s">
        <v>2611</v>
      </c>
    </row>
    <row r="571" spans="1:19" s="169" customFormat="1" ht="25.5" customHeight="1">
      <c r="A571" s="1064">
        <v>441</v>
      </c>
      <c r="B571" s="1077" t="s">
        <v>1</v>
      </c>
      <c r="C571" s="1077" t="s">
        <v>77</v>
      </c>
      <c r="D571" s="1066">
        <v>579144088</v>
      </c>
      <c r="E571" s="1069" t="s">
        <v>2612</v>
      </c>
      <c r="F571" s="1069"/>
      <c r="G571" s="1110"/>
      <c r="H571" s="1110"/>
      <c r="I571" s="1086">
        <v>6</v>
      </c>
      <c r="J571" s="1086">
        <v>0.6</v>
      </c>
      <c r="K571" s="1066"/>
      <c r="L571" s="1086">
        <f t="shared" si="110"/>
        <v>5.4</v>
      </c>
      <c r="M571" s="1152">
        <f t="shared" si="111"/>
        <v>1</v>
      </c>
      <c r="N571" s="155">
        <v>0</v>
      </c>
      <c r="O571" s="156">
        <v>1000</v>
      </c>
      <c r="P571" s="1086">
        <f t="shared" si="112"/>
        <v>70</v>
      </c>
      <c r="Q571" s="879"/>
      <c r="S571" s="204" t="s">
        <v>2611</v>
      </c>
    </row>
    <row r="572" spans="1:19" s="169" customFormat="1" ht="25.5" customHeight="1">
      <c r="A572" s="1064">
        <v>442</v>
      </c>
      <c r="B572" s="1077" t="s">
        <v>1</v>
      </c>
      <c r="C572" s="1077" t="s">
        <v>77</v>
      </c>
      <c r="D572" s="1066">
        <v>579144109</v>
      </c>
      <c r="E572" s="1069" t="s">
        <v>2613</v>
      </c>
      <c r="F572" s="1069"/>
      <c r="G572" s="1110"/>
      <c r="H572" s="1110"/>
      <c r="I572" s="1086">
        <v>2.2000000000000002</v>
      </c>
      <c r="J572" s="1086"/>
      <c r="K572" s="1066"/>
      <c r="L572" s="1086">
        <f t="shared" si="110"/>
        <v>2.2000000000000002</v>
      </c>
      <c r="M572" s="1152">
        <f t="shared" si="111"/>
        <v>1</v>
      </c>
      <c r="N572" s="155">
        <v>0</v>
      </c>
      <c r="O572" s="156">
        <v>1000</v>
      </c>
      <c r="P572" s="1086">
        <f t="shared" si="112"/>
        <v>70</v>
      </c>
      <c r="Q572" s="879"/>
      <c r="S572" s="204" t="s">
        <v>2611</v>
      </c>
    </row>
    <row r="573" spans="1:19" s="169" customFormat="1" ht="26.25" customHeight="1">
      <c r="A573" s="1064">
        <v>443</v>
      </c>
      <c r="B573" s="1077" t="s">
        <v>1</v>
      </c>
      <c r="C573" s="1077" t="s">
        <v>77</v>
      </c>
      <c r="D573" s="1066">
        <v>579144142</v>
      </c>
      <c r="E573" s="1069" t="s">
        <v>1951</v>
      </c>
      <c r="F573" s="1069"/>
      <c r="G573" s="1110"/>
      <c r="H573" s="1110"/>
      <c r="I573" s="1086">
        <v>2</v>
      </c>
      <c r="J573" s="1086"/>
      <c r="K573" s="1066"/>
      <c r="L573" s="1086">
        <f t="shared" si="110"/>
        <v>2</v>
      </c>
      <c r="M573" s="1152">
        <f t="shared" si="111"/>
        <v>1</v>
      </c>
      <c r="N573" s="155">
        <v>0</v>
      </c>
      <c r="O573" s="156">
        <v>1000</v>
      </c>
      <c r="P573" s="1086">
        <f t="shared" si="112"/>
        <v>70</v>
      </c>
      <c r="Q573" s="168"/>
      <c r="S573" s="204" t="s">
        <v>2502</v>
      </c>
    </row>
    <row r="574" spans="1:19" s="169" customFormat="1" ht="25.5" customHeight="1">
      <c r="A574" s="1064">
        <v>444</v>
      </c>
      <c r="B574" s="1077" t="s">
        <v>1</v>
      </c>
      <c r="C574" s="1077" t="s">
        <v>77</v>
      </c>
      <c r="D574" s="1066">
        <v>579145042</v>
      </c>
      <c r="E574" s="1069" t="s">
        <v>1950</v>
      </c>
      <c r="F574" s="1069"/>
      <c r="G574" s="1110"/>
      <c r="H574" s="1110"/>
      <c r="I574" s="1086">
        <v>3</v>
      </c>
      <c r="J574" s="1086"/>
      <c r="K574" s="1066"/>
      <c r="L574" s="1086">
        <f t="shared" si="110"/>
        <v>3</v>
      </c>
      <c r="M574" s="1152">
        <f t="shared" si="111"/>
        <v>1</v>
      </c>
      <c r="N574" s="155">
        <v>942</v>
      </c>
      <c r="O574" s="156">
        <v>1942</v>
      </c>
      <c r="P574" s="1086">
        <f t="shared" si="112"/>
        <v>70</v>
      </c>
      <c r="Q574" s="168"/>
      <c r="S574" s="204" t="s">
        <v>2502</v>
      </c>
    </row>
    <row r="575" spans="1:19" s="169" customFormat="1" ht="25.5" customHeight="1">
      <c r="A575" s="1064">
        <v>445</v>
      </c>
      <c r="B575" s="1077" t="s">
        <v>1</v>
      </c>
      <c r="C575" s="1077" t="s">
        <v>77</v>
      </c>
      <c r="D575" s="1066">
        <v>579145054</v>
      </c>
      <c r="E575" s="1069" t="s">
        <v>1949</v>
      </c>
      <c r="F575" s="1069"/>
      <c r="G575" s="1110"/>
      <c r="H575" s="1110"/>
      <c r="I575" s="1086">
        <v>2</v>
      </c>
      <c r="J575" s="1086"/>
      <c r="K575" s="1066"/>
      <c r="L575" s="1086">
        <f t="shared" si="110"/>
        <v>2</v>
      </c>
      <c r="M575" s="1152">
        <f t="shared" si="111"/>
        <v>1</v>
      </c>
      <c r="N575" s="155">
        <v>1000</v>
      </c>
      <c r="O575" s="156">
        <v>2000</v>
      </c>
      <c r="P575" s="1086">
        <f t="shared" si="112"/>
        <v>70</v>
      </c>
      <c r="Q575" s="168"/>
      <c r="S575" s="204" t="s">
        <v>2502</v>
      </c>
    </row>
    <row r="576" spans="1:19" s="169" customFormat="1" ht="25.5" customHeight="1">
      <c r="A576" s="1064">
        <v>446</v>
      </c>
      <c r="B576" s="1077" t="s">
        <v>1</v>
      </c>
      <c r="C576" s="1077" t="s">
        <v>77</v>
      </c>
      <c r="D576" s="1066">
        <v>579145078</v>
      </c>
      <c r="E576" s="1069" t="s">
        <v>1948</v>
      </c>
      <c r="F576" s="1069"/>
      <c r="G576" s="1110"/>
      <c r="H576" s="1110"/>
      <c r="I576" s="1086">
        <v>2.5</v>
      </c>
      <c r="J576" s="1086"/>
      <c r="K576" s="1066"/>
      <c r="L576" s="1086">
        <f t="shared" si="110"/>
        <v>2.5</v>
      </c>
      <c r="M576" s="1152">
        <f t="shared" si="111"/>
        <v>1.5</v>
      </c>
      <c r="N576" s="155">
        <v>1000</v>
      </c>
      <c r="O576" s="156">
        <v>2500</v>
      </c>
      <c r="P576" s="1086">
        <f t="shared" si="112"/>
        <v>105</v>
      </c>
      <c r="Q576" s="168"/>
      <c r="S576" s="204" t="s">
        <v>2502</v>
      </c>
    </row>
    <row r="577" spans="1:19" s="169" customFormat="1" ht="25.5" customHeight="1">
      <c r="A577" s="1064">
        <v>447</v>
      </c>
      <c r="B577" s="1077" t="s">
        <v>1</v>
      </c>
      <c r="C577" s="1077" t="s">
        <v>77</v>
      </c>
      <c r="D577" s="1066">
        <v>579144101</v>
      </c>
      <c r="E577" s="1069" t="s">
        <v>1947</v>
      </c>
      <c r="F577" s="1069"/>
      <c r="G577" s="1110"/>
      <c r="H577" s="1110"/>
      <c r="I577" s="1086">
        <v>2.5</v>
      </c>
      <c r="J577" s="1086"/>
      <c r="K577" s="1066"/>
      <c r="L577" s="1086">
        <f t="shared" si="110"/>
        <v>2.5</v>
      </c>
      <c r="M577" s="1152">
        <f t="shared" si="111"/>
        <v>1.1299999999999999</v>
      </c>
      <c r="N577" s="155">
        <v>0</v>
      </c>
      <c r="O577" s="156">
        <v>1130</v>
      </c>
      <c r="P577" s="1086">
        <f t="shared" si="112"/>
        <v>79.099999999999994</v>
      </c>
      <c r="Q577" s="168"/>
      <c r="S577" s="204" t="s">
        <v>2532</v>
      </c>
    </row>
    <row r="578" spans="1:19" s="146" customFormat="1" ht="37.5" customHeight="1">
      <c r="A578" s="1064">
        <v>448</v>
      </c>
      <c r="B578" s="1077" t="s">
        <v>1</v>
      </c>
      <c r="C578" s="1077" t="s">
        <v>77</v>
      </c>
      <c r="D578" s="1078">
        <v>579144074</v>
      </c>
      <c r="E578" s="1081" t="s">
        <v>2193</v>
      </c>
      <c r="F578" s="1069"/>
      <c r="G578" s="280"/>
      <c r="H578" s="280"/>
      <c r="I578" s="1086">
        <v>2</v>
      </c>
      <c r="J578" s="1086">
        <v>1.2</v>
      </c>
      <c r="K578" s="1066"/>
      <c r="L578" s="1066">
        <f>I578-J578-K578</f>
        <v>0.8</v>
      </c>
      <c r="M578" s="1086">
        <f>(O578-N578)/1000</f>
        <v>0.8</v>
      </c>
      <c r="N578" s="155">
        <v>1200</v>
      </c>
      <c r="O578" s="156">
        <v>2000</v>
      </c>
      <c r="P578" s="1086">
        <f t="shared" si="112"/>
        <v>56</v>
      </c>
      <c r="S578" s="204" t="s">
        <v>2502</v>
      </c>
    </row>
    <row r="579" spans="1:19" s="146" customFormat="1" ht="37.5" customHeight="1">
      <c r="A579" s="1064">
        <v>449</v>
      </c>
      <c r="B579" s="1077" t="s">
        <v>1</v>
      </c>
      <c r="C579" s="1077" t="s">
        <v>77</v>
      </c>
      <c r="D579" s="1078">
        <v>579144100</v>
      </c>
      <c r="E579" s="1081" t="s">
        <v>2194</v>
      </c>
      <c r="F579" s="1069"/>
      <c r="G579" s="280"/>
      <c r="H579" s="280"/>
      <c r="I579" s="1086">
        <v>2</v>
      </c>
      <c r="J579" s="1086"/>
      <c r="K579" s="1066"/>
      <c r="L579" s="1066">
        <f>I579-J579-K579</f>
        <v>2</v>
      </c>
      <c r="M579" s="1086">
        <f>(O579-N579)/1000</f>
        <v>0.89500000000000002</v>
      </c>
      <c r="N579" s="155">
        <v>1105</v>
      </c>
      <c r="O579" s="156">
        <v>2000</v>
      </c>
      <c r="P579" s="1086">
        <f t="shared" si="112"/>
        <v>62.65</v>
      </c>
      <c r="S579" s="204" t="s">
        <v>2502</v>
      </c>
    </row>
    <row r="580" spans="1:19" s="146" customFormat="1" ht="37.5" customHeight="1">
      <c r="A580" s="1064">
        <v>450</v>
      </c>
      <c r="B580" s="1077" t="s">
        <v>1</v>
      </c>
      <c r="C580" s="1077" t="s">
        <v>77</v>
      </c>
      <c r="D580" s="1078">
        <v>579144097</v>
      </c>
      <c r="E580" s="1081" t="s">
        <v>2195</v>
      </c>
      <c r="F580" s="1069"/>
      <c r="G580" s="280"/>
      <c r="H580" s="280"/>
      <c r="I580" s="1086">
        <v>3.5</v>
      </c>
      <c r="J580" s="1086">
        <v>0.4</v>
      </c>
      <c r="K580" s="1066"/>
      <c r="L580" s="1066">
        <f>I580-J580-K580</f>
        <v>3.1</v>
      </c>
      <c r="M580" s="1086">
        <f>(O580-N580)/1000</f>
        <v>1</v>
      </c>
      <c r="N580" s="155">
        <v>400</v>
      </c>
      <c r="O580" s="156">
        <v>1400</v>
      </c>
      <c r="P580" s="1086">
        <f t="shared" si="112"/>
        <v>70</v>
      </c>
      <c r="S580" s="204" t="s">
        <v>2502</v>
      </c>
    </row>
    <row r="581" spans="1:19" s="169" customFormat="1" ht="15" customHeight="1">
      <c r="A581" s="938"/>
      <c r="B581" s="926"/>
      <c r="C581" s="926"/>
      <c r="D581" s="1229"/>
      <c r="E581" s="1157"/>
      <c r="F581" s="1157"/>
      <c r="G581" s="1240"/>
      <c r="H581" s="1240"/>
      <c r="I581" s="1159">
        <f>SUM(I557:I580)</f>
        <v>70</v>
      </c>
      <c r="J581" s="1159">
        <f>SUM(J557:J580)</f>
        <v>4.7</v>
      </c>
      <c r="K581" s="1159">
        <f>SUM(K557:K580)</f>
        <v>0</v>
      </c>
      <c r="L581" s="1159">
        <f>SUM(L557:L580)</f>
        <v>65.3</v>
      </c>
      <c r="M581" s="1159">
        <f>SUM(M557:M580)</f>
        <v>38.825000000000003</v>
      </c>
      <c r="N581" s="927"/>
      <c r="O581" s="928"/>
      <c r="P581" s="1159">
        <f>SUM(P557:P580)</f>
        <v>2347.75</v>
      </c>
      <c r="Q581" s="934"/>
      <c r="S581" s="856"/>
    </row>
    <row r="582" spans="1:19" s="287" customFormat="1" ht="30" customHeight="1">
      <c r="A582" s="1070">
        <v>451</v>
      </c>
      <c r="B582" s="1077" t="s">
        <v>1</v>
      </c>
      <c r="C582" s="1077" t="s">
        <v>5</v>
      </c>
      <c r="D582" s="1066">
        <v>579805001</v>
      </c>
      <c r="E582" s="1069" t="s">
        <v>2594</v>
      </c>
      <c r="F582" s="1163"/>
      <c r="G582" s="1163"/>
      <c r="H582" s="1163"/>
      <c r="I582" s="261">
        <v>2.35</v>
      </c>
      <c r="J582" s="261"/>
      <c r="K582" s="261"/>
      <c r="L582" s="1255">
        <f>I582-J582-K582</f>
        <v>2.35</v>
      </c>
      <c r="M582" s="1152">
        <f t="shared" ref="M582" si="113">(O582-N582)/1000</f>
        <v>1</v>
      </c>
      <c r="N582" s="1256">
        <v>0</v>
      </c>
      <c r="O582" s="1257">
        <v>1000</v>
      </c>
      <c r="P582" s="1086">
        <f t="shared" si="112"/>
        <v>70</v>
      </c>
      <c r="Q582" s="349"/>
      <c r="S582" s="856" t="s">
        <v>2595</v>
      </c>
    </row>
    <row r="583" spans="1:19" s="287" customFormat="1" ht="30" customHeight="1">
      <c r="A583" s="1070">
        <v>452</v>
      </c>
      <c r="B583" s="1077" t="s">
        <v>1</v>
      </c>
      <c r="C583" s="1077" t="s">
        <v>5</v>
      </c>
      <c r="D583" s="1066">
        <v>579805080</v>
      </c>
      <c r="E583" s="1069" t="s">
        <v>2596</v>
      </c>
      <c r="F583" s="1163"/>
      <c r="G583" s="1163"/>
      <c r="H583" s="1163"/>
      <c r="I583" s="261">
        <v>3.5</v>
      </c>
      <c r="J583" s="261"/>
      <c r="K583" s="261"/>
      <c r="L583" s="1255">
        <f>I583-J583-K583</f>
        <v>3.5</v>
      </c>
      <c r="M583" s="1258">
        <f>(O583-N583)/1000</f>
        <v>1</v>
      </c>
      <c r="N583" s="1256">
        <v>0</v>
      </c>
      <c r="O583" s="1257">
        <v>1000</v>
      </c>
      <c r="P583" s="1086">
        <f t="shared" si="112"/>
        <v>70</v>
      </c>
      <c r="Q583" s="349"/>
      <c r="S583" s="856" t="s">
        <v>2595</v>
      </c>
    </row>
    <row r="584" spans="1:19" s="158" customFormat="1" ht="24.75" customHeight="1">
      <c r="A584" s="1070">
        <v>453</v>
      </c>
      <c r="B584" s="1077" t="s">
        <v>1</v>
      </c>
      <c r="C584" s="1077" t="s">
        <v>5</v>
      </c>
      <c r="D584" s="1066">
        <v>579805096</v>
      </c>
      <c r="E584" s="1069" t="s">
        <v>2608</v>
      </c>
      <c r="F584" s="1069"/>
      <c r="G584" s="1110"/>
      <c r="H584" s="1110"/>
      <c r="I584" s="1086">
        <v>1.3</v>
      </c>
      <c r="J584" s="1086"/>
      <c r="K584" s="1066"/>
      <c r="L584" s="1086">
        <f t="shared" ref="L584" si="114">I584-J584-K584</f>
        <v>1.3</v>
      </c>
      <c r="M584" s="1152">
        <f t="shared" ref="M584" si="115">(O584-N584)/1000</f>
        <v>1.3</v>
      </c>
      <c r="N584" s="155">
        <v>0</v>
      </c>
      <c r="O584" s="156">
        <v>1300</v>
      </c>
      <c r="P584" s="1086">
        <f t="shared" si="112"/>
        <v>91</v>
      </c>
      <c r="Q584" s="892"/>
      <c r="S584" s="856" t="s">
        <v>2609</v>
      </c>
    </row>
    <row r="585" spans="1:19" s="311" customFormat="1" ht="21" customHeight="1">
      <c r="A585" s="1070">
        <v>454</v>
      </c>
      <c r="B585" s="1077" t="s">
        <v>1</v>
      </c>
      <c r="C585" s="1077" t="s">
        <v>5</v>
      </c>
      <c r="D585" s="1078">
        <v>579805091</v>
      </c>
      <c r="E585" s="1526" t="s">
        <v>2850</v>
      </c>
      <c r="F585" s="1069"/>
      <c r="G585" s="280">
        <v>1.5</v>
      </c>
      <c r="H585" s="280">
        <v>60</v>
      </c>
      <c r="I585" s="1086">
        <v>2.5</v>
      </c>
      <c r="J585" s="1086">
        <v>0.66</v>
      </c>
      <c r="K585" s="1066"/>
      <c r="L585" s="1066">
        <f t="shared" si="110"/>
        <v>1.8399999999999999</v>
      </c>
      <c r="M585" s="1086">
        <f t="shared" si="111"/>
        <v>1.5</v>
      </c>
      <c r="N585" s="155">
        <v>0</v>
      </c>
      <c r="O585" s="156">
        <v>1500</v>
      </c>
      <c r="P585" s="1086">
        <f t="shared" si="112"/>
        <v>105</v>
      </c>
      <c r="Q585" s="151"/>
      <c r="S585" s="856" t="s">
        <v>2851</v>
      </c>
    </row>
    <row r="586" spans="1:19" s="311" customFormat="1" ht="15" customHeight="1">
      <c r="A586" s="926"/>
      <c r="B586" s="926"/>
      <c r="C586" s="926"/>
      <c r="D586" s="1155"/>
      <c r="E586" s="1156"/>
      <c r="F586" s="1157"/>
      <c r="G586" s="1158"/>
      <c r="H586" s="1158"/>
      <c r="I586" s="1159">
        <f>SUM(I582:I585)</f>
        <v>9.6499999999999986</v>
      </c>
      <c r="J586" s="1159">
        <f>SUM(J582:J585)</f>
        <v>0.66</v>
      </c>
      <c r="K586" s="1159">
        <f>SUM(K582:K585)</f>
        <v>0</v>
      </c>
      <c r="L586" s="1159">
        <f>SUM(L582:L585)</f>
        <v>8.9899999999999984</v>
      </c>
      <c r="M586" s="1159">
        <f>SUM(M582:M585)</f>
        <v>4.8</v>
      </c>
      <c r="N586" s="927"/>
      <c r="O586" s="928"/>
      <c r="P586" s="1159">
        <f>SUM(P582:P585)</f>
        <v>336</v>
      </c>
      <c r="Q586" s="935"/>
      <c r="S586" s="856"/>
    </row>
    <row r="587" spans="1:19" s="158" customFormat="1" ht="21" customHeight="1">
      <c r="A587" s="1064">
        <v>455</v>
      </c>
      <c r="B587" s="1077" t="s">
        <v>1</v>
      </c>
      <c r="C587" s="1077" t="s">
        <v>116</v>
      </c>
      <c r="D587" s="1066">
        <v>579765026</v>
      </c>
      <c r="E587" s="1069" t="s">
        <v>1964</v>
      </c>
      <c r="F587" s="1069"/>
      <c r="G587" s="1110"/>
      <c r="H587" s="1110"/>
      <c r="I587" s="1086">
        <v>4.57</v>
      </c>
      <c r="J587" s="1086"/>
      <c r="K587" s="1066"/>
      <c r="L587" s="1086">
        <f t="shared" si="110"/>
        <v>4.57</v>
      </c>
      <c r="M587" s="1152">
        <v>1.5</v>
      </c>
      <c r="N587" s="155">
        <v>2000</v>
      </c>
      <c r="O587" s="156">
        <v>4570</v>
      </c>
      <c r="P587" s="1086">
        <f t="shared" si="112"/>
        <v>105</v>
      </c>
      <c r="Q587" s="309"/>
      <c r="S587" s="856" t="s">
        <v>2531</v>
      </c>
    </row>
    <row r="588" spans="1:19" s="158" customFormat="1" ht="21" customHeight="1">
      <c r="A588" s="1064">
        <v>456</v>
      </c>
      <c r="B588" s="1077" t="s">
        <v>1</v>
      </c>
      <c r="C588" s="1077" t="s">
        <v>116</v>
      </c>
      <c r="D588" s="1066">
        <v>579764024</v>
      </c>
      <c r="E588" s="1069" t="s">
        <v>1963</v>
      </c>
      <c r="F588" s="1069"/>
      <c r="G588" s="1110"/>
      <c r="H588" s="1110"/>
      <c r="I588" s="1086">
        <v>1.7</v>
      </c>
      <c r="J588" s="1086"/>
      <c r="K588" s="1066"/>
      <c r="L588" s="1086">
        <f t="shared" si="110"/>
        <v>1.7</v>
      </c>
      <c r="M588" s="1152">
        <v>1</v>
      </c>
      <c r="N588" s="155">
        <v>0</v>
      </c>
      <c r="O588" s="156">
        <v>1700</v>
      </c>
      <c r="P588" s="1086">
        <f t="shared" si="112"/>
        <v>70</v>
      </c>
      <c r="Q588" s="309"/>
      <c r="S588" s="856" t="s">
        <v>2531</v>
      </c>
    </row>
    <row r="589" spans="1:19" s="169" customFormat="1" ht="15" customHeight="1">
      <c r="A589" s="938"/>
      <c r="B589" s="926"/>
      <c r="C589" s="926"/>
      <c r="D589" s="1229"/>
      <c r="E589" s="1157"/>
      <c r="F589" s="1157"/>
      <c r="G589" s="1240"/>
      <c r="H589" s="1240"/>
      <c r="I589" s="1159">
        <f>SUM(I587:I588)</f>
        <v>6.2700000000000005</v>
      </c>
      <c r="J589" s="1159">
        <f>SUM(J587:J588)</f>
        <v>0</v>
      </c>
      <c r="K589" s="1159">
        <f>SUM(K587:K588)</f>
        <v>0</v>
      </c>
      <c r="L589" s="1159">
        <f>SUM(L587:L588)</f>
        <v>6.2700000000000005</v>
      </c>
      <c r="M589" s="1159">
        <f>SUM(M587:M588)</f>
        <v>2.5</v>
      </c>
      <c r="N589" s="927"/>
      <c r="O589" s="928"/>
      <c r="P589" s="1159">
        <f>SUM(P587:P588)</f>
        <v>175</v>
      </c>
      <c r="Q589" s="934"/>
      <c r="S589" s="856"/>
    </row>
    <row r="590" spans="1:19" s="311" customFormat="1" ht="25.5" customHeight="1">
      <c r="A590" s="1077">
        <v>457</v>
      </c>
      <c r="B590" s="1077" t="s">
        <v>1</v>
      </c>
      <c r="C590" s="1077" t="s">
        <v>2</v>
      </c>
      <c r="D590" s="1078">
        <v>579584049</v>
      </c>
      <c r="E590" s="1081" t="s">
        <v>178</v>
      </c>
      <c r="F590" s="1069"/>
      <c r="G590" s="280">
        <v>1.5</v>
      </c>
      <c r="H590" s="280">
        <v>61.1</v>
      </c>
      <c r="I590" s="1086">
        <v>2.85</v>
      </c>
      <c r="J590" s="1086">
        <v>2</v>
      </c>
      <c r="K590" s="1066"/>
      <c r="L590" s="1066">
        <f t="shared" si="110"/>
        <v>0.85000000000000009</v>
      </c>
      <c r="M590" s="1086">
        <v>1.2</v>
      </c>
      <c r="N590" s="155">
        <v>0</v>
      </c>
      <c r="O590" s="156">
        <v>1500</v>
      </c>
      <c r="P590" s="1086">
        <f t="shared" si="112"/>
        <v>84</v>
      </c>
      <c r="Q590" s="151"/>
      <c r="S590" s="856" t="s">
        <v>2819</v>
      </c>
    </row>
    <row r="591" spans="1:19" s="158" customFormat="1" ht="25.5" customHeight="1">
      <c r="A591" s="1064">
        <v>458</v>
      </c>
      <c r="B591" s="1077" t="s">
        <v>1</v>
      </c>
      <c r="C591" s="1077" t="s">
        <v>778</v>
      </c>
      <c r="D591" s="1066">
        <v>579585027</v>
      </c>
      <c r="E591" s="1069" t="s">
        <v>1966</v>
      </c>
      <c r="F591" s="1069"/>
      <c r="G591" s="1110"/>
      <c r="H591" s="1110"/>
      <c r="I591" s="1086">
        <v>3</v>
      </c>
      <c r="J591" s="1086">
        <v>0.6</v>
      </c>
      <c r="K591" s="1066"/>
      <c r="L591" s="1086">
        <f t="shared" si="110"/>
        <v>2.4</v>
      </c>
      <c r="M591" s="1152">
        <f t="shared" si="111"/>
        <v>2</v>
      </c>
      <c r="N591" s="155">
        <v>600</v>
      </c>
      <c r="O591" s="156">
        <v>2600</v>
      </c>
      <c r="P591" s="1086">
        <f t="shared" si="112"/>
        <v>140</v>
      </c>
      <c r="Q591" s="309"/>
      <c r="S591" s="856" t="s">
        <v>2541</v>
      </c>
    </row>
    <row r="592" spans="1:19" s="158" customFormat="1" ht="25.5" customHeight="1">
      <c r="A592" s="1077">
        <v>459</v>
      </c>
      <c r="B592" s="1077" t="s">
        <v>1</v>
      </c>
      <c r="C592" s="1077" t="s">
        <v>778</v>
      </c>
      <c r="D592" s="1066">
        <v>579584007</v>
      </c>
      <c r="E592" s="1069" t="s">
        <v>1965</v>
      </c>
      <c r="F592" s="1069"/>
      <c r="G592" s="1110"/>
      <c r="H592" s="1110"/>
      <c r="I592" s="1086">
        <v>4.7</v>
      </c>
      <c r="J592" s="1086">
        <v>2.8</v>
      </c>
      <c r="K592" s="1066"/>
      <c r="L592" s="1086">
        <f t="shared" si="110"/>
        <v>1.9000000000000004</v>
      </c>
      <c r="M592" s="1152">
        <f t="shared" si="111"/>
        <v>1.9</v>
      </c>
      <c r="N592" s="155">
        <v>1000</v>
      </c>
      <c r="O592" s="156">
        <v>2900</v>
      </c>
      <c r="P592" s="1086">
        <f t="shared" si="112"/>
        <v>133</v>
      </c>
      <c r="Q592" s="309"/>
      <c r="S592" s="856" t="s">
        <v>2567</v>
      </c>
    </row>
    <row r="593" spans="1:24" s="169" customFormat="1" ht="15" customHeight="1">
      <c r="A593" s="938"/>
      <c r="B593" s="926"/>
      <c r="C593" s="926"/>
      <c r="D593" s="1229"/>
      <c r="E593" s="1157"/>
      <c r="F593" s="1157"/>
      <c r="G593" s="1240"/>
      <c r="H593" s="1240"/>
      <c r="I593" s="1159">
        <f>SUM(I590:I592)</f>
        <v>10.55</v>
      </c>
      <c r="J593" s="1159">
        <f>SUM(J590:J592)</f>
        <v>5.4</v>
      </c>
      <c r="K593" s="1159">
        <f>SUM(K590:K592)</f>
        <v>0</v>
      </c>
      <c r="L593" s="1159">
        <f>SUM(L590:L592)</f>
        <v>5.15</v>
      </c>
      <c r="M593" s="1159">
        <f>SUM(M590:M592)</f>
        <v>5.0999999999999996</v>
      </c>
      <c r="N593" s="927"/>
      <c r="O593" s="928"/>
      <c r="P593" s="1159">
        <f>SUM(P590:P592)</f>
        <v>357</v>
      </c>
      <c r="Q593" s="934"/>
      <c r="S593" s="856"/>
    </row>
    <row r="594" spans="1:24" s="158" customFormat="1" ht="30" customHeight="1">
      <c r="A594" s="1064">
        <v>460</v>
      </c>
      <c r="B594" s="1077" t="s">
        <v>1</v>
      </c>
      <c r="C594" s="1077" t="s">
        <v>114</v>
      </c>
      <c r="D594" s="1066">
        <v>579874049</v>
      </c>
      <c r="E594" s="1069" t="s">
        <v>1968</v>
      </c>
      <c r="F594" s="1069"/>
      <c r="G594" s="1110"/>
      <c r="H594" s="1110"/>
      <c r="I594" s="1086">
        <v>3</v>
      </c>
      <c r="J594" s="1086"/>
      <c r="K594" s="1066"/>
      <c r="L594" s="1086">
        <f t="shared" si="110"/>
        <v>3</v>
      </c>
      <c r="M594" s="1152">
        <v>1</v>
      </c>
      <c r="N594" s="155">
        <v>0</v>
      </c>
      <c r="O594" s="156">
        <v>2000</v>
      </c>
      <c r="P594" s="1086">
        <f t="shared" si="112"/>
        <v>70</v>
      </c>
      <c r="Q594" s="309"/>
      <c r="S594" s="856" t="s">
        <v>2573</v>
      </c>
    </row>
    <row r="595" spans="1:24" s="158" customFormat="1" ht="30" customHeight="1">
      <c r="A595" s="1064">
        <v>461</v>
      </c>
      <c r="B595" s="1077" t="s">
        <v>1</v>
      </c>
      <c r="C595" s="1077" t="s">
        <v>114</v>
      </c>
      <c r="D595" s="1066">
        <v>579874043</v>
      </c>
      <c r="E595" s="1069" t="s">
        <v>1967</v>
      </c>
      <c r="F595" s="1069"/>
      <c r="G595" s="1110"/>
      <c r="H595" s="1110"/>
      <c r="I595" s="1086">
        <v>1.5</v>
      </c>
      <c r="J595" s="1086">
        <v>0.3</v>
      </c>
      <c r="K595" s="1066"/>
      <c r="L595" s="1086">
        <f t="shared" si="110"/>
        <v>1.2</v>
      </c>
      <c r="M595" s="1152">
        <f t="shared" si="111"/>
        <v>1.2</v>
      </c>
      <c r="N595" s="155">
        <v>300</v>
      </c>
      <c r="O595" s="156">
        <v>1500</v>
      </c>
      <c r="P595" s="1086">
        <f t="shared" si="112"/>
        <v>84</v>
      </c>
      <c r="Q595" s="309"/>
      <c r="S595" s="856" t="s">
        <v>2568</v>
      </c>
    </row>
    <row r="596" spans="1:24" s="169" customFormat="1" ht="15" customHeight="1">
      <c r="A596" s="938"/>
      <c r="B596" s="926"/>
      <c r="C596" s="926"/>
      <c r="D596" s="1229"/>
      <c r="E596" s="1157"/>
      <c r="F596" s="1157"/>
      <c r="G596" s="1240"/>
      <c r="H596" s="1240"/>
      <c r="I596" s="1159">
        <f>SUM(I594:I595)</f>
        <v>4.5</v>
      </c>
      <c r="J596" s="1159">
        <f>SUM(J594:J595)</f>
        <v>0.3</v>
      </c>
      <c r="K596" s="1159">
        <f>SUM(K594:K595)</f>
        <v>0</v>
      </c>
      <c r="L596" s="1159">
        <f>SUM(L594:L595)</f>
        <v>4.2</v>
      </c>
      <c r="M596" s="1159">
        <f>SUM(M594:M595)</f>
        <v>2.2000000000000002</v>
      </c>
      <c r="N596" s="927"/>
      <c r="O596" s="928"/>
      <c r="P596" s="1159">
        <f>SUM(P594:P595)</f>
        <v>154</v>
      </c>
      <c r="Q596" s="934"/>
      <c r="S596" s="856"/>
    </row>
    <row r="597" spans="1:24" s="158" customFormat="1" ht="35.25" customHeight="1">
      <c r="A597" s="1064">
        <v>462</v>
      </c>
      <c r="B597" s="1077" t="s">
        <v>1</v>
      </c>
      <c r="C597" s="1077" t="s">
        <v>177</v>
      </c>
      <c r="D597" s="1066">
        <v>579474047</v>
      </c>
      <c r="E597" s="1069" t="s">
        <v>2196</v>
      </c>
      <c r="F597" s="1069"/>
      <c r="G597" s="1110"/>
      <c r="H597" s="1110"/>
      <c r="I597" s="1086">
        <v>3</v>
      </c>
      <c r="J597" s="1086"/>
      <c r="K597" s="1066"/>
      <c r="L597" s="1086">
        <f t="shared" si="110"/>
        <v>3</v>
      </c>
      <c r="M597" s="1152">
        <f t="shared" ref="M597" si="116">(O597-N597)/1000</f>
        <v>1</v>
      </c>
      <c r="N597" s="155">
        <v>0</v>
      </c>
      <c r="O597" s="156">
        <v>1000</v>
      </c>
      <c r="P597" s="1086">
        <f t="shared" si="112"/>
        <v>70</v>
      </c>
      <c r="Q597" s="309"/>
      <c r="S597" s="856" t="s">
        <v>2541</v>
      </c>
    </row>
    <row r="598" spans="1:24" s="169" customFormat="1" ht="15" customHeight="1">
      <c r="A598" s="938"/>
      <c r="B598" s="926"/>
      <c r="C598" s="926"/>
      <c r="D598" s="1229"/>
      <c r="E598" s="1157"/>
      <c r="F598" s="1157"/>
      <c r="G598" s="1240"/>
      <c r="H598" s="1240"/>
      <c r="I598" s="1159">
        <f>SUM(I597:I597)</f>
        <v>3</v>
      </c>
      <c r="J598" s="1159">
        <f>SUM(J597:J597)</f>
        <v>0</v>
      </c>
      <c r="K598" s="1159">
        <f>SUM(K597:K597)</f>
        <v>0</v>
      </c>
      <c r="L598" s="1159">
        <f>SUM(L597:L597)</f>
        <v>3</v>
      </c>
      <c r="M598" s="1159">
        <f>SUM(M597:M597)</f>
        <v>1</v>
      </c>
      <c r="N598" s="927"/>
      <c r="O598" s="928"/>
      <c r="P598" s="1159">
        <f>SUM(P597:P597)</f>
        <v>70</v>
      </c>
      <c r="Q598" s="934"/>
      <c r="S598" s="856"/>
    </row>
    <row r="599" spans="1:24" s="158" customFormat="1" ht="25.5" customHeight="1">
      <c r="A599" s="1064">
        <v>463</v>
      </c>
      <c r="B599" s="1077" t="s">
        <v>1</v>
      </c>
      <c r="C599" s="1077" t="s">
        <v>1681</v>
      </c>
      <c r="D599" s="1066">
        <v>579884039</v>
      </c>
      <c r="E599" s="1069" t="s">
        <v>2619</v>
      </c>
      <c r="F599" s="1069"/>
      <c r="G599" s="1110"/>
      <c r="H599" s="1110"/>
      <c r="I599" s="1086">
        <v>4.5</v>
      </c>
      <c r="J599" s="1086">
        <v>1.7</v>
      </c>
      <c r="K599" s="1066"/>
      <c r="L599" s="1086">
        <f>I599-J599-K599</f>
        <v>2.8</v>
      </c>
      <c r="M599" s="1152">
        <f>(O599-N599)/1000</f>
        <v>1</v>
      </c>
      <c r="N599" s="155">
        <v>0</v>
      </c>
      <c r="O599" s="156">
        <v>1000</v>
      </c>
      <c r="P599" s="1086">
        <f t="shared" si="112"/>
        <v>70</v>
      </c>
      <c r="Q599" s="893"/>
      <c r="S599" s="856" t="s">
        <v>2620</v>
      </c>
    </row>
    <row r="600" spans="1:24" s="158" customFormat="1" ht="25.5" customHeight="1">
      <c r="A600" s="1064">
        <v>464</v>
      </c>
      <c r="B600" s="1077" t="s">
        <v>1</v>
      </c>
      <c r="C600" s="1077" t="s">
        <v>1681</v>
      </c>
      <c r="D600" s="1066">
        <v>579885023</v>
      </c>
      <c r="E600" s="1069" t="s">
        <v>1969</v>
      </c>
      <c r="F600" s="1069"/>
      <c r="G600" s="1110"/>
      <c r="H600" s="1110"/>
      <c r="I600" s="1086">
        <v>3.6</v>
      </c>
      <c r="J600" s="1086">
        <v>0.67100000000000004</v>
      </c>
      <c r="K600" s="1066"/>
      <c r="L600" s="1086">
        <f t="shared" si="110"/>
        <v>2.9290000000000003</v>
      </c>
      <c r="M600" s="1152">
        <f t="shared" si="111"/>
        <v>1</v>
      </c>
      <c r="N600" s="155">
        <v>671</v>
      </c>
      <c r="O600" s="156">
        <v>1671</v>
      </c>
      <c r="P600" s="1086">
        <f t="shared" si="112"/>
        <v>70</v>
      </c>
      <c r="Q600" s="309"/>
      <c r="S600" s="856" t="s">
        <v>2566</v>
      </c>
    </row>
    <row r="601" spans="1:24" s="158" customFormat="1" ht="25.5" customHeight="1">
      <c r="A601" s="1064">
        <v>465</v>
      </c>
      <c r="B601" s="1077" t="s">
        <v>1</v>
      </c>
      <c r="C601" s="1077" t="s">
        <v>1681</v>
      </c>
      <c r="D601" s="1066">
        <v>579885055</v>
      </c>
      <c r="E601" s="1069" t="s">
        <v>2621</v>
      </c>
      <c r="F601" s="1069"/>
      <c r="G601" s="1110"/>
      <c r="H601" s="1110"/>
      <c r="I601" s="1086">
        <v>0.93</v>
      </c>
      <c r="J601" s="1086"/>
      <c r="K601" s="1066"/>
      <c r="L601" s="1086">
        <f t="shared" ref="L601" si="117">I601-J601-K601</f>
        <v>0.93</v>
      </c>
      <c r="M601" s="1152">
        <f t="shared" ref="M601" si="118">(O601-N601)/1000</f>
        <v>0.93</v>
      </c>
      <c r="N601" s="155">
        <v>0</v>
      </c>
      <c r="O601" s="156">
        <v>930</v>
      </c>
      <c r="P601" s="1086">
        <f t="shared" si="112"/>
        <v>65.100000000000009</v>
      </c>
      <c r="Q601" s="893"/>
      <c r="S601" s="856" t="s">
        <v>2620</v>
      </c>
    </row>
    <row r="602" spans="1:24" s="169" customFormat="1" ht="15" customHeight="1">
      <c r="A602" s="938"/>
      <c r="B602" s="926"/>
      <c r="C602" s="926"/>
      <c r="D602" s="1229"/>
      <c r="E602" s="1157"/>
      <c r="F602" s="1157"/>
      <c r="G602" s="1240"/>
      <c r="H602" s="1240"/>
      <c r="I602" s="1159">
        <f>SUM(I599:I601)</f>
        <v>9.0299999999999994</v>
      </c>
      <c r="J602" s="1159">
        <f>SUM(J599:J601)</f>
        <v>2.371</v>
      </c>
      <c r="K602" s="1159">
        <f>SUM(K599:K601)</f>
        <v>0</v>
      </c>
      <c r="L602" s="1159">
        <f>SUM(L599:L601)</f>
        <v>6.6589999999999998</v>
      </c>
      <c r="M602" s="1159">
        <f>SUM(M599:M601)</f>
        <v>2.93</v>
      </c>
      <c r="N602" s="927"/>
      <c r="O602" s="928"/>
      <c r="P602" s="1159">
        <f>SUM(P599:P601)</f>
        <v>205.10000000000002</v>
      </c>
      <c r="Q602" s="606"/>
      <c r="S602" s="856"/>
    </row>
    <row r="603" spans="1:24" s="896" customFormat="1" ht="15.75" customHeight="1">
      <c r="A603" s="1241"/>
      <c r="B603" s="1232"/>
      <c r="C603" s="1232"/>
      <c r="D603" s="1242"/>
      <c r="E603" s="1234" t="s">
        <v>2654</v>
      </c>
      <c r="F603" s="1235"/>
      <c r="G603" s="1259"/>
      <c r="H603" s="1259"/>
      <c r="I603" s="1237">
        <f>I602+I598+I596+I593+I589+I586+I581</f>
        <v>113</v>
      </c>
      <c r="J603" s="1237">
        <f>J602+J598+J596+J593+J589+J586+J581</f>
        <v>13.431000000000001</v>
      </c>
      <c r="K603" s="1237">
        <f>K602+K598+K596+K593+K589+K586+K581</f>
        <v>0</v>
      </c>
      <c r="L603" s="1237">
        <f>L602+L598+L596+L593+L589+L586+L581</f>
        <v>99.568999999999988</v>
      </c>
      <c r="M603" s="1237">
        <f>M602+M598+M596+M593+M589+M586+M581</f>
        <v>57.355000000000004</v>
      </c>
      <c r="N603" s="1238"/>
      <c r="O603" s="1239"/>
      <c r="P603" s="1237">
        <f>P602+P598+P596+P593+P589+P586+P581</f>
        <v>3644.85</v>
      </c>
      <c r="Q603" s="897"/>
    </row>
    <row r="604" spans="1:24" s="141" customFormat="1" ht="17.25" customHeight="1">
      <c r="A604" s="929"/>
      <c r="B604" s="929"/>
      <c r="C604" s="929"/>
      <c r="D604" s="930"/>
      <c r="E604" s="931" t="s">
        <v>2474</v>
      </c>
      <c r="F604" s="931"/>
      <c r="G604" s="932"/>
      <c r="H604" s="932"/>
      <c r="I604" s="933">
        <f>I603+I556+I531+I509+I473+I370</f>
        <v>574.11699999999996</v>
      </c>
      <c r="J604" s="933">
        <f>J603+J556+J531+J509+J473+J370</f>
        <v>64.608000000000004</v>
      </c>
      <c r="K604" s="933">
        <f>K603+K556+K531+K509+K473+K370</f>
        <v>3.59</v>
      </c>
      <c r="L604" s="933">
        <f>L603+L556+L531+L509+L473+L370</f>
        <v>505.91899999999993</v>
      </c>
      <c r="M604" s="933">
        <f>M603+M556+M531+M509+M473+M370</f>
        <v>257.983</v>
      </c>
      <c r="N604" s="932"/>
      <c r="O604" s="932"/>
      <c r="P604" s="933">
        <f>P603+P556+P531+P509+P473+P370</f>
        <v>18496.3</v>
      </c>
      <c r="Q604" s="595"/>
      <c r="S604" s="856"/>
    </row>
    <row r="605" spans="1:24" s="116" customFormat="1" ht="12">
      <c r="A605" s="145"/>
      <c r="B605" s="145"/>
      <c r="C605" s="145"/>
      <c r="D605" s="181"/>
      <c r="E605" s="346"/>
      <c r="F605" s="117"/>
      <c r="I605" s="607"/>
      <c r="J605" s="607"/>
      <c r="K605" s="181"/>
      <c r="L605" s="181"/>
      <c r="M605" s="181"/>
      <c r="P605" s="607"/>
      <c r="S605" s="856"/>
      <c r="U605" s="141"/>
    </row>
    <row r="606" spans="1:24" s="901" customFormat="1" ht="20.25" customHeight="1">
      <c r="A606" s="898"/>
      <c r="B606" s="898"/>
      <c r="C606" s="898"/>
      <c r="D606" s="899"/>
      <c r="E606" s="900" t="s">
        <v>2152</v>
      </c>
      <c r="F606" s="900"/>
      <c r="I606" s="902"/>
      <c r="J606" s="902"/>
      <c r="K606" s="899"/>
      <c r="L606" s="899"/>
      <c r="M606" s="902">
        <f>M604+M352+M248</f>
        <v>590.65899999999999</v>
      </c>
      <c r="P606" s="902">
        <f>P604+P352+P248</f>
        <v>35929.65</v>
      </c>
      <c r="S606" s="903"/>
      <c r="U606" s="141"/>
    </row>
    <row r="607" spans="1:24" s="116" customFormat="1" ht="12">
      <c r="A607" s="145"/>
      <c r="B607" s="145"/>
      <c r="C607" s="145"/>
      <c r="D607" s="181"/>
      <c r="E607" s="117"/>
      <c r="F607" s="117"/>
      <c r="I607" s="607"/>
      <c r="J607" s="607"/>
      <c r="K607" s="181"/>
      <c r="L607" s="181"/>
      <c r="M607" s="181"/>
      <c r="P607" s="607"/>
      <c r="S607" s="856"/>
      <c r="U607" s="141"/>
      <c r="V607" s="141"/>
      <c r="W607" s="141"/>
      <c r="X607" s="141"/>
    </row>
    <row r="608" spans="1:24" s="116" customFormat="1" ht="12">
      <c r="A608" s="145"/>
      <c r="B608" s="145"/>
      <c r="C608" s="145"/>
      <c r="D608" s="181"/>
      <c r="E608" s="117"/>
      <c r="F608" s="117"/>
      <c r="I608" s="607"/>
      <c r="J608" s="607"/>
      <c r="K608" s="181"/>
      <c r="L608" s="181"/>
      <c r="M608" s="181"/>
      <c r="P608" s="607"/>
      <c r="S608" s="856"/>
      <c r="U608" s="141"/>
      <c r="V608" s="141"/>
      <c r="W608" s="141"/>
      <c r="X608" s="141"/>
    </row>
    <row r="609" spans="1:21" s="116" customFormat="1" ht="12">
      <c r="A609" s="145"/>
      <c r="B609" s="145"/>
      <c r="C609" s="145"/>
      <c r="D609" s="181"/>
      <c r="E609" s="117"/>
      <c r="F609" s="117"/>
      <c r="I609" s="607"/>
      <c r="J609" s="607"/>
      <c r="K609" s="181"/>
      <c r="L609" s="181"/>
      <c r="M609" s="181"/>
      <c r="P609" s="607"/>
      <c r="S609" s="856"/>
      <c r="U609" s="141"/>
    </row>
    <row r="610" spans="1:21" s="116" customFormat="1" ht="12">
      <c r="A610" s="145"/>
      <c r="B610" s="145"/>
      <c r="C610" s="145"/>
      <c r="D610" s="181"/>
      <c r="E610" s="117"/>
      <c r="F610" s="117"/>
      <c r="I610" s="607"/>
      <c r="J610" s="607"/>
      <c r="K610" s="181"/>
      <c r="L610" s="181"/>
      <c r="M610" s="181"/>
      <c r="P610" s="607"/>
      <c r="S610" s="856"/>
      <c r="U610" s="141"/>
    </row>
    <row r="611" spans="1:21" s="116" customFormat="1" ht="12">
      <c r="A611" s="145"/>
      <c r="B611" s="145"/>
      <c r="C611" s="145"/>
      <c r="D611" s="181"/>
      <c r="E611" s="117"/>
      <c r="F611" s="117"/>
      <c r="I611" s="607"/>
      <c r="J611" s="607"/>
      <c r="K611" s="181"/>
      <c r="L611" s="181"/>
      <c r="M611" s="181"/>
      <c r="P611" s="607"/>
      <c r="S611" s="856"/>
      <c r="U611" s="141"/>
    </row>
    <row r="612" spans="1:21" s="116" customFormat="1" ht="12">
      <c r="A612" s="145"/>
      <c r="B612" s="145"/>
      <c r="C612" s="145"/>
      <c r="D612" s="181"/>
      <c r="E612" s="117"/>
      <c r="F612" s="117"/>
      <c r="I612" s="607"/>
      <c r="J612" s="607"/>
      <c r="K612" s="181"/>
      <c r="L612" s="181"/>
      <c r="M612" s="181"/>
      <c r="P612" s="607"/>
      <c r="S612" s="856"/>
      <c r="U612" s="141"/>
    </row>
    <row r="613" spans="1:21" s="116" customFormat="1" ht="12">
      <c r="A613" s="145"/>
      <c r="B613" s="145"/>
      <c r="C613" s="145"/>
      <c r="D613" s="181"/>
      <c r="E613" s="117"/>
      <c r="F613" s="117"/>
      <c r="I613" s="607"/>
      <c r="J613" s="607"/>
      <c r="K613" s="181"/>
      <c r="L613" s="181"/>
      <c r="M613" s="181"/>
      <c r="P613" s="607"/>
      <c r="S613" s="856"/>
      <c r="U613" s="141"/>
    </row>
    <row r="614" spans="1:21" s="116" customFormat="1" ht="12">
      <c r="A614" s="145"/>
      <c r="B614" s="145"/>
      <c r="C614" s="145"/>
      <c r="D614" s="181"/>
      <c r="E614" s="117"/>
      <c r="F614" s="117"/>
      <c r="I614" s="607"/>
      <c r="J614" s="607"/>
      <c r="K614" s="181"/>
      <c r="L614" s="181"/>
      <c r="M614" s="181"/>
      <c r="P614" s="607"/>
      <c r="S614" s="856"/>
      <c r="U614" s="141"/>
    </row>
    <row r="615" spans="1:21" s="116" customFormat="1" ht="12">
      <c r="A615" s="145"/>
      <c r="B615" s="145"/>
      <c r="C615" s="145"/>
      <c r="D615" s="181"/>
      <c r="E615" s="117"/>
      <c r="F615" s="117"/>
      <c r="I615" s="607"/>
      <c r="J615" s="607"/>
      <c r="K615" s="181"/>
      <c r="L615" s="181"/>
      <c r="M615" s="181"/>
      <c r="P615" s="607"/>
      <c r="S615" s="856"/>
      <c r="U615" s="141"/>
    </row>
    <row r="616" spans="1:21" s="116" customFormat="1" ht="12">
      <c r="A616" s="145"/>
      <c r="B616" s="145"/>
      <c r="C616" s="145"/>
      <c r="D616" s="181"/>
      <c r="E616" s="117"/>
      <c r="F616" s="117"/>
      <c r="I616" s="607"/>
      <c r="J616" s="607"/>
      <c r="K616" s="181"/>
      <c r="L616" s="181"/>
      <c r="M616" s="181"/>
      <c r="P616" s="607"/>
      <c r="S616" s="856"/>
      <c r="U616" s="141"/>
    </row>
    <row r="617" spans="1:21" s="116" customFormat="1" ht="12">
      <c r="A617" s="145"/>
      <c r="B617" s="145"/>
      <c r="C617" s="145"/>
      <c r="D617" s="181"/>
      <c r="E617" s="117"/>
      <c r="F617" s="117"/>
      <c r="I617" s="607"/>
      <c r="J617" s="607"/>
      <c r="K617" s="181"/>
      <c r="L617" s="181"/>
      <c r="M617" s="181"/>
      <c r="P617" s="607"/>
      <c r="S617" s="856"/>
    </row>
    <row r="618" spans="1:21" s="163" customFormat="1">
      <c r="A618" s="608"/>
      <c r="B618" s="608"/>
      <c r="C618" s="608"/>
      <c r="D618" s="576"/>
      <c r="E618" s="324"/>
      <c r="F618" s="324"/>
      <c r="I618" s="609"/>
      <c r="J618" s="609"/>
      <c r="K618" s="576"/>
      <c r="L618" s="576"/>
      <c r="M618" s="576"/>
      <c r="P618" s="609"/>
      <c r="S618" s="854"/>
    </row>
  </sheetData>
  <mergeCells count="109">
    <mergeCell ref="C171:C172"/>
    <mergeCell ref="C153:C154"/>
    <mergeCell ref="B153:B154"/>
    <mergeCell ref="A153:A154"/>
    <mergeCell ref="C156:C157"/>
    <mergeCell ref="B156:B157"/>
    <mergeCell ref="A156:A157"/>
    <mergeCell ref="F110:F111"/>
    <mergeCell ref="C110:C111"/>
    <mergeCell ref="F380:F381"/>
    <mergeCell ref="C380:C381"/>
    <mergeCell ref="B380:B381"/>
    <mergeCell ref="E380:E381"/>
    <mergeCell ref="D380:D381"/>
    <mergeCell ref="A380:A381"/>
    <mergeCell ref="F345:F347"/>
    <mergeCell ref="D345:D347"/>
    <mergeCell ref="C270:C272"/>
    <mergeCell ref="B270:B272"/>
    <mergeCell ref="C339:C340"/>
    <mergeCell ref="B339:B340"/>
    <mergeCell ref="C345:C347"/>
    <mergeCell ref="B345:B347"/>
    <mergeCell ref="A354:E354"/>
    <mergeCell ref="A249:E249"/>
    <mergeCell ref="A270:A272"/>
    <mergeCell ref="E345:E347"/>
    <mergeCell ref="A171:A172"/>
    <mergeCell ref="D77:D78"/>
    <mergeCell ref="E77:E78"/>
    <mergeCell ref="D110:D111"/>
    <mergeCell ref="E110:E111"/>
    <mergeCell ref="D82:D83"/>
    <mergeCell ref="E82:E83"/>
    <mergeCell ref="E104:E106"/>
    <mergeCell ref="D104:D106"/>
    <mergeCell ref="A110:A111"/>
    <mergeCell ref="A194:A195"/>
    <mergeCell ref="A339:A340"/>
    <mergeCell ref="A345:A347"/>
    <mergeCell ref="A167:A168"/>
    <mergeCell ref="C169:C170"/>
    <mergeCell ref="B169:B170"/>
    <mergeCell ref="A169:A170"/>
    <mergeCell ref="E169:E170"/>
    <mergeCell ref="D169:D170"/>
    <mergeCell ref="B82:B83"/>
    <mergeCell ref="B171:B172"/>
    <mergeCell ref="P339:P340"/>
    <mergeCell ref="F339:F340"/>
    <mergeCell ref="D270:D272"/>
    <mergeCell ref="E339:E340"/>
    <mergeCell ref="D339:D340"/>
    <mergeCell ref="P270:P272"/>
    <mergeCell ref="F270:F272"/>
    <mergeCell ref="B104:B106"/>
    <mergeCell ref="P110:P111"/>
    <mergeCell ref="B110:B111"/>
    <mergeCell ref="B167:B168"/>
    <mergeCell ref="C194:C195"/>
    <mergeCell ref="B194:B195"/>
    <mergeCell ref="D153:D154"/>
    <mergeCell ref="E153:E154"/>
    <mergeCell ref="E156:E157"/>
    <mergeCell ref="D156:D157"/>
    <mergeCell ref="D167:D168"/>
    <mergeCell ref="E167:E168"/>
    <mergeCell ref="E171:E172"/>
    <mergeCell ref="D171:D172"/>
    <mergeCell ref="C167:C168"/>
    <mergeCell ref="E194:E195"/>
    <mergeCell ref="D194:D195"/>
    <mergeCell ref="Q4:Q5"/>
    <mergeCell ref="P4:P5"/>
    <mergeCell ref="E11:E12"/>
    <mergeCell ref="D11:D12"/>
    <mergeCell ref="G4:H4"/>
    <mergeCell ref="F4:F5"/>
    <mergeCell ref="I4:I5"/>
    <mergeCell ref="J4:J5"/>
    <mergeCell ref="K4:K5"/>
    <mergeCell ref="L4:L5"/>
    <mergeCell ref="M4:O4"/>
    <mergeCell ref="N5:O5"/>
    <mergeCell ref="A6:E6"/>
    <mergeCell ref="C11:C12"/>
    <mergeCell ref="B11:B12"/>
    <mergeCell ref="D4:D5"/>
    <mergeCell ref="E4:E5"/>
    <mergeCell ref="A11:A12"/>
    <mergeCell ref="A4:A5"/>
    <mergeCell ref="B4:B5"/>
    <mergeCell ref="C4:C5"/>
    <mergeCell ref="M1:P1"/>
    <mergeCell ref="A2:P2"/>
    <mergeCell ref="A3:P3"/>
    <mergeCell ref="F49:F50"/>
    <mergeCell ref="A77:A78"/>
    <mergeCell ref="B77:B78"/>
    <mergeCell ref="A82:A83"/>
    <mergeCell ref="A104:A106"/>
    <mergeCell ref="A107:A108"/>
    <mergeCell ref="C82:C83"/>
    <mergeCell ref="C104:C106"/>
    <mergeCell ref="C77:C78"/>
    <mergeCell ref="E107:E108"/>
    <mergeCell ref="D107:D108"/>
    <mergeCell ref="C107:C108"/>
    <mergeCell ref="B107:B108"/>
  </mergeCells>
  <printOptions horizontalCentered="1"/>
  <pageMargins left="0.25" right="0.25" top="0.75" bottom="0.5" header="0" footer="0.35"/>
  <pageSetup paperSize="9" scale="80" firstPageNumber="45" orientation="landscape" useFirstPageNumber="1" r:id="rId1"/>
  <headerFooter>
    <oddFooter>&amp;C&amp;"SutonnyMJ,Bold"&amp;18&amp;P</oddFooter>
  </headerFooter>
  <rowBreaks count="2" manualBreakCount="2">
    <brk id="431" max="16383" man="1"/>
    <brk id="479" max="16383" man="1"/>
  </rowBreaks>
  <ignoredErrors>
    <ignoredError sqref="L208:M208 L214:M214 L8:M8 L10:M10 L13:M13 L18:M18 L24:M24 L32:M32 L34:M34 L43:M43 L47:M47 L56:M56 L66:M66 L70:M70 M200 M187 M165 M152 M146 M140 M9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X109"/>
  <sheetViews>
    <sheetView workbookViewId="0">
      <pane xSplit="8" ySplit="5" topLeftCell="I6" activePane="bottomRight" state="frozenSplit"/>
      <selection pane="topRight" activeCell="I1" sqref="I1"/>
      <selection pane="bottomLeft" activeCell="A11" sqref="A11"/>
      <selection pane="bottomRight" activeCell="E92" sqref="E92"/>
    </sheetView>
  </sheetViews>
  <sheetFormatPr defaultRowHeight="14.4"/>
  <cols>
    <col min="1" max="1" width="4.33203125" style="839" customWidth="1"/>
    <col min="2" max="2" width="9.88671875" customWidth="1"/>
    <col min="3" max="3" width="11" style="5" customWidth="1"/>
    <col min="4" max="4" width="10.6640625" style="5" customWidth="1"/>
    <col min="5" max="5" width="65.109375" style="364" customWidth="1"/>
    <col min="6" max="8" width="45.109375" hidden="1" customWidth="1"/>
    <col min="9" max="9" width="8" customWidth="1"/>
    <col min="10" max="10" width="7.33203125" customWidth="1"/>
    <col min="11" max="12" width="7.109375" customWidth="1"/>
    <col min="13" max="13" width="7.44140625" customWidth="1"/>
    <col min="14" max="14" width="14.109375" style="173" customWidth="1"/>
    <col min="15" max="15" width="13.44140625" style="365" customWidth="1"/>
    <col min="16" max="16" width="9.88671875" customWidth="1"/>
    <col min="17" max="17" width="9.109375" hidden="1" customWidth="1"/>
  </cols>
  <sheetData>
    <row r="1" spans="1:24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2"/>
      <c r="J1" s="612"/>
      <c r="K1" s="612"/>
      <c r="L1" s="612"/>
      <c r="M1" s="1804" t="s">
        <v>2452</v>
      </c>
      <c r="N1" s="1804"/>
      <c r="O1" s="1804"/>
      <c r="P1" s="1804"/>
      <c r="Q1" s="612"/>
      <c r="R1" s="612"/>
    </row>
    <row r="2" spans="1:24" s="579" customFormat="1" ht="21.75" customHeight="1">
      <c r="A2" s="1805" t="s">
        <v>2466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</row>
    <row r="3" spans="1:24" s="10" customFormat="1" ht="21" customHeight="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</row>
    <row r="4" spans="1:24" s="11" customFormat="1" ht="36" customHeight="1">
      <c r="A4" s="1797" t="s">
        <v>1671</v>
      </c>
      <c r="B4" s="1797" t="s">
        <v>1674</v>
      </c>
      <c r="C4" s="1862" t="s">
        <v>1675</v>
      </c>
      <c r="D4" s="1915" t="s">
        <v>1672</v>
      </c>
      <c r="E4" s="1797" t="s">
        <v>1673</v>
      </c>
      <c r="F4" s="1799" t="s">
        <v>462</v>
      </c>
      <c r="G4" s="1895" t="s">
        <v>391</v>
      </c>
      <c r="H4" s="1895"/>
      <c r="I4" s="1894" t="s">
        <v>782</v>
      </c>
      <c r="J4" s="1894" t="s">
        <v>783</v>
      </c>
      <c r="K4" s="1894" t="s">
        <v>784</v>
      </c>
      <c r="L4" s="1894" t="s">
        <v>785</v>
      </c>
      <c r="M4" s="1894" t="s">
        <v>786</v>
      </c>
      <c r="N4" s="1894"/>
      <c r="O4" s="1894"/>
      <c r="P4" s="1797" t="s">
        <v>2181</v>
      </c>
      <c r="Q4" s="1913" t="s">
        <v>1769</v>
      </c>
    </row>
    <row r="5" spans="1:24" s="11" customFormat="1" ht="33.75" customHeight="1">
      <c r="A5" s="1799"/>
      <c r="B5" s="1799"/>
      <c r="C5" s="1863"/>
      <c r="D5" s="1916"/>
      <c r="E5" s="1799"/>
      <c r="F5" s="1799"/>
      <c r="G5" s="581" t="s">
        <v>67</v>
      </c>
      <c r="H5" s="581" t="s">
        <v>66</v>
      </c>
      <c r="I5" s="1894"/>
      <c r="J5" s="1894"/>
      <c r="K5" s="1894"/>
      <c r="L5" s="1894"/>
      <c r="M5" s="580" t="s">
        <v>787</v>
      </c>
      <c r="N5" s="1894" t="s">
        <v>788</v>
      </c>
      <c r="O5" s="1894"/>
      <c r="P5" s="1797"/>
      <c r="Q5" s="1914"/>
    </row>
    <row r="6" spans="1:24" ht="22.5" customHeight="1">
      <c r="A6" s="1807" t="s">
        <v>2469</v>
      </c>
      <c r="B6" s="1807"/>
      <c r="C6" s="1807"/>
      <c r="D6" s="1807"/>
      <c r="E6" s="1807"/>
    </row>
    <row r="7" spans="1:24" s="283" customFormat="1" ht="17.25" customHeight="1">
      <c r="A7" s="862">
        <v>1</v>
      </c>
      <c r="B7" s="846" t="s">
        <v>57</v>
      </c>
      <c r="C7" s="874" t="s">
        <v>63</v>
      </c>
      <c r="D7" s="869">
        <v>504095008</v>
      </c>
      <c r="E7" s="863" t="s">
        <v>1946</v>
      </c>
      <c r="F7" s="386"/>
      <c r="G7" s="386"/>
      <c r="H7" s="386"/>
      <c r="I7" s="869">
        <v>4.18</v>
      </c>
      <c r="J7" s="869"/>
      <c r="K7" s="869"/>
      <c r="L7" s="153">
        <f t="shared" ref="L7:L14" si="0">I7-J7-K7</f>
        <v>4.18</v>
      </c>
      <c r="M7" s="154">
        <f t="shared" ref="M7:M14" si="1">(O7-N7)/1000</f>
        <v>1</v>
      </c>
      <c r="N7" s="871">
        <v>0</v>
      </c>
      <c r="O7" s="872">
        <v>1000</v>
      </c>
      <c r="P7" s="153">
        <f>M7*35</f>
        <v>35</v>
      </c>
      <c r="Q7" s="870"/>
      <c r="R7" s="870"/>
      <c r="S7" s="870" t="s">
        <v>2520</v>
      </c>
      <c r="T7" s="870"/>
    </row>
    <row r="8" spans="1:24" s="283" customFormat="1" ht="15.75" customHeight="1">
      <c r="A8" s="836"/>
      <c r="B8" s="352"/>
      <c r="C8" s="353"/>
      <c r="D8" s="818"/>
      <c r="E8" s="361"/>
      <c r="F8" s="354"/>
      <c r="G8" s="354"/>
      <c r="H8" s="354"/>
      <c r="I8" s="818"/>
      <c r="J8" s="818"/>
      <c r="K8" s="818"/>
      <c r="L8" s="820"/>
      <c r="M8" s="203">
        <f>SUM(M7)</f>
        <v>1</v>
      </c>
      <c r="N8" s="821"/>
      <c r="O8" s="822"/>
      <c r="P8" s="823">
        <f>SUM(P7)</f>
        <v>35</v>
      </c>
    </row>
    <row r="9" spans="1:24" s="283" customFormat="1" ht="24.75" customHeight="1">
      <c r="A9" s="862">
        <v>2</v>
      </c>
      <c r="B9" s="846" t="s">
        <v>57</v>
      </c>
      <c r="C9" s="875" t="s">
        <v>56</v>
      </c>
      <c r="D9" s="869">
        <v>504854047</v>
      </c>
      <c r="E9" s="863" t="s">
        <v>1941</v>
      </c>
      <c r="F9" s="386"/>
      <c r="G9" s="386"/>
      <c r="H9" s="386"/>
      <c r="I9" s="869">
        <v>2.9</v>
      </c>
      <c r="J9" s="869"/>
      <c r="K9" s="869"/>
      <c r="L9" s="153">
        <f t="shared" si="0"/>
        <v>2.9</v>
      </c>
      <c r="M9" s="154">
        <v>1</v>
      </c>
      <c r="N9" s="871">
        <v>1400</v>
      </c>
      <c r="O9" s="872">
        <v>2900</v>
      </c>
      <c r="P9" s="153">
        <f t="shared" ref="P9:P12" si="2">M9*35</f>
        <v>35</v>
      </c>
      <c r="S9" s="870" t="s">
        <v>2516</v>
      </c>
    </row>
    <row r="10" spans="1:24" s="283" customFormat="1" ht="24.75" customHeight="1">
      <c r="A10" s="862">
        <v>3</v>
      </c>
      <c r="B10" s="846" t="s">
        <v>57</v>
      </c>
      <c r="C10" s="875" t="s">
        <v>56</v>
      </c>
      <c r="D10" s="869">
        <v>504854100</v>
      </c>
      <c r="E10" s="863" t="s">
        <v>1942</v>
      </c>
      <c r="F10" s="386"/>
      <c r="G10" s="386"/>
      <c r="H10" s="386"/>
      <c r="I10" s="869">
        <v>3</v>
      </c>
      <c r="J10" s="869"/>
      <c r="K10" s="869"/>
      <c r="L10" s="153">
        <f t="shared" si="0"/>
        <v>3</v>
      </c>
      <c r="M10" s="154">
        <v>0.5</v>
      </c>
      <c r="N10" s="871">
        <v>0</v>
      </c>
      <c r="O10" s="872">
        <v>900</v>
      </c>
      <c r="P10" s="153">
        <f t="shared" si="2"/>
        <v>17.5</v>
      </c>
      <c r="S10" s="870" t="s">
        <v>2516</v>
      </c>
    </row>
    <row r="11" spans="1:24" s="283" customFormat="1" ht="24.75" customHeight="1">
      <c r="A11" s="862">
        <v>4</v>
      </c>
      <c r="B11" s="846" t="s">
        <v>57</v>
      </c>
      <c r="C11" s="875" t="s">
        <v>56</v>
      </c>
      <c r="D11" s="869">
        <v>504855111</v>
      </c>
      <c r="E11" s="863" t="s">
        <v>1943</v>
      </c>
      <c r="F11" s="386"/>
      <c r="G11" s="386"/>
      <c r="H11" s="386"/>
      <c r="I11" s="869">
        <v>2.1</v>
      </c>
      <c r="J11" s="869"/>
      <c r="K11" s="869"/>
      <c r="L11" s="153">
        <f t="shared" si="0"/>
        <v>2.1</v>
      </c>
      <c r="M11" s="154">
        <v>0.5</v>
      </c>
      <c r="N11" s="871">
        <v>0</v>
      </c>
      <c r="O11" s="872">
        <v>800</v>
      </c>
      <c r="P11" s="153">
        <f t="shared" si="2"/>
        <v>17.5</v>
      </c>
      <c r="S11" s="870" t="s">
        <v>2516</v>
      </c>
    </row>
    <row r="12" spans="1:24" s="283" customFormat="1" ht="24.75" customHeight="1">
      <c r="A12" s="862">
        <v>5</v>
      </c>
      <c r="B12" s="846" t="s">
        <v>57</v>
      </c>
      <c r="C12" s="875" t="s">
        <v>56</v>
      </c>
      <c r="D12" s="869">
        <v>504855117</v>
      </c>
      <c r="E12" s="863" t="s">
        <v>1944</v>
      </c>
      <c r="F12" s="386"/>
      <c r="G12" s="386"/>
      <c r="H12" s="386"/>
      <c r="I12" s="869">
        <v>2</v>
      </c>
      <c r="J12" s="869"/>
      <c r="K12" s="869"/>
      <c r="L12" s="153">
        <f t="shared" si="0"/>
        <v>2</v>
      </c>
      <c r="M12" s="154">
        <v>0.5</v>
      </c>
      <c r="N12" s="871">
        <v>0</v>
      </c>
      <c r="O12" s="872">
        <v>1000</v>
      </c>
      <c r="P12" s="153">
        <f t="shared" si="2"/>
        <v>17.5</v>
      </c>
      <c r="S12" s="870" t="s">
        <v>2516</v>
      </c>
    </row>
    <row r="13" spans="1:24" s="283" customFormat="1" ht="14.25" customHeight="1">
      <c r="A13" s="836"/>
      <c r="B13" s="352"/>
      <c r="C13" s="353"/>
      <c r="D13" s="818"/>
      <c r="E13" s="361"/>
      <c r="F13" s="354"/>
      <c r="G13" s="354"/>
      <c r="H13" s="354"/>
      <c r="I13" s="818"/>
      <c r="J13" s="818"/>
      <c r="K13" s="818"/>
      <c r="L13" s="820"/>
      <c r="M13" s="203">
        <f>SUM(M9:M12)</f>
        <v>2.5</v>
      </c>
      <c r="N13" s="821"/>
      <c r="O13" s="822"/>
      <c r="P13" s="823">
        <f>SUM(P9:P12)</f>
        <v>87.5</v>
      </c>
      <c r="X13" s="356"/>
    </row>
    <row r="14" spans="1:24" s="283" customFormat="1" ht="17.25" customHeight="1">
      <c r="A14" s="862">
        <v>6</v>
      </c>
      <c r="B14" s="846" t="s">
        <v>57</v>
      </c>
      <c r="C14" s="875" t="s">
        <v>173</v>
      </c>
      <c r="D14" s="869">
        <v>504194008</v>
      </c>
      <c r="E14" s="863" t="s">
        <v>1945</v>
      </c>
      <c r="F14" s="386"/>
      <c r="G14" s="386"/>
      <c r="H14" s="386"/>
      <c r="I14" s="869">
        <v>2.5499999999999998</v>
      </c>
      <c r="J14" s="869"/>
      <c r="K14" s="869"/>
      <c r="L14" s="153">
        <f t="shared" si="0"/>
        <v>2.5499999999999998</v>
      </c>
      <c r="M14" s="154">
        <f t="shared" si="1"/>
        <v>1</v>
      </c>
      <c r="N14" s="871">
        <v>0</v>
      </c>
      <c r="O14" s="872">
        <v>1000</v>
      </c>
      <c r="P14" s="153">
        <f>M14*35</f>
        <v>35</v>
      </c>
      <c r="S14" s="870" t="s">
        <v>2513</v>
      </c>
      <c r="X14" s="356"/>
    </row>
    <row r="15" spans="1:24" s="283" customFormat="1" ht="15" customHeight="1">
      <c r="A15" s="836"/>
      <c r="B15" s="354"/>
      <c r="C15" s="818"/>
      <c r="D15" s="818"/>
      <c r="E15" s="361"/>
      <c r="F15" s="354"/>
      <c r="G15" s="354"/>
      <c r="H15" s="354"/>
      <c r="I15" s="818"/>
      <c r="J15" s="818"/>
      <c r="K15" s="818"/>
      <c r="L15" s="818"/>
      <c r="M15" s="823">
        <f>SUM(M14)</f>
        <v>1</v>
      </c>
      <c r="N15" s="824"/>
      <c r="O15" s="825"/>
      <c r="P15" s="823">
        <f>SUM(P14)</f>
        <v>35</v>
      </c>
    </row>
    <row r="16" spans="1:24" s="283" customFormat="1" ht="17.25" customHeight="1">
      <c r="A16" s="862">
        <v>7</v>
      </c>
      <c r="B16" s="874" t="s">
        <v>31</v>
      </c>
      <c r="C16" s="874" t="s">
        <v>50</v>
      </c>
      <c r="D16" s="869">
        <v>506104037</v>
      </c>
      <c r="E16" s="863" t="s">
        <v>1782</v>
      </c>
      <c r="F16" s="864"/>
      <c r="G16" s="864"/>
      <c r="H16" s="864"/>
      <c r="I16" s="869">
        <v>2.29</v>
      </c>
      <c r="J16" s="869"/>
      <c r="K16" s="869"/>
      <c r="L16" s="153">
        <f t="shared" ref="L16:L54" si="3">I16-J16-K16</f>
        <v>2.29</v>
      </c>
      <c r="M16" s="154">
        <f t="shared" ref="M16:M54" si="4">(O16-N16)/1000</f>
        <v>0.85499999999999998</v>
      </c>
      <c r="N16" s="871">
        <v>1115</v>
      </c>
      <c r="O16" s="872">
        <v>1970</v>
      </c>
      <c r="P16" s="153">
        <f t="shared" ref="P16:P19" si="5">M16*35</f>
        <v>29.925000000000001</v>
      </c>
      <c r="S16" s="870" t="s">
        <v>2519</v>
      </c>
    </row>
    <row r="17" spans="1:21" s="283" customFormat="1" ht="17.25" customHeight="1">
      <c r="A17" s="862">
        <v>8</v>
      </c>
      <c r="B17" s="874" t="s">
        <v>31</v>
      </c>
      <c r="C17" s="874" t="s">
        <v>50</v>
      </c>
      <c r="D17" s="869">
        <v>506104064</v>
      </c>
      <c r="E17" s="863" t="s">
        <v>1783</v>
      </c>
      <c r="F17" s="864"/>
      <c r="G17" s="864"/>
      <c r="H17" s="864"/>
      <c r="I17" s="869">
        <v>2.9</v>
      </c>
      <c r="J17" s="869"/>
      <c r="K17" s="869"/>
      <c r="L17" s="153">
        <f t="shared" si="3"/>
        <v>2.9</v>
      </c>
      <c r="M17" s="154">
        <f t="shared" si="4"/>
        <v>0.8</v>
      </c>
      <c r="N17" s="871">
        <v>0</v>
      </c>
      <c r="O17" s="872">
        <v>800</v>
      </c>
      <c r="P17" s="153">
        <f t="shared" si="5"/>
        <v>28</v>
      </c>
      <c r="S17" s="870" t="s">
        <v>2519</v>
      </c>
    </row>
    <row r="18" spans="1:21" s="283" customFormat="1" ht="17.25" customHeight="1">
      <c r="A18" s="862">
        <v>9</v>
      </c>
      <c r="B18" s="874" t="s">
        <v>31</v>
      </c>
      <c r="C18" s="874" t="s">
        <v>50</v>
      </c>
      <c r="D18" s="869">
        <v>506104011</v>
      </c>
      <c r="E18" s="863" t="s">
        <v>1784</v>
      </c>
      <c r="F18" s="864"/>
      <c r="G18" s="864"/>
      <c r="H18" s="864"/>
      <c r="I18" s="869">
        <v>2.75</v>
      </c>
      <c r="J18" s="869"/>
      <c r="K18" s="869"/>
      <c r="L18" s="153">
        <f t="shared" si="3"/>
        <v>2.75</v>
      </c>
      <c r="M18" s="154">
        <f t="shared" si="4"/>
        <v>1.25</v>
      </c>
      <c r="N18" s="871">
        <v>1500</v>
      </c>
      <c r="O18" s="872">
        <v>2750</v>
      </c>
      <c r="P18" s="153">
        <f t="shared" si="5"/>
        <v>43.75</v>
      </c>
      <c r="S18" s="870" t="s">
        <v>2519</v>
      </c>
    </row>
    <row r="19" spans="1:21" s="283" customFormat="1" ht="17.25" customHeight="1">
      <c r="A19" s="862">
        <v>10</v>
      </c>
      <c r="B19" s="874" t="s">
        <v>31</v>
      </c>
      <c r="C19" s="874" t="s">
        <v>50</v>
      </c>
      <c r="D19" s="869">
        <v>506104052</v>
      </c>
      <c r="E19" s="863" t="s">
        <v>1785</v>
      </c>
      <c r="F19" s="864"/>
      <c r="G19" s="864"/>
      <c r="H19" s="864"/>
      <c r="I19" s="869">
        <v>3.45</v>
      </c>
      <c r="J19" s="869"/>
      <c r="K19" s="869"/>
      <c r="L19" s="153">
        <f t="shared" si="3"/>
        <v>3.45</v>
      </c>
      <c r="M19" s="154">
        <f t="shared" si="4"/>
        <v>0.5</v>
      </c>
      <c r="N19" s="871">
        <v>0</v>
      </c>
      <c r="O19" s="872">
        <v>500</v>
      </c>
      <c r="P19" s="153">
        <f t="shared" si="5"/>
        <v>17.5</v>
      </c>
      <c r="S19" s="870" t="s">
        <v>2519</v>
      </c>
    </row>
    <row r="20" spans="1:21" s="283" customFormat="1" ht="14.25" customHeight="1">
      <c r="A20" s="836"/>
      <c r="B20" s="353"/>
      <c r="C20" s="353"/>
      <c r="D20" s="818"/>
      <c r="E20" s="361"/>
      <c r="F20" s="357"/>
      <c r="G20" s="357"/>
      <c r="H20" s="357"/>
      <c r="I20" s="818"/>
      <c r="J20" s="818"/>
      <c r="K20" s="818"/>
      <c r="L20" s="820"/>
      <c r="M20" s="203">
        <f>SUM(M16:M19)</f>
        <v>3.4050000000000002</v>
      </c>
      <c r="N20" s="821"/>
      <c r="O20" s="822"/>
      <c r="P20" s="823">
        <f>SUM(P16:P19)</f>
        <v>119.175</v>
      </c>
    </row>
    <row r="21" spans="1:21" s="283" customFormat="1" ht="17.25" customHeight="1">
      <c r="A21" s="862">
        <v>11</v>
      </c>
      <c r="B21" s="874" t="s">
        <v>31</v>
      </c>
      <c r="C21" s="874" t="s">
        <v>363</v>
      </c>
      <c r="D21" s="869">
        <v>506625079</v>
      </c>
      <c r="E21" s="863" t="s">
        <v>1786</v>
      </c>
      <c r="F21" s="864"/>
      <c r="G21" s="864"/>
      <c r="H21" s="864"/>
      <c r="I21" s="869">
        <v>3</v>
      </c>
      <c r="J21" s="869"/>
      <c r="K21" s="869"/>
      <c r="L21" s="153">
        <f t="shared" si="3"/>
        <v>3</v>
      </c>
      <c r="M21" s="154">
        <f t="shared" si="4"/>
        <v>1</v>
      </c>
      <c r="N21" s="871">
        <v>0</v>
      </c>
      <c r="O21" s="872">
        <v>1000</v>
      </c>
      <c r="P21" s="153">
        <f t="shared" ref="P21:P27" si="6">M21*35</f>
        <v>35</v>
      </c>
      <c r="S21" s="870" t="s">
        <v>2522</v>
      </c>
    </row>
    <row r="22" spans="1:21" s="283" customFormat="1" ht="33.75" customHeight="1">
      <c r="A22" s="862">
        <v>12</v>
      </c>
      <c r="B22" s="874" t="s">
        <v>31</v>
      </c>
      <c r="C22" s="874" t="s">
        <v>363</v>
      </c>
      <c r="D22" s="869">
        <v>506624016</v>
      </c>
      <c r="E22" s="863" t="s">
        <v>1787</v>
      </c>
      <c r="F22" s="864"/>
      <c r="G22" s="864"/>
      <c r="H22" s="864"/>
      <c r="I22" s="869">
        <v>2.5</v>
      </c>
      <c r="J22" s="869"/>
      <c r="K22" s="869"/>
      <c r="L22" s="153">
        <f t="shared" si="3"/>
        <v>2.5</v>
      </c>
      <c r="M22" s="154">
        <f t="shared" si="4"/>
        <v>1</v>
      </c>
      <c r="N22" s="871">
        <v>0</v>
      </c>
      <c r="O22" s="872">
        <v>1000</v>
      </c>
      <c r="P22" s="153">
        <f t="shared" si="6"/>
        <v>35</v>
      </c>
      <c r="S22" s="870" t="s">
        <v>2522</v>
      </c>
    </row>
    <row r="23" spans="1:21" s="283" customFormat="1" ht="29.25" customHeight="1">
      <c r="A23" s="862">
        <v>13</v>
      </c>
      <c r="B23" s="874" t="s">
        <v>31</v>
      </c>
      <c r="C23" s="874" t="s">
        <v>363</v>
      </c>
      <c r="D23" s="869">
        <v>506625224</v>
      </c>
      <c r="E23" s="863" t="s">
        <v>1788</v>
      </c>
      <c r="F23" s="864"/>
      <c r="G23" s="864"/>
      <c r="H23" s="864"/>
      <c r="I23" s="869">
        <v>4.0999999999999996</v>
      </c>
      <c r="J23" s="869"/>
      <c r="K23" s="869"/>
      <c r="L23" s="153">
        <f t="shared" si="3"/>
        <v>4.0999999999999996</v>
      </c>
      <c r="M23" s="154">
        <f t="shared" si="4"/>
        <v>1</v>
      </c>
      <c r="N23" s="871">
        <v>0</v>
      </c>
      <c r="O23" s="872">
        <v>1000</v>
      </c>
      <c r="P23" s="153">
        <f t="shared" si="6"/>
        <v>35</v>
      </c>
      <c r="S23" s="870" t="s">
        <v>2522</v>
      </c>
    </row>
    <row r="24" spans="1:21" s="283" customFormat="1" ht="21.75" customHeight="1">
      <c r="A24" s="862">
        <v>14</v>
      </c>
      <c r="B24" s="874" t="s">
        <v>31</v>
      </c>
      <c r="C24" s="874" t="s">
        <v>363</v>
      </c>
      <c r="D24" s="869">
        <v>506625075</v>
      </c>
      <c r="E24" s="863" t="s">
        <v>1789</v>
      </c>
      <c r="F24" s="864"/>
      <c r="G24" s="864"/>
      <c r="H24" s="864"/>
      <c r="I24" s="869">
        <v>2.5499999999999998</v>
      </c>
      <c r="J24" s="869"/>
      <c r="K24" s="869"/>
      <c r="L24" s="153">
        <f t="shared" si="3"/>
        <v>2.5499999999999998</v>
      </c>
      <c r="M24" s="154">
        <f t="shared" si="4"/>
        <v>1</v>
      </c>
      <c r="N24" s="871">
        <v>0</v>
      </c>
      <c r="O24" s="872">
        <v>1000</v>
      </c>
      <c r="P24" s="153">
        <f t="shared" si="6"/>
        <v>35</v>
      </c>
      <c r="S24" s="870" t="s">
        <v>2522</v>
      </c>
    </row>
    <row r="25" spans="1:21" s="283" customFormat="1" ht="21.75" customHeight="1">
      <c r="A25" s="862">
        <v>15</v>
      </c>
      <c r="B25" s="874" t="s">
        <v>31</v>
      </c>
      <c r="C25" s="874" t="s">
        <v>363</v>
      </c>
      <c r="D25" s="869">
        <v>506625169</v>
      </c>
      <c r="E25" s="863" t="s">
        <v>1790</v>
      </c>
      <c r="F25" s="864"/>
      <c r="G25" s="864"/>
      <c r="H25" s="864"/>
      <c r="I25" s="869">
        <v>2.145</v>
      </c>
      <c r="J25" s="869"/>
      <c r="K25" s="869"/>
      <c r="L25" s="153">
        <f t="shared" si="3"/>
        <v>2.145</v>
      </c>
      <c r="M25" s="154">
        <f t="shared" si="4"/>
        <v>1</v>
      </c>
      <c r="N25" s="871">
        <v>0</v>
      </c>
      <c r="O25" s="872">
        <v>1000</v>
      </c>
      <c r="P25" s="153">
        <f t="shared" si="6"/>
        <v>35</v>
      </c>
      <c r="S25" s="870" t="s">
        <v>2522</v>
      </c>
    </row>
    <row r="26" spans="1:21" s="283" customFormat="1" ht="21.75" customHeight="1">
      <c r="A26" s="862">
        <v>16</v>
      </c>
      <c r="B26" s="874" t="s">
        <v>31</v>
      </c>
      <c r="C26" s="874" t="s">
        <v>363</v>
      </c>
      <c r="D26" s="869">
        <v>506625189</v>
      </c>
      <c r="E26" s="863" t="s">
        <v>1791</v>
      </c>
      <c r="F26" s="864"/>
      <c r="G26" s="864"/>
      <c r="H26" s="864"/>
      <c r="I26" s="869">
        <v>0.97</v>
      </c>
      <c r="J26" s="869"/>
      <c r="K26" s="869"/>
      <c r="L26" s="153">
        <f t="shared" si="3"/>
        <v>0.97</v>
      </c>
      <c r="M26" s="154">
        <f t="shared" si="4"/>
        <v>0.97</v>
      </c>
      <c r="N26" s="871">
        <v>0</v>
      </c>
      <c r="O26" s="872">
        <v>970</v>
      </c>
      <c r="P26" s="153">
        <f t="shared" si="6"/>
        <v>33.949999999999996</v>
      </c>
      <c r="S26" s="870" t="s">
        <v>2522</v>
      </c>
    </row>
    <row r="27" spans="1:21" s="283" customFormat="1" ht="21.75" customHeight="1">
      <c r="A27" s="862">
        <v>17</v>
      </c>
      <c r="B27" s="874" t="s">
        <v>31</v>
      </c>
      <c r="C27" s="874" t="s">
        <v>363</v>
      </c>
      <c r="D27" s="869">
        <v>506625104</v>
      </c>
      <c r="E27" s="863" t="s">
        <v>1792</v>
      </c>
      <c r="F27" s="864"/>
      <c r="G27" s="864"/>
      <c r="H27" s="864"/>
      <c r="I27" s="869">
        <v>2.8</v>
      </c>
      <c r="J27" s="869"/>
      <c r="K27" s="869"/>
      <c r="L27" s="153">
        <f t="shared" si="3"/>
        <v>2.8</v>
      </c>
      <c r="M27" s="154">
        <f t="shared" si="4"/>
        <v>1</v>
      </c>
      <c r="N27" s="871">
        <v>0</v>
      </c>
      <c r="O27" s="872">
        <v>1000</v>
      </c>
      <c r="P27" s="153">
        <f t="shared" si="6"/>
        <v>35</v>
      </c>
      <c r="S27" s="870" t="s">
        <v>2522</v>
      </c>
    </row>
    <row r="28" spans="1:21" s="283" customFormat="1" ht="16.5" customHeight="1">
      <c r="A28" s="836"/>
      <c r="B28" s="353"/>
      <c r="C28" s="353"/>
      <c r="D28" s="818"/>
      <c r="E28" s="361"/>
      <c r="F28" s="357"/>
      <c r="G28" s="357"/>
      <c r="H28" s="357"/>
      <c r="I28" s="818"/>
      <c r="J28" s="818"/>
      <c r="K28" s="818"/>
      <c r="L28" s="820"/>
      <c r="M28" s="203">
        <f>SUM(M21:M27)</f>
        <v>6.97</v>
      </c>
      <c r="N28" s="821"/>
      <c r="O28" s="822"/>
      <c r="P28" s="823">
        <f>SUM(P21:P27)</f>
        <v>243.95</v>
      </c>
    </row>
    <row r="29" spans="1:21" s="283" customFormat="1" ht="17.25" customHeight="1">
      <c r="A29" s="862">
        <v>18</v>
      </c>
      <c r="B29" s="874" t="s">
        <v>31</v>
      </c>
      <c r="C29" s="874" t="s">
        <v>36</v>
      </c>
      <c r="D29" s="869">
        <v>506324063</v>
      </c>
      <c r="E29" s="876" t="s">
        <v>1793</v>
      </c>
      <c r="F29" s="864"/>
      <c r="G29" s="864"/>
      <c r="H29" s="864"/>
      <c r="I29" s="869">
        <v>1.18</v>
      </c>
      <c r="J29" s="869"/>
      <c r="K29" s="869"/>
      <c r="L29" s="153">
        <f t="shared" si="3"/>
        <v>1.18</v>
      </c>
      <c r="M29" s="154">
        <f t="shared" si="4"/>
        <v>1.18</v>
      </c>
      <c r="N29" s="871">
        <v>0</v>
      </c>
      <c r="O29" s="872">
        <v>1180</v>
      </c>
      <c r="P29" s="153">
        <f t="shared" ref="P29:P30" si="7">M29*35</f>
        <v>41.3</v>
      </c>
      <c r="S29" s="870" t="s">
        <v>2527</v>
      </c>
    </row>
    <row r="30" spans="1:21" s="283" customFormat="1" ht="17.25" customHeight="1">
      <c r="A30" s="862">
        <v>19</v>
      </c>
      <c r="B30" s="874" t="s">
        <v>31</v>
      </c>
      <c r="C30" s="874" t="s">
        <v>36</v>
      </c>
      <c r="D30" s="869">
        <v>506325015</v>
      </c>
      <c r="E30" s="876" t="s">
        <v>1794</v>
      </c>
      <c r="F30" s="864"/>
      <c r="G30" s="864"/>
      <c r="H30" s="864"/>
      <c r="I30" s="869">
        <v>3.1</v>
      </c>
      <c r="J30" s="869"/>
      <c r="K30" s="869"/>
      <c r="L30" s="153">
        <f t="shared" si="3"/>
        <v>3.1</v>
      </c>
      <c r="M30" s="154">
        <f t="shared" si="4"/>
        <v>0.75</v>
      </c>
      <c r="N30" s="871">
        <v>0</v>
      </c>
      <c r="O30" s="872">
        <v>750</v>
      </c>
      <c r="P30" s="153">
        <f t="shared" si="7"/>
        <v>26.25</v>
      </c>
      <c r="S30" s="870" t="s">
        <v>2527</v>
      </c>
    </row>
    <row r="31" spans="1:21" s="283" customFormat="1" ht="17.25" customHeight="1">
      <c r="A31" s="836"/>
      <c r="B31" s="353"/>
      <c r="C31" s="353"/>
      <c r="D31" s="818"/>
      <c r="E31" s="361"/>
      <c r="F31" s="357"/>
      <c r="G31" s="357"/>
      <c r="H31" s="357"/>
      <c r="I31" s="818"/>
      <c r="J31" s="818"/>
      <c r="K31" s="818"/>
      <c r="L31" s="820"/>
      <c r="M31" s="203">
        <f>SUM(M29:M30)</f>
        <v>1.93</v>
      </c>
      <c r="N31" s="821"/>
      <c r="O31" s="822"/>
      <c r="P31" s="823">
        <f>SUM(P29:P30)</f>
        <v>67.55</v>
      </c>
    </row>
    <row r="32" spans="1:21" s="283" customFormat="1" ht="24.75" customHeight="1">
      <c r="A32" s="862">
        <v>20</v>
      </c>
      <c r="B32" s="874" t="s">
        <v>31</v>
      </c>
      <c r="C32" s="875" t="s">
        <v>47</v>
      </c>
      <c r="D32" s="869">
        <v>506024003</v>
      </c>
      <c r="E32" s="876" t="s">
        <v>1795</v>
      </c>
      <c r="F32" s="864"/>
      <c r="G32" s="864"/>
      <c r="H32" s="864"/>
      <c r="I32" s="869">
        <v>3.42</v>
      </c>
      <c r="J32" s="869"/>
      <c r="K32" s="869"/>
      <c r="L32" s="153">
        <f t="shared" si="3"/>
        <v>3.42</v>
      </c>
      <c r="M32" s="154">
        <f t="shared" si="4"/>
        <v>1</v>
      </c>
      <c r="N32" s="871">
        <v>0</v>
      </c>
      <c r="O32" s="872">
        <v>1000</v>
      </c>
      <c r="P32" s="153">
        <f t="shared" ref="P32:P54" si="8">M32*35</f>
        <v>35</v>
      </c>
      <c r="S32" s="870" t="s">
        <v>2530</v>
      </c>
      <c r="U32" s="870"/>
    </row>
    <row r="33" spans="1:19" s="283" customFormat="1" ht="24.75" customHeight="1">
      <c r="A33" s="862">
        <v>21</v>
      </c>
      <c r="B33" s="874" t="s">
        <v>31</v>
      </c>
      <c r="C33" s="875" t="s">
        <v>47</v>
      </c>
      <c r="D33" s="869">
        <v>506024004</v>
      </c>
      <c r="E33" s="876" t="s">
        <v>1796</v>
      </c>
      <c r="F33" s="864"/>
      <c r="G33" s="864"/>
      <c r="H33" s="864"/>
      <c r="I33" s="869">
        <v>1.23</v>
      </c>
      <c r="J33" s="869"/>
      <c r="K33" s="869"/>
      <c r="L33" s="153">
        <f t="shared" si="3"/>
        <v>1.23</v>
      </c>
      <c r="M33" s="154">
        <f t="shared" si="4"/>
        <v>1</v>
      </c>
      <c r="N33" s="871">
        <v>0</v>
      </c>
      <c r="O33" s="872">
        <v>1000</v>
      </c>
      <c r="P33" s="153">
        <f t="shared" si="8"/>
        <v>35</v>
      </c>
      <c r="S33" s="870" t="s">
        <v>2530</v>
      </c>
    </row>
    <row r="34" spans="1:19" s="283" customFormat="1" ht="24.75" customHeight="1">
      <c r="A34" s="862">
        <v>22</v>
      </c>
      <c r="B34" s="874" t="s">
        <v>31</v>
      </c>
      <c r="C34" s="875" t="s">
        <v>47</v>
      </c>
      <c r="D34" s="869">
        <v>506024005</v>
      </c>
      <c r="E34" s="876" t="s">
        <v>1797</v>
      </c>
      <c r="F34" s="864"/>
      <c r="G34" s="864"/>
      <c r="H34" s="864"/>
      <c r="I34" s="869">
        <v>3.22</v>
      </c>
      <c r="J34" s="869"/>
      <c r="K34" s="869"/>
      <c r="L34" s="153">
        <f t="shared" si="3"/>
        <v>3.22</v>
      </c>
      <c r="M34" s="154">
        <f t="shared" si="4"/>
        <v>1.5</v>
      </c>
      <c r="N34" s="871">
        <v>0</v>
      </c>
      <c r="O34" s="872">
        <v>1500</v>
      </c>
      <c r="P34" s="153">
        <f t="shared" si="8"/>
        <v>52.5</v>
      </c>
      <c r="S34" s="870" t="s">
        <v>2530</v>
      </c>
    </row>
    <row r="35" spans="1:19" s="283" customFormat="1" ht="24.75" customHeight="1">
      <c r="A35" s="862">
        <v>23</v>
      </c>
      <c r="B35" s="874" t="s">
        <v>31</v>
      </c>
      <c r="C35" s="875" t="s">
        <v>47</v>
      </c>
      <c r="D35" s="869">
        <v>506024006</v>
      </c>
      <c r="E35" s="876" t="s">
        <v>1798</v>
      </c>
      <c r="F35" s="864"/>
      <c r="G35" s="864"/>
      <c r="H35" s="864"/>
      <c r="I35" s="869">
        <v>4.3499999999999996</v>
      </c>
      <c r="J35" s="869"/>
      <c r="K35" s="869"/>
      <c r="L35" s="153">
        <f t="shared" si="3"/>
        <v>4.3499999999999996</v>
      </c>
      <c r="M35" s="154">
        <f t="shared" si="4"/>
        <v>0.92500000000000004</v>
      </c>
      <c r="N35" s="871">
        <v>0</v>
      </c>
      <c r="O35" s="872">
        <v>925</v>
      </c>
      <c r="P35" s="153">
        <f t="shared" si="8"/>
        <v>32.375</v>
      </c>
      <c r="S35" s="870" t="s">
        <v>2530</v>
      </c>
    </row>
    <row r="36" spans="1:19" s="283" customFormat="1" ht="24.75" customHeight="1">
      <c r="A36" s="862">
        <v>24</v>
      </c>
      <c r="B36" s="874" t="s">
        <v>31</v>
      </c>
      <c r="C36" s="875" t="s">
        <v>47</v>
      </c>
      <c r="D36" s="869">
        <v>506024008</v>
      </c>
      <c r="E36" s="876" t="s">
        <v>1799</v>
      </c>
      <c r="F36" s="864"/>
      <c r="G36" s="864"/>
      <c r="H36" s="864"/>
      <c r="I36" s="869">
        <v>3.26</v>
      </c>
      <c r="J36" s="869"/>
      <c r="K36" s="869"/>
      <c r="L36" s="153">
        <f t="shared" si="3"/>
        <v>3.26</v>
      </c>
      <c r="M36" s="154">
        <f t="shared" si="4"/>
        <v>1.54</v>
      </c>
      <c r="N36" s="871">
        <v>0</v>
      </c>
      <c r="O36" s="872">
        <v>1540</v>
      </c>
      <c r="P36" s="153">
        <f t="shared" si="8"/>
        <v>53.9</v>
      </c>
      <c r="S36" s="870" t="s">
        <v>2530</v>
      </c>
    </row>
    <row r="37" spans="1:19" s="283" customFormat="1" ht="24.75" customHeight="1">
      <c r="A37" s="862">
        <v>25</v>
      </c>
      <c r="B37" s="874" t="s">
        <v>31</v>
      </c>
      <c r="C37" s="875" t="s">
        <v>47</v>
      </c>
      <c r="D37" s="869">
        <v>506024012</v>
      </c>
      <c r="E37" s="876" t="s">
        <v>1800</v>
      </c>
      <c r="F37" s="864"/>
      <c r="G37" s="864"/>
      <c r="H37" s="864"/>
      <c r="I37" s="869">
        <v>0.72</v>
      </c>
      <c r="J37" s="869"/>
      <c r="K37" s="869"/>
      <c r="L37" s="153">
        <f t="shared" si="3"/>
        <v>0.72</v>
      </c>
      <c r="M37" s="154">
        <f t="shared" si="4"/>
        <v>0.72</v>
      </c>
      <c r="N37" s="871">
        <v>0</v>
      </c>
      <c r="O37" s="872">
        <v>720</v>
      </c>
      <c r="P37" s="153">
        <f t="shared" si="8"/>
        <v>25.2</v>
      </c>
      <c r="S37" s="870" t="s">
        <v>2530</v>
      </c>
    </row>
    <row r="38" spans="1:19" s="283" customFormat="1" ht="24.75" customHeight="1">
      <c r="A38" s="862">
        <v>26</v>
      </c>
      <c r="B38" s="874" t="s">
        <v>31</v>
      </c>
      <c r="C38" s="875" t="s">
        <v>47</v>
      </c>
      <c r="D38" s="869">
        <v>506024013</v>
      </c>
      <c r="E38" s="876" t="s">
        <v>1801</v>
      </c>
      <c r="F38" s="864"/>
      <c r="G38" s="864"/>
      <c r="H38" s="864"/>
      <c r="I38" s="869">
        <v>1.61</v>
      </c>
      <c r="J38" s="869"/>
      <c r="K38" s="869"/>
      <c r="L38" s="153">
        <f t="shared" si="3"/>
        <v>1.61</v>
      </c>
      <c r="M38" s="154">
        <f t="shared" si="4"/>
        <v>0.8</v>
      </c>
      <c r="N38" s="871">
        <v>0</v>
      </c>
      <c r="O38" s="872">
        <v>800</v>
      </c>
      <c r="P38" s="153">
        <f t="shared" si="8"/>
        <v>28</v>
      </c>
      <c r="S38" s="870" t="s">
        <v>2530</v>
      </c>
    </row>
    <row r="39" spans="1:19" s="283" customFormat="1" ht="24.75" customHeight="1">
      <c r="A39" s="862">
        <v>27</v>
      </c>
      <c r="B39" s="874" t="s">
        <v>31</v>
      </c>
      <c r="C39" s="875" t="s">
        <v>47</v>
      </c>
      <c r="D39" s="869">
        <v>506024014</v>
      </c>
      <c r="E39" s="876" t="s">
        <v>1802</v>
      </c>
      <c r="F39" s="864"/>
      <c r="G39" s="864"/>
      <c r="H39" s="864"/>
      <c r="I39" s="869">
        <v>0.95499999999999996</v>
      </c>
      <c r="J39" s="869"/>
      <c r="K39" s="869"/>
      <c r="L39" s="153">
        <f t="shared" si="3"/>
        <v>0.95499999999999996</v>
      </c>
      <c r="M39" s="154">
        <f t="shared" si="4"/>
        <v>0.95499999999999996</v>
      </c>
      <c r="N39" s="871">
        <v>0</v>
      </c>
      <c r="O39" s="872">
        <v>955</v>
      </c>
      <c r="P39" s="153">
        <f t="shared" si="8"/>
        <v>33.424999999999997</v>
      </c>
      <c r="S39" s="870" t="s">
        <v>2530</v>
      </c>
    </row>
    <row r="40" spans="1:19" s="283" customFormat="1" ht="24.75" customHeight="1">
      <c r="A40" s="862">
        <v>28</v>
      </c>
      <c r="B40" s="874" t="s">
        <v>31</v>
      </c>
      <c r="C40" s="875" t="s">
        <v>47</v>
      </c>
      <c r="D40" s="869">
        <v>506024039</v>
      </c>
      <c r="E40" s="876" t="s">
        <v>1803</v>
      </c>
      <c r="F40" s="864"/>
      <c r="G40" s="864"/>
      <c r="H40" s="864"/>
      <c r="I40" s="869">
        <v>2.52</v>
      </c>
      <c r="J40" s="869"/>
      <c r="K40" s="869"/>
      <c r="L40" s="153">
        <f t="shared" si="3"/>
        <v>2.52</v>
      </c>
      <c r="M40" s="154">
        <f t="shared" si="4"/>
        <v>1.22</v>
      </c>
      <c r="N40" s="871">
        <v>1300</v>
      </c>
      <c r="O40" s="872">
        <v>2520</v>
      </c>
      <c r="P40" s="153">
        <f t="shared" si="8"/>
        <v>42.699999999999996</v>
      </c>
      <c r="S40" s="870" t="s">
        <v>2530</v>
      </c>
    </row>
    <row r="41" spans="1:19" s="283" customFormat="1" ht="24.75" customHeight="1">
      <c r="A41" s="862">
        <v>29</v>
      </c>
      <c r="B41" s="874" t="s">
        <v>31</v>
      </c>
      <c r="C41" s="875" t="s">
        <v>47</v>
      </c>
      <c r="D41" s="869">
        <v>506024041</v>
      </c>
      <c r="E41" s="876" t="s">
        <v>1804</v>
      </c>
      <c r="F41" s="864"/>
      <c r="G41" s="864"/>
      <c r="H41" s="864"/>
      <c r="I41" s="869">
        <v>5.52</v>
      </c>
      <c r="J41" s="869"/>
      <c r="K41" s="869"/>
      <c r="L41" s="153">
        <f t="shared" si="3"/>
        <v>5.52</v>
      </c>
      <c r="M41" s="154">
        <f t="shared" si="4"/>
        <v>1.012</v>
      </c>
      <c r="N41" s="871">
        <v>0</v>
      </c>
      <c r="O41" s="872">
        <v>1012</v>
      </c>
      <c r="P41" s="153">
        <f t="shared" si="8"/>
        <v>35.42</v>
      </c>
      <c r="S41" s="870" t="s">
        <v>2530</v>
      </c>
    </row>
    <row r="42" spans="1:19" s="283" customFormat="1" ht="24.75" customHeight="1">
      <c r="A42" s="862">
        <v>30</v>
      </c>
      <c r="B42" s="874" t="s">
        <v>31</v>
      </c>
      <c r="C42" s="875" t="s">
        <v>47</v>
      </c>
      <c r="D42" s="869">
        <v>506024051</v>
      </c>
      <c r="E42" s="876" t="s">
        <v>1805</v>
      </c>
      <c r="F42" s="864"/>
      <c r="G42" s="864"/>
      <c r="H42" s="864"/>
      <c r="I42" s="869">
        <v>4.3</v>
      </c>
      <c r="J42" s="869"/>
      <c r="K42" s="869"/>
      <c r="L42" s="153">
        <f t="shared" si="3"/>
        <v>4.3</v>
      </c>
      <c r="M42" s="154">
        <f t="shared" si="4"/>
        <v>1</v>
      </c>
      <c r="N42" s="871">
        <v>0</v>
      </c>
      <c r="O42" s="872">
        <v>1000</v>
      </c>
      <c r="P42" s="153">
        <f t="shared" si="8"/>
        <v>35</v>
      </c>
      <c r="S42" s="870" t="s">
        <v>2530</v>
      </c>
    </row>
    <row r="43" spans="1:19" s="283" customFormat="1" ht="24.75" customHeight="1">
      <c r="A43" s="862">
        <v>31</v>
      </c>
      <c r="B43" s="874" t="s">
        <v>31</v>
      </c>
      <c r="C43" s="875" t="s">
        <v>47</v>
      </c>
      <c r="D43" s="869">
        <v>506024052</v>
      </c>
      <c r="E43" s="876" t="s">
        <v>1806</v>
      </c>
      <c r="F43" s="864"/>
      <c r="G43" s="864"/>
      <c r="H43" s="864"/>
      <c r="I43" s="869">
        <v>2.93</v>
      </c>
      <c r="J43" s="869"/>
      <c r="K43" s="869"/>
      <c r="L43" s="153">
        <f t="shared" si="3"/>
        <v>2.93</v>
      </c>
      <c r="M43" s="154">
        <f t="shared" si="4"/>
        <v>0.53500000000000003</v>
      </c>
      <c r="N43" s="871">
        <v>0</v>
      </c>
      <c r="O43" s="872">
        <v>535</v>
      </c>
      <c r="P43" s="153">
        <f t="shared" si="8"/>
        <v>18.725000000000001</v>
      </c>
      <c r="S43" s="870" t="s">
        <v>2530</v>
      </c>
    </row>
    <row r="44" spans="1:19" s="283" customFormat="1" ht="24.75" customHeight="1">
      <c r="A44" s="862">
        <v>32</v>
      </c>
      <c r="B44" s="874" t="s">
        <v>31</v>
      </c>
      <c r="C44" s="875" t="s">
        <v>47</v>
      </c>
      <c r="D44" s="869">
        <v>506025014</v>
      </c>
      <c r="E44" s="876" t="s">
        <v>1807</v>
      </c>
      <c r="F44" s="864"/>
      <c r="G44" s="864"/>
      <c r="H44" s="864"/>
      <c r="I44" s="869">
        <v>2.06</v>
      </c>
      <c r="J44" s="869"/>
      <c r="K44" s="869"/>
      <c r="L44" s="153">
        <f t="shared" si="3"/>
        <v>2.06</v>
      </c>
      <c r="M44" s="154">
        <f t="shared" si="4"/>
        <v>1</v>
      </c>
      <c r="N44" s="871">
        <v>0</v>
      </c>
      <c r="O44" s="872">
        <v>1000</v>
      </c>
      <c r="P44" s="153">
        <f t="shared" si="8"/>
        <v>35</v>
      </c>
      <c r="S44" s="870" t="s">
        <v>2530</v>
      </c>
    </row>
    <row r="45" spans="1:19" s="283" customFormat="1" ht="24.75" customHeight="1">
      <c r="A45" s="862">
        <v>33</v>
      </c>
      <c r="B45" s="874" t="s">
        <v>31</v>
      </c>
      <c r="C45" s="875" t="s">
        <v>47</v>
      </c>
      <c r="D45" s="869">
        <v>506025018</v>
      </c>
      <c r="E45" s="876" t="s">
        <v>1808</v>
      </c>
      <c r="F45" s="864"/>
      <c r="G45" s="864"/>
      <c r="H45" s="864"/>
      <c r="I45" s="869">
        <v>0.4</v>
      </c>
      <c r="J45" s="869"/>
      <c r="K45" s="869"/>
      <c r="L45" s="153">
        <f t="shared" si="3"/>
        <v>0.4</v>
      </c>
      <c r="M45" s="154">
        <f t="shared" si="4"/>
        <v>0.4</v>
      </c>
      <c r="N45" s="871">
        <v>0</v>
      </c>
      <c r="O45" s="872">
        <v>400</v>
      </c>
      <c r="P45" s="153">
        <f t="shared" si="8"/>
        <v>14</v>
      </c>
      <c r="S45" s="870" t="s">
        <v>2530</v>
      </c>
    </row>
    <row r="46" spans="1:19" s="283" customFormat="1" ht="24.75" customHeight="1">
      <c r="A46" s="862">
        <v>34</v>
      </c>
      <c r="B46" s="874" t="s">
        <v>31</v>
      </c>
      <c r="C46" s="875" t="s">
        <v>47</v>
      </c>
      <c r="D46" s="869">
        <v>506025027</v>
      </c>
      <c r="E46" s="876" t="s">
        <v>1809</v>
      </c>
      <c r="F46" s="864"/>
      <c r="G46" s="864"/>
      <c r="H46" s="864"/>
      <c r="I46" s="869">
        <v>2.7</v>
      </c>
      <c r="J46" s="869"/>
      <c r="K46" s="869"/>
      <c r="L46" s="153">
        <f t="shared" si="3"/>
        <v>2.7</v>
      </c>
      <c r="M46" s="154">
        <f t="shared" si="4"/>
        <v>1</v>
      </c>
      <c r="N46" s="871">
        <v>0</v>
      </c>
      <c r="O46" s="872">
        <v>1000</v>
      </c>
      <c r="P46" s="153">
        <f t="shared" si="8"/>
        <v>35</v>
      </c>
      <c r="S46" s="870" t="s">
        <v>2530</v>
      </c>
    </row>
    <row r="47" spans="1:19" s="283" customFormat="1" ht="24.75" customHeight="1">
      <c r="A47" s="862">
        <v>35</v>
      </c>
      <c r="B47" s="874" t="s">
        <v>31</v>
      </c>
      <c r="C47" s="875" t="s">
        <v>47</v>
      </c>
      <c r="D47" s="869">
        <v>506025050</v>
      </c>
      <c r="E47" s="876" t="s">
        <v>1810</v>
      </c>
      <c r="F47" s="864"/>
      <c r="G47" s="864"/>
      <c r="H47" s="864"/>
      <c r="I47" s="869">
        <v>6.26</v>
      </c>
      <c r="J47" s="869"/>
      <c r="K47" s="869"/>
      <c r="L47" s="153">
        <f t="shared" si="3"/>
        <v>6.26</v>
      </c>
      <c r="M47" s="154">
        <f t="shared" si="4"/>
        <v>1</v>
      </c>
      <c r="N47" s="871">
        <v>0</v>
      </c>
      <c r="O47" s="872">
        <v>1000</v>
      </c>
      <c r="P47" s="153">
        <f t="shared" si="8"/>
        <v>35</v>
      </c>
      <c r="S47" s="870" t="s">
        <v>2530</v>
      </c>
    </row>
    <row r="48" spans="1:19" s="283" customFormat="1" ht="24.75" customHeight="1">
      <c r="A48" s="862">
        <v>36</v>
      </c>
      <c r="B48" s="874" t="s">
        <v>31</v>
      </c>
      <c r="C48" s="875" t="s">
        <v>47</v>
      </c>
      <c r="D48" s="869">
        <v>506025052</v>
      </c>
      <c r="E48" s="876" t="s">
        <v>1811</v>
      </c>
      <c r="F48" s="864"/>
      <c r="G48" s="864"/>
      <c r="H48" s="864"/>
      <c r="I48" s="869">
        <v>0.4</v>
      </c>
      <c r="J48" s="869"/>
      <c r="K48" s="869"/>
      <c r="L48" s="153">
        <f t="shared" si="3"/>
        <v>0.4</v>
      </c>
      <c r="M48" s="154">
        <f t="shared" si="4"/>
        <v>0.4</v>
      </c>
      <c r="N48" s="871">
        <v>0</v>
      </c>
      <c r="O48" s="872">
        <v>400</v>
      </c>
      <c r="P48" s="153">
        <f t="shared" si="8"/>
        <v>14</v>
      </c>
      <c r="S48" s="870" t="s">
        <v>2530</v>
      </c>
    </row>
    <row r="49" spans="1:20" s="283" customFormat="1" ht="24.75" customHeight="1">
      <c r="A49" s="862">
        <v>37</v>
      </c>
      <c r="B49" s="874" t="s">
        <v>31</v>
      </c>
      <c r="C49" s="875" t="s">
        <v>47</v>
      </c>
      <c r="D49" s="869">
        <v>506025053</v>
      </c>
      <c r="E49" s="876" t="s">
        <v>1812</v>
      </c>
      <c r="F49" s="864"/>
      <c r="G49" s="864"/>
      <c r="H49" s="864"/>
      <c r="I49" s="869">
        <v>0.25</v>
      </c>
      <c r="J49" s="869"/>
      <c r="K49" s="869"/>
      <c r="L49" s="153">
        <f t="shared" si="3"/>
        <v>0.25</v>
      </c>
      <c r="M49" s="154">
        <f t="shared" si="4"/>
        <v>0.25</v>
      </c>
      <c r="N49" s="871">
        <v>0</v>
      </c>
      <c r="O49" s="872">
        <v>250</v>
      </c>
      <c r="P49" s="153">
        <f t="shared" si="8"/>
        <v>8.75</v>
      </c>
      <c r="S49" s="870" t="s">
        <v>2530</v>
      </c>
    </row>
    <row r="50" spans="1:20" s="283" customFormat="1" ht="24.75" customHeight="1">
      <c r="A50" s="862">
        <v>38</v>
      </c>
      <c r="B50" s="874" t="s">
        <v>31</v>
      </c>
      <c r="C50" s="875" t="s">
        <v>47</v>
      </c>
      <c r="D50" s="869">
        <v>506025054</v>
      </c>
      <c r="E50" s="876" t="s">
        <v>1813</v>
      </c>
      <c r="F50" s="864"/>
      <c r="G50" s="864"/>
      <c r="H50" s="864"/>
      <c r="I50" s="869">
        <v>0.25</v>
      </c>
      <c r="J50" s="869"/>
      <c r="K50" s="869"/>
      <c r="L50" s="153">
        <f t="shared" si="3"/>
        <v>0.25</v>
      </c>
      <c r="M50" s="154">
        <f t="shared" si="4"/>
        <v>0.25</v>
      </c>
      <c r="N50" s="871">
        <v>0</v>
      </c>
      <c r="O50" s="872">
        <v>250</v>
      </c>
      <c r="P50" s="153">
        <f t="shared" si="8"/>
        <v>8.75</v>
      </c>
      <c r="S50" s="870" t="s">
        <v>2530</v>
      </c>
    </row>
    <row r="51" spans="1:20" s="283" customFormat="1" ht="24.75" customHeight="1">
      <c r="A51" s="862">
        <v>39</v>
      </c>
      <c r="B51" s="874" t="s">
        <v>31</v>
      </c>
      <c r="C51" s="875" t="s">
        <v>47</v>
      </c>
      <c r="D51" s="869">
        <v>506025069</v>
      </c>
      <c r="E51" s="876" t="s">
        <v>1814</v>
      </c>
      <c r="F51" s="864"/>
      <c r="G51" s="864"/>
      <c r="H51" s="864"/>
      <c r="I51" s="869">
        <v>0.96</v>
      </c>
      <c r="J51" s="869"/>
      <c r="K51" s="869"/>
      <c r="L51" s="153">
        <f t="shared" si="3"/>
        <v>0.96</v>
      </c>
      <c r="M51" s="154">
        <f t="shared" si="4"/>
        <v>0.96</v>
      </c>
      <c r="N51" s="871">
        <v>0</v>
      </c>
      <c r="O51" s="872">
        <v>960</v>
      </c>
      <c r="P51" s="153">
        <f t="shared" si="8"/>
        <v>33.6</v>
      </c>
      <c r="S51" s="870" t="s">
        <v>2530</v>
      </c>
    </row>
    <row r="52" spans="1:20" s="283" customFormat="1" ht="24.75" customHeight="1">
      <c r="A52" s="862">
        <v>40</v>
      </c>
      <c r="B52" s="874" t="s">
        <v>31</v>
      </c>
      <c r="C52" s="875" t="s">
        <v>47</v>
      </c>
      <c r="D52" s="869">
        <v>506025071</v>
      </c>
      <c r="E52" s="876" t="s">
        <v>1815</v>
      </c>
      <c r="F52" s="864"/>
      <c r="G52" s="864"/>
      <c r="H52" s="864"/>
      <c r="I52" s="869">
        <v>3.1</v>
      </c>
      <c r="J52" s="869"/>
      <c r="K52" s="869"/>
      <c r="L52" s="153">
        <f t="shared" si="3"/>
        <v>3.1</v>
      </c>
      <c r="M52" s="154">
        <f t="shared" si="4"/>
        <v>0.5</v>
      </c>
      <c r="N52" s="871">
        <v>0</v>
      </c>
      <c r="O52" s="872">
        <v>500</v>
      </c>
      <c r="P52" s="153">
        <f t="shared" si="8"/>
        <v>17.5</v>
      </c>
      <c r="S52" s="870" t="s">
        <v>2530</v>
      </c>
    </row>
    <row r="53" spans="1:20" s="283" customFormat="1" ht="24.75" customHeight="1">
      <c r="A53" s="862">
        <v>41</v>
      </c>
      <c r="B53" s="874" t="s">
        <v>31</v>
      </c>
      <c r="C53" s="875" t="s">
        <v>47</v>
      </c>
      <c r="D53" s="869">
        <v>506025173</v>
      </c>
      <c r="E53" s="876" t="s">
        <v>1816</v>
      </c>
      <c r="F53" s="864"/>
      <c r="G53" s="864"/>
      <c r="H53" s="864"/>
      <c r="I53" s="869">
        <v>0.55000000000000004</v>
      </c>
      <c r="J53" s="869"/>
      <c r="K53" s="869"/>
      <c r="L53" s="153">
        <f t="shared" si="3"/>
        <v>0.55000000000000004</v>
      </c>
      <c r="M53" s="154">
        <f t="shared" si="4"/>
        <v>0.12</v>
      </c>
      <c r="N53" s="871">
        <v>0</v>
      </c>
      <c r="O53" s="872">
        <v>120</v>
      </c>
      <c r="P53" s="153">
        <f t="shared" si="8"/>
        <v>4.2</v>
      </c>
      <c r="S53" s="870" t="s">
        <v>2530</v>
      </c>
    </row>
    <row r="54" spans="1:20" s="283" customFormat="1" ht="24.75" customHeight="1">
      <c r="A54" s="862">
        <v>42</v>
      </c>
      <c r="B54" s="874" t="s">
        <v>31</v>
      </c>
      <c r="C54" s="875" t="s">
        <v>47</v>
      </c>
      <c r="D54" s="869">
        <v>506025225</v>
      </c>
      <c r="E54" s="876" t="s">
        <v>1817</v>
      </c>
      <c r="F54" s="864"/>
      <c r="G54" s="864"/>
      <c r="H54" s="864"/>
      <c r="I54" s="869">
        <v>1.05</v>
      </c>
      <c r="J54" s="869"/>
      <c r="K54" s="869"/>
      <c r="L54" s="153">
        <f t="shared" si="3"/>
        <v>1.05</v>
      </c>
      <c r="M54" s="154">
        <f t="shared" si="4"/>
        <v>0.35499999999999998</v>
      </c>
      <c r="N54" s="871">
        <v>0</v>
      </c>
      <c r="O54" s="872">
        <v>355</v>
      </c>
      <c r="P54" s="153">
        <f t="shared" si="8"/>
        <v>12.424999999999999</v>
      </c>
      <c r="S54" s="870" t="s">
        <v>2530</v>
      </c>
    </row>
    <row r="55" spans="1:20" s="283" customFormat="1" ht="17.25" customHeight="1">
      <c r="A55" s="836"/>
      <c r="B55" s="353"/>
      <c r="C55" s="353"/>
      <c r="D55" s="818"/>
      <c r="E55" s="361"/>
      <c r="F55" s="357"/>
      <c r="G55" s="357"/>
      <c r="H55" s="357"/>
      <c r="I55" s="818"/>
      <c r="J55" s="818"/>
      <c r="K55" s="818"/>
      <c r="L55" s="820"/>
      <c r="M55" s="203">
        <f>SUM(M32:M54)</f>
        <v>18.442000000000004</v>
      </c>
      <c r="N55" s="821"/>
      <c r="O55" s="822"/>
      <c r="P55" s="823">
        <f>SUM(P32:P54)</f>
        <v>645.47000000000014</v>
      </c>
    </row>
    <row r="56" spans="1:20" s="283" customFormat="1" ht="17.25" customHeight="1">
      <c r="A56" s="887">
        <v>43</v>
      </c>
      <c r="B56" s="891" t="s">
        <v>29</v>
      </c>
      <c r="C56" s="891" t="s">
        <v>246</v>
      </c>
      <c r="D56" s="882">
        <v>509914013</v>
      </c>
      <c r="E56" s="880" t="s">
        <v>2007</v>
      </c>
      <c r="F56" s="888"/>
      <c r="G56" s="888"/>
      <c r="H56" s="888"/>
      <c r="I56" s="882">
        <v>3.5</v>
      </c>
      <c r="J56" s="882"/>
      <c r="K56" s="882"/>
      <c r="L56" s="885">
        <f t="shared" ref="L56:L69" si="9">I56-J56-K56</f>
        <v>3.5</v>
      </c>
      <c r="M56" s="886">
        <f t="shared" ref="M56:M69" si="10">(O56-N56)/1000</f>
        <v>2</v>
      </c>
      <c r="N56" s="883">
        <v>14000</v>
      </c>
      <c r="O56" s="884">
        <v>16000</v>
      </c>
      <c r="P56" s="885">
        <f>M56*35</f>
        <v>70</v>
      </c>
      <c r="S56" s="870" t="s">
        <v>2512</v>
      </c>
    </row>
    <row r="57" spans="1:20" s="283" customFormat="1" ht="17.25" customHeight="1">
      <c r="A57" s="836"/>
      <c r="B57" s="353"/>
      <c r="C57" s="353"/>
      <c r="D57" s="818"/>
      <c r="E57" s="361"/>
      <c r="F57" s="354"/>
      <c r="G57" s="354"/>
      <c r="H57" s="354"/>
      <c r="I57" s="818"/>
      <c r="J57" s="818"/>
      <c r="K57" s="818"/>
      <c r="L57" s="820"/>
      <c r="M57" s="203">
        <f>SUM(M56)</f>
        <v>2</v>
      </c>
      <c r="N57" s="821"/>
      <c r="O57" s="822"/>
      <c r="P57" s="823">
        <f>SUM(P56)</f>
        <v>70</v>
      </c>
    </row>
    <row r="58" spans="1:20" s="283" customFormat="1" ht="25.5" customHeight="1">
      <c r="A58" s="862">
        <v>44</v>
      </c>
      <c r="B58" s="875" t="s">
        <v>29</v>
      </c>
      <c r="C58" s="875" t="s">
        <v>106</v>
      </c>
      <c r="D58" s="869">
        <v>509544013</v>
      </c>
      <c r="E58" s="863" t="s">
        <v>2008</v>
      </c>
      <c r="F58" s="386"/>
      <c r="G58" s="386"/>
      <c r="H58" s="386"/>
      <c r="I58" s="869">
        <v>4.05</v>
      </c>
      <c r="J58" s="869"/>
      <c r="K58" s="869"/>
      <c r="L58" s="153">
        <f t="shared" si="9"/>
        <v>4.05</v>
      </c>
      <c r="M58" s="154">
        <f t="shared" si="10"/>
        <v>1.5</v>
      </c>
      <c r="N58" s="871">
        <v>2550</v>
      </c>
      <c r="O58" s="872">
        <v>4050</v>
      </c>
      <c r="P58" s="153">
        <f t="shared" ref="P58:P60" si="11">M58*35</f>
        <v>52.5</v>
      </c>
      <c r="Q58" s="870"/>
      <c r="R58" s="870"/>
      <c r="S58" s="870" t="s">
        <v>2518</v>
      </c>
      <c r="T58" s="870"/>
    </row>
    <row r="59" spans="1:20" s="283" customFormat="1" ht="25.5" customHeight="1">
      <c r="A59" s="862">
        <v>45</v>
      </c>
      <c r="B59" s="875" t="s">
        <v>29</v>
      </c>
      <c r="C59" s="875" t="s">
        <v>106</v>
      </c>
      <c r="D59" s="869">
        <v>509544026</v>
      </c>
      <c r="E59" s="863" t="s">
        <v>2009</v>
      </c>
      <c r="F59" s="386"/>
      <c r="G59" s="386"/>
      <c r="H59" s="386"/>
      <c r="I59" s="869">
        <v>4.125</v>
      </c>
      <c r="J59" s="869"/>
      <c r="K59" s="869"/>
      <c r="L59" s="153">
        <f t="shared" si="9"/>
        <v>4.125</v>
      </c>
      <c r="M59" s="154">
        <f t="shared" si="10"/>
        <v>1</v>
      </c>
      <c r="N59" s="871">
        <v>1000</v>
      </c>
      <c r="O59" s="872">
        <v>2000</v>
      </c>
      <c r="P59" s="153">
        <f t="shared" si="11"/>
        <v>35</v>
      </c>
      <c r="Q59" s="870"/>
      <c r="R59" s="870"/>
      <c r="S59" s="870" t="s">
        <v>2518</v>
      </c>
      <c r="T59" s="870"/>
    </row>
    <row r="60" spans="1:20" s="283" customFormat="1" ht="25.5" customHeight="1">
      <c r="A60" s="862">
        <v>46</v>
      </c>
      <c r="B60" s="875" t="s">
        <v>29</v>
      </c>
      <c r="C60" s="875" t="s">
        <v>106</v>
      </c>
      <c r="D60" s="869">
        <v>509544051</v>
      </c>
      <c r="E60" s="863" t="s">
        <v>2010</v>
      </c>
      <c r="F60" s="386"/>
      <c r="G60" s="386"/>
      <c r="H60" s="386"/>
      <c r="I60" s="869">
        <v>4.95</v>
      </c>
      <c r="J60" s="869"/>
      <c r="K60" s="869"/>
      <c r="L60" s="153">
        <f t="shared" si="9"/>
        <v>4.95</v>
      </c>
      <c r="M60" s="154">
        <f t="shared" si="10"/>
        <v>1.5</v>
      </c>
      <c r="N60" s="871">
        <v>0</v>
      </c>
      <c r="O60" s="872">
        <v>1500</v>
      </c>
      <c r="P60" s="153">
        <f t="shared" si="11"/>
        <v>52.5</v>
      </c>
      <c r="Q60" s="870"/>
      <c r="R60" s="870"/>
      <c r="S60" s="870" t="s">
        <v>2518</v>
      </c>
      <c r="T60" s="870"/>
    </row>
    <row r="61" spans="1:20" s="283" customFormat="1" ht="17.25" customHeight="1">
      <c r="A61" s="836"/>
      <c r="B61" s="353"/>
      <c r="C61" s="353"/>
      <c r="D61" s="818"/>
      <c r="E61" s="361"/>
      <c r="F61" s="354"/>
      <c r="G61" s="354"/>
      <c r="H61" s="354"/>
      <c r="I61" s="818"/>
      <c r="J61" s="818"/>
      <c r="K61" s="818"/>
      <c r="L61" s="820"/>
      <c r="M61" s="203">
        <f>SUM(M58:M60)</f>
        <v>4</v>
      </c>
      <c r="N61" s="821"/>
      <c r="O61" s="822"/>
      <c r="P61" s="823">
        <f>SUM(P58:P60)</f>
        <v>140</v>
      </c>
    </row>
    <row r="62" spans="1:20" s="283" customFormat="1" ht="17.25" customHeight="1">
      <c r="A62" s="862">
        <v>47</v>
      </c>
      <c r="B62" s="875" t="s">
        <v>29</v>
      </c>
      <c r="C62" s="846" t="s">
        <v>28</v>
      </c>
      <c r="D62" s="869">
        <v>509214047</v>
      </c>
      <c r="E62" s="863" t="s">
        <v>2011</v>
      </c>
      <c r="F62" s="386"/>
      <c r="G62" s="386"/>
      <c r="H62" s="386"/>
      <c r="I62" s="869">
        <v>2.5</v>
      </c>
      <c r="J62" s="869"/>
      <c r="K62" s="869"/>
      <c r="L62" s="153">
        <f t="shared" si="9"/>
        <v>2.5</v>
      </c>
      <c r="M62" s="154">
        <f t="shared" si="10"/>
        <v>1.5</v>
      </c>
      <c r="N62" s="871">
        <v>0</v>
      </c>
      <c r="O62" s="872">
        <v>1500</v>
      </c>
      <c r="P62" s="153">
        <f t="shared" ref="P62:P63" si="12">M62*35</f>
        <v>52.5</v>
      </c>
      <c r="S62" s="870" t="s">
        <v>2515</v>
      </c>
    </row>
    <row r="63" spans="1:20" s="283" customFormat="1" ht="17.25" customHeight="1">
      <c r="A63" s="862">
        <v>48</v>
      </c>
      <c r="B63" s="875" t="s">
        <v>29</v>
      </c>
      <c r="C63" s="846" t="s">
        <v>28</v>
      </c>
      <c r="D63" s="869">
        <v>509215052</v>
      </c>
      <c r="E63" s="863" t="s">
        <v>2012</v>
      </c>
      <c r="F63" s="386"/>
      <c r="G63" s="386"/>
      <c r="H63" s="386"/>
      <c r="I63" s="869">
        <v>2.25</v>
      </c>
      <c r="J63" s="869"/>
      <c r="K63" s="869"/>
      <c r="L63" s="153">
        <f t="shared" si="9"/>
        <v>2.25</v>
      </c>
      <c r="M63" s="154">
        <f t="shared" si="10"/>
        <v>1</v>
      </c>
      <c r="N63" s="871">
        <v>0</v>
      </c>
      <c r="O63" s="872">
        <v>1000</v>
      </c>
      <c r="P63" s="153">
        <f t="shared" si="12"/>
        <v>35</v>
      </c>
      <c r="S63" s="870" t="s">
        <v>2515</v>
      </c>
    </row>
    <row r="64" spans="1:20" s="283" customFormat="1" ht="17.25" customHeight="1">
      <c r="A64" s="836"/>
      <c r="B64" s="353"/>
      <c r="C64" s="352"/>
      <c r="D64" s="818"/>
      <c r="E64" s="361"/>
      <c r="F64" s="354"/>
      <c r="G64" s="354"/>
      <c r="H64" s="354"/>
      <c r="I64" s="818"/>
      <c r="J64" s="818"/>
      <c r="K64" s="818"/>
      <c r="L64" s="820"/>
      <c r="M64" s="203">
        <f>SUM(M62:M63)</f>
        <v>2.5</v>
      </c>
      <c r="N64" s="821"/>
      <c r="O64" s="822"/>
      <c r="P64" s="823">
        <f>SUM(P62:P63)</f>
        <v>87.5</v>
      </c>
    </row>
    <row r="65" spans="1:19" s="283" customFormat="1" ht="27" customHeight="1">
      <c r="A65" s="862">
        <v>49</v>
      </c>
      <c r="B65" s="875" t="s">
        <v>29</v>
      </c>
      <c r="C65" s="874" t="s">
        <v>99</v>
      </c>
      <c r="D65" s="869">
        <v>509294031</v>
      </c>
      <c r="E65" s="863" t="s">
        <v>2013</v>
      </c>
      <c r="F65" s="386"/>
      <c r="G65" s="386"/>
      <c r="H65" s="386"/>
      <c r="I65" s="869">
        <v>2.7</v>
      </c>
      <c r="J65" s="869"/>
      <c r="K65" s="869"/>
      <c r="L65" s="153">
        <f t="shared" si="9"/>
        <v>2.7</v>
      </c>
      <c r="M65" s="154">
        <f t="shared" si="10"/>
        <v>0.78</v>
      </c>
      <c r="N65" s="871">
        <v>0</v>
      </c>
      <c r="O65" s="872">
        <v>780</v>
      </c>
      <c r="P65" s="153">
        <f t="shared" ref="P65:P69" si="13">M65*35</f>
        <v>27.3</v>
      </c>
      <c r="S65" s="870" t="s">
        <v>2524</v>
      </c>
    </row>
    <row r="66" spans="1:19" s="283" customFormat="1" ht="27" customHeight="1">
      <c r="A66" s="862">
        <v>50</v>
      </c>
      <c r="B66" s="875" t="s">
        <v>29</v>
      </c>
      <c r="C66" s="874" t="s">
        <v>99</v>
      </c>
      <c r="D66" s="869">
        <v>509295052</v>
      </c>
      <c r="E66" s="863" t="s">
        <v>2014</v>
      </c>
      <c r="F66" s="386"/>
      <c r="G66" s="386"/>
      <c r="H66" s="386"/>
      <c r="I66" s="869">
        <v>3.76</v>
      </c>
      <c r="J66" s="869"/>
      <c r="K66" s="869"/>
      <c r="L66" s="153">
        <f t="shared" si="9"/>
        <v>3.76</v>
      </c>
      <c r="M66" s="154">
        <f t="shared" si="10"/>
        <v>1.3</v>
      </c>
      <c r="N66" s="871">
        <v>0</v>
      </c>
      <c r="O66" s="872">
        <v>1300</v>
      </c>
      <c r="P66" s="153">
        <f t="shared" si="13"/>
        <v>45.5</v>
      </c>
      <c r="S66" s="870" t="s">
        <v>2524</v>
      </c>
    </row>
    <row r="67" spans="1:19" s="283" customFormat="1" ht="27" customHeight="1">
      <c r="A67" s="862">
        <v>51</v>
      </c>
      <c r="B67" s="875" t="s">
        <v>29</v>
      </c>
      <c r="C67" s="874" t="s">
        <v>99</v>
      </c>
      <c r="D67" s="869">
        <v>509295034</v>
      </c>
      <c r="E67" s="863" t="s">
        <v>2015</v>
      </c>
      <c r="F67" s="386"/>
      <c r="G67" s="386"/>
      <c r="H67" s="386"/>
      <c r="I67" s="869">
        <v>3.3</v>
      </c>
      <c r="J67" s="869"/>
      <c r="K67" s="869"/>
      <c r="L67" s="153">
        <f t="shared" si="9"/>
        <v>3.3</v>
      </c>
      <c r="M67" s="154">
        <f t="shared" si="10"/>
        <v>1.5</v>
      </c>
      <c r="N67" s="871">
        <v>0</v>
      </c>
      <c r="O67" s="872">
        <v>1500</v>
      </c>
      <c r="P67" s="153">
        <f t="shared" si="13"/>
        <v>52.5</v>
      </c>
      <c r="S67" s="870" t="s">
        <v>2524</v>
      </c>
    </row>
    <row r="68" spans="1:19" s="283" customFormat="1" ht="27" customHeight="1">
      <c r="A68" s="862">
        <v>52</v>
      </c>
      <c r="B68" s="875" t="s">
        <v>29</v>
      </c>
      <c r="C68" s="874" t="s">
        <v>99</v>
      </c>
      <c r="D68" s="869">
        <v>509295043</v>
      </c>
      <c r="E68" s="863" t="s">
        <v>2016</v>
      </c>
      <c r="F68" s="386"/>
      <c r="G68" s="386"/>
      <c r="H68" s="386"/>
      <c r="I68" s="869">
        <v>3.5</v>
      </c>
      <c r="J68" s="869"/>
      <c r="K68" s="869"/>
      <c r="L68" s="153">
        <f t="shared" si="9"/>
        <v>3.5</v>
      </c>
      <c r="M68" s="154">
        <f t="shared" si="10"/>
        <v>1</v>
      </c>
      <c r="N68" s="871">
        <v>0</v>
      </c>
      <c r="O68" s="872">
        <v>1000</v>
      </c>
      <c r="P68" s="153">
        <f t="shared" si="13"/>
        <v>35</v>
      </c>
      <c r="S68" s="870" t="s">
        <v>2524</v>
      </c>
    </row>
    <row r="69" spans="1:19" s="283" customFormat="1" ht="27" customHeight="1">
      <c r="A69" s="862">
        <v>53</v>
      </c>
      <c r="B69" s="875" t="s">
        <v>29</v>
      </c>
      <c r="C69" s="874" t="s">
        <v>99</v>
      </c>
      <c r="D69" s="869">
        <v>509295059</v>
      </c>
      <c r="E69" s="863" t="s">
        <v>2017</v>
      </c>
      <c r="F69" s="386"/>
      <c r="G69" s="386"/>
      <c r="H69" s="386"/>
      <c r="I69" s="869">
        <v>0.75</v>
      </c>
      <c r="J69" s="869"/>
      <c r="K69" s="869"/>
      <c r="L69" s="153">
        <f t="shared" si="9"/>
        <v>0.75</v>
      </c>
      <c r="M69" s="154">
        <f t="shared" si="10"/>
        <v>0.75</v>
      </c>
      <c r="N69" s="871">
        <v>0</v>
      </c>
      <c r="O69" s="872">
        <v>750</v>
      </c>
      <c r="P69" s="153">
        <f t="shared" si="13"/>
        <v>26.25</v>
      </c>
      <c r="S69" s="870" t="s">
        <v>2524</v>
      </c>
    </row>
    <row r="70" spans="1:19" s="283" customFormat="1" ht="17.25" customHeight="1">
      <c r="A70" s="836"/>
      <c r="B70" s="354"/>
      <c r="C70" s="818"/>
      <c r="D70" s="818"/>
      <c r="E70" s="361"/>
      <c r="F70" s="354"/>
      <c r="G70" s="354"/>
      <c r="H70" s="354"/>
      <c r="I70" s="818"/>
      <c r="J70" s="818"/>
      <c r="K70" s="818"/>
      <c r="L70" s="818"/>
      <c r="M70" s="823">
        <f>SUM(M65:M69)</f>
        <v>5.33</v>
      </c>
      <c r="N70" s="824"/>
      <c r="O70" s="825"/>
      <c r="P70" s="823">
        <f>SUM(P65:P69)</f>
        <v>186.55</v>
      </c>
    </row>
    <row r="71" spans="1:19" s="283" customFormat="1" ht="17.25" customHeight="1">
      <c r="A71" s="887">
        <v>54</v>
      </c>
      <c r="B71" s="881" t="s">
        <v>21</v>
      </c>
      <c r="C71" s="881" t="s">
        <v>5</v>
      </c>
      <c r="D71" s="882">
        <v>542404025</v>
      </c>
      <c r="E71" s="880" t="s">
        <v>1924</v>
      </c>
      <c r="F71" s="888"/>
      <c r="G71" s="888"/>
      <c r="H71" s="888"/>
      <c r="I71" s="882">
        <v>5.25</v>
      </c>
      <c r="J71" s="882"/>
      <c r="K71" s="882"/>
      <c r="L71" s="885">
        <f>I71-J71-K71</f>
        <v>5.25</v>
      </c>
      <c r="M71" s="886">
        <f>(O71-N71)/1000</f>
        <v>1</v>
      </c>
      <c r="N71" s="883">
        <v>0</v>
      </c>
      <c r="O71" s="884">
        <v>1000</v>
      </c>
      <c r="P71" s="885">
        <f t="shared" ref="P71:P72" si="14">M71*35</f>
        <v>35</v>
      </c>
      <c r="Q71" s="889"/>
      <c r="R71" s="889"/>
      <c r="S71" s="870" t="s">
        <v>2509</v>
      </c>
    </row>
    <row r="72" spans="1:19" s="283" customFormat="1" ht="17.25" customHeight="1">
      <c r="A72" s="887">
        <v>55</v>
      </c>
      <c r="B72" s="881" t="s">
        <v>21</v>
      </c>
      <c r="C72" s="881" t="s">
        <v>5</v>
      </c>
      <c r="D72" s="882">
        <v>542404101</v>
      </c>
      <c r="E72" s="880" t="s">
        <v>1925</v>
      </c>
      <c r="F72" s="888"/>
      <c r="G72" s="888"/>
      <c r="H72" s="888"/>
      <c r="I72" s="882">
        <v>2.1</v>
      </c>
      <c r="J72" s="882"/>
      <c r="K72" s="882"/>
      <c r="L72" s="885">
        <f>I72-J72-K72</f>
        <v>2.1</v>
      </c>
      <c r="M72" s="886">
        <f>(O72-N72)/1000</f>
        <v>1</v>
      </c>
      <c r="N72" s="883">
        <v>0</v>
      </c>
      <c r="O72" s="884">
        <v>1000</v>
      </c>
      <c r="P72" s="885">
        <f t="shared" si="14"/>
        <v>35</v>
      </c>
      <c r="Q72" s="889"/>
      <c r="R72" s="889"/>
      <c r="S72" s="870" t="s">
        <v>2509</v>
      </c>
    </row>
    <row r="73" spans="1:19" s="283" customFormat="1" ht="17.25" customHeight="1">
      <c r="A73" s="836"/>
      <c r="B73" s="352"/>
      <c r="C73" s="352"/>
      <c r="D73" s="818"/>
      <c r="E73" s="361"/>
      <c r="F73" s="354"/>
      <c r="G73" s="354"/>
      <c r="H73" s="354"/>
      <c r="I73" s="818"/>
      <c r="J73" s="818"/>
      <c r="K73" s="818"/>
      <c r="L73" s="820"/>
      <c r="M73" s="203">
        <f>SUM(M71:M72)</f>
        <v>2</v>
      </c>
      <c r="N73" s="821"/>
      <c r="O73" s="822"/>
      <c r="P73" s="823">
        <f>SUM(P71:P72)</f>
        <v>70</v>
      </c>
    </row>
    <row r="74" spans="1:19" s="283" customFormat="1" ht="26.25" customHeight="1">
      <c r="A74" s="862">
        <v>56</v>
      </c>
      <c r="B74" s="846" t="s">
        <v>21</v>
      </c>
      <c r="C74" s="874" t="s">
        <v>25</v>
      </c>
      <c r="D74" s="869">
        <v>542434058</v>
      </c>
      <c r="E74" s="863" t="s">
        <v>1926</v>
      </c>
      <c r="F74" s="386"/>
      <c r="G74" s="386"/>
      <c r="H74" s="386"/>
      <c r="I74" s="869">
        <v>1.3</v>
      </c>
      <c r="J74" s="869"/>
      <c r="K74" s="869"/>
      <c r="L74" s="153">
        <f>I74-J74-K74</f>
        <v>1.3</v>
      </c>
      <c r="M74" s="154">
        <f>(O74-N74)/1000</f>
        <v>0.72</v>
      </c>
      <c r="N74" s="871">
        <v>0</v>
      </c>
      <c r="O74" s="872">
        <v>720</v>
      </c>
      <c r="P74" s="153">
        <f t="shared" ref="P74:P76" si="15">M74*35</f>
        <v>25.2</v>
      </c>
      <c r="S74" s="870" t="s">
        <v>2508</v>
      </c>
    </row>
    <row r="75" spans="1:19" s="283" customFormat="1" ht="26.25" customHeight="1">
      <c r="A75" s="862">
        <v>57</v>
      </c>
      <c r="B75" s="846" t="s">
        <v>21</v>
      </c>
      <c r="C75" s="874" t="s">
        <v>25</v>
      </c>
      <c r="D75" s="869">
        <v>542434038</v>
      </c>
      <c r="E75" s="863" t="s">
        <v>1927</v>
      </c>
      <c r="F75" s="386"/>
      <c r="G75" s="386"/>
      <c r="H75" s="386"/>
      <c r="I75" s="869">
        <v>2.2250000000000001</v>
      </c>
      <c r="J75" s="869"/>
      <c r="K75" s="869"/>
      <c r="L75" s="153">
        <f>I75-J75-K75</f>
        <v>2.2250000000000001</v>
      </c>
      <c r="M75" s="154">
        <f>(O75-N75)/1000</f>
        <v>1</v>
      </c>
      <c r="N75" s="871">
        <v>0</v>
      </c>
      <c r="O75" s="872">
        <v>1000</v>
      </c>
      <c r="P75" s="153">
        <f t="shared" si="15"/>
        <v>35</v>
      </c>
      <c r="S75" s="870" t="s">
        <v>2508</v>
      </c>
    </row>
    <row r="76" spans="1:19" s="283" customFormat="1" ht="26.25" customHeight="1">
      <c r="A76" s="862">
        <v>58</v>
      </c>
      <c r="B76" s="846" t="s">
        <v>21</v>
      </c>
      <c r="C76" s="874" t="s">
        <v>25</v>
      </c>
      <c r="D76" s="869">
        <v>542434076</v>
      </c>
      <c r="E76" s="863" t="s">
        <v>1928</v>
      </c>
      <c r="F76" s="386"/>
      <c r="G76" s="386"/>
      <c r="H76" s="386"/>
      <c r="I76" s="869">
        <v>3.1</v>
      </c>
      <c r="J76" s="869"/>
      <c r="K76" s="869"/>
      <c r="L76" s="153">
        <f>I76-J76-K76</f>
        <v>3.1</v>
      </c>
      <c r="M76" s="154">
        <f>(O76-N76)/1000</f>
        <v>1.52</v>
      </c>
      <c r="N76" s="871">
        <v>0</v>
      </c>
      <c r="O76" s="872">
        <v>1520</v>
      </c>
      <c r="P76" s="153">
        <f t="shared" si="15"/>
        <v>53.2</v>
      </c>
      <c r="S76" s="870" t="s">
        <v>2508</v>
      </c>
    </row>
    <row r="77" spans="1:19" s="283" customFormat="1" ht="17.25" customHeight="1">
      <c r="A77" s="836"/>
      <c r="B77" s="354"/>
      <c r="C77" s="818"/>
      <c r="D77" s="818"/>
      <c r="E77" s="361"/>
      <c r="F77" s="354"/>
      <c r="G77" s="354"/>
      <c r="H77" s="354"/>
      <c r="I77" s="818"/>
      <c r="J77" s="818"/>
      <c r="K77" s="818"/>
      <c r="L77" s="818"/>
      <c r="M77" s="823">
        <f>SUM(M74:M76)</f>
        <v>3.24</v>
      </c>
      <c r="N77" s="824"/>
      <c r="O77" s="825"/>
      <c r="P77" s="823">
        <f>SUM(P74:P76)</f>
        <v>113.4</v>
      </c>
    </row>
    <row r="78" spans="1:19" s="283" customFormat="1" ht="17.25" customHeight="1">
      <c r="A78" s="862">
        <v>59</v>
      </c>
      <c r="B78" s="874" t="s">
        <v>8</v>
      </c>
      <c r="C78" s="869" t="s">
        <v>5</v>
      </c>
      <c r="D78" s="869">
        <v>578954099</v>
      </c>
      <c r="E78" s="863" t="s">
        <v>1891</v>
      </c>
      <c r="F78" s="864"/>
      <c r="G78" s="864"/>
      <c r="H78" s="864"/>
      <c r="I78" s="869">
        <v>3</v>
      </c>
      <c r="J78" s="869"/>
      <c r="K78" s="869"/>
      <c r="L78" s="153">
        <f t="shared" ref="L78:L85" si="16">I78-J78-K78</f>
        <v>3</v>
      </c>
      <c r="M78" s="154">
        <f t="shared" ref="M78:M85" si="17">(O78-N78)/1000</f>
        <v>1</v>
      </c>
      <c r="N78" s="871">
        <v>0</v>
      </c>
      <c r="O78" s="872">
        <v>1000</v>
      </c>
      <c r="P78" s="153">
        <f t="shared" ref="P78:P80" si="18">M78*35</f>
        <v>35</v>
      </c>
      <c r="S78" s="870" t="s">
        <v>2513</v>
      </c>
    </row>
    <row r="79" spans="1:19" s="283" customFormat="1" ht="17.25" customHeight="1">
      <c r="A79" s="862">
        <v>60</v>
      </c>
      <c r="B79" s="874" t="s">
        <v>8</v>
      </c>
      <c r="C79" s="869" t="s">
        <v>5</v>
      </c>
      <c r="D79" s="869">
        <v>578954040</v>
      </c>
      <c r="E79" s="863" t="s">
        <v>1892</v>
      </c>
      <c r="F79" s="864"/>
      <c r="G79" s="864"/>
      <c r="H79" s="864"/>
      <c r="I79" s="869">
        <v>6.5</v>
      </c>
      <c r="J79" s="869"/>
      <c r="K79" s="869"/>
      <c r="L79" s="153">
        <f t="shared" si="16"/>
        <v>6.5</v>
      </c>
      <c r="M79" s="154">
        <f t="shared" si="17"/>
        <v>1</v>
      </c>
      <c r="N79" s="871">
        <v>0</v>
      </c>
      <c r="O79" s="872">
        <v>1000</v>
      </c>
      <c r="P79" s="153">
        <f t="shared" si="18"/>
        <v>35</v>
      </c>
      <c r="S79" s="870" t="s">
        <v>2513</v>
      </c>
    </row>
    <row r="80" spans="1:19" s="283" customFormat="1" ht="17.25" customHeight="1">
      <c r="A80" s="862">
        <v>61</v>
      </c>
      <c r="B80" s="874" t="s">
        <v>8</v>
      </c>
      <c r="C80" s="869" t="s">
        <v>5</v>
      </c>
      <c r="D80" s="869">
        <v>578954217</v>
      </c>
      <c r="E80" s="863" t="s">
        <v>1893</v>
      </c>
      <c r="F80" s="864"/>
      <c r="G80" s="864"/>
      <c r="H80" s="864"/>
      <c r="I80" s="869">
        <v>6.55</v>
      </c>
      <c r="J80" s="869"/>
      <c r="K80" s="869"/>
      <c r="L80" s="153">
        <f t="shared" si="16"/>
        <v>6.55</v>
      </c>
      <c r="M80" s="154">
        <f t="shared" si="17"/>
        <v>1</v>
      </c>
      <c r="N80" s="871">
        <v>0</v>
      </c>
      <c r="O80" s="872">
        <v>1000</v>
      </c>
      <c r="P80" s="153">
        <f t="shared" si="18"/>
        <v>35</v>
      </c>
      <c r="S80" s="870" t="s">
        <v>2513</v>
      </c>
    </row>
    <row r="81" spans="1:19" s="283" customFormat="1" ht="17.25" customHeight="1">
      <c r="A81" s="836"/>
      <c r="B81" s="353"/>
      <c r="C81" s="818"/>
      <c r="D81" s="818"/>
      <c r="E81" s="361"/>
      <c r="F81" s="357"/>
      <c r="G81" s="357"/>
      <c r="H81" s="357"/>
      <c r="I81" s="818"/>
      <c r="J81" s="818"/>
      <c r="K81" s="818"/>
      <c r="L81" s="820"/>
      <c r="M81" s="203">
        <f>SUM(M78:M80)</f>
        <v>3</v>
      </c>
      <c r="N81" s="821"/>
      <c r="O81" s="822"/>
      <c r="P81" s="823">
        <f>SUM(P78:P80)</f>
        <v>105</v>
      </c>
    </row>
    <row r="82" spans="1:19" s="283" customFormat="1" ht="23.25" customHeight="1">
      <c r="A82" s="862">
        <v>62</v>
      </c>
      <c r="B82" s="874" t="s">
        <v>8</v>
      </c>
      <c r="C82" s="874" t="s">
        <v>11</v>
      </c>
      <c r="D82" s="869">
        <v>578764100</v>
      </c>
      <c r="E82" s="863" t="s">
        <v>1894</v>
      </c>
      <c r="F82" s="864"/>
      <c r="G82" s="864"/>
      <c r="H82" s="864"/>
      <c r="I82" s="869">
        <v>1.03</v>
      </c>
      <c r="J82" s="869"/>
      <c r="K82" s="869"/>
      <c r="L82" s="153">
        <f t="shared" si="16"/>
        <v>1.03</v>
      </c>
      <c r="M82" s="154">
        <f t="shared" si="17"/>
        <v>0.44600000000000001</v>
      </c>
      <c r="N82" s="871">
        <v>0</v>
      </c>
      <c r="O82" s="872">
        <v>446</v>
      </c>
      <c r="P82" s="153">
        <f t="shared" ref="P82:P85" si="19">M82*35</f>
        <v>15.61</v>
      </c>
      <c r="Q82" s="870"/>
      <c r="R82" s="870"/>
      <c r="S82" s="870" t="s">
        <v>2523</v>
      </c>
    </row>
    <row r="83" spans="1:19" s="283" customFormat="1" ht="23.25" customHeight="1">
      <c r="A83" s="862">
        <v>63</v>
      </c>
      <c r="B83" s="874" t="s">
        <v>8</v>
      </c>
      <c r="C83" s="874" t="s">
        <v>11</v>
      </c>
      <c r="D83" s="869">
        <v>578764053</v>
      </c>
      <c r="E83" s="863" t="s">
        <v>1895</v>
      </c>
      <c r="F83" s="864"/>
      <c r="G83" s="864"/>
      <c r="H83" s="864"/>
      <c r="I83" s="869">
        <v>0.55000000000000004</v>
      </c>
      <c r="J83" s="869"/>
      <c r="K83" s="869"/>
      <c r="L83" s="153">
        <f t="shared" si="16"/>
        <v>0.55000000000000004</v>
      </c>
      <c r="M83" s="154">
        <f t="shared" si="17"/>
        <v>0.55000000000000004</v>
      </c>
      <c r="N83" s="871">
        <v>0</v>
      </c>
      <c r="O83" s="872">
        <v>550</v>
      </c>
      <c r="P83" s="153">
        <f t="shared" si="19"/>
        <v>19.25</v>
      </c>
      <c r="Q83" s="870"/>
      <c r="R83" s="870"/>
      <c r="S83" s="870" t="s">
        <v>2523</v>
      </c>
    </row>
    <row r="84" spans="1:19" s="283" customFormat="1" ht="23.25" customHeight="1">
      <c r="A84" s="862">
        <v>64</v>
      </c>
      <c r="B84" s="874" t="s">
        <v>8</v>
      </c>
      <c r="C84" s="874" t="s">
        <v>11</v>
      </c>
      <c r="D84" s="869">
        <v>578764009</v>
      </c>
      <c r="E84" s="863" t="s">
        <v>1896</v>
      </c>
      <c r="F84" s="864"/>
      <c r="G84" s="864"/>
      <c r="H84" s="864"/>
      <c r="I84" s="869">
        <v>4.8499999999999996</v>
      </c>
      <c r="J84" s="869"/>
      <c r="K84" s="869"/>
      <c r="L84" s="153">
        <f t="shared" si="16"/>
        <v>4.8499999999999996</v>
      </c>
      <c r="M84" s="154">
        <f t="shared" si="17"/>
        <v>2</v>
      </c>
      <c r="N84" s="871">
        <v>476</v>
      </c>
      <c r="O84" s="872">
        <v>2476</v>
      </c>
      <c r="P84" s="153">
        <f t="shared" si="19"/>
        <v>70</v>
      </c>
      <c r="Q84" s="870"/>
      <c r="R84" s="870"/>
      <c r="S84" s="870" t="s">
        <v>2523</v>
      </c>
    </row>
    <row r="85" spans="1:19" s="283" customFormat="1" ht="23.25" customHeight="1">
      <c r="A85" s="862">
        <v>65</v>
      </c>
      <c r="B85" s="874" t="s">
        <v>8</v>
      </c>
      <c r="C85" s="874" t="s">
        <v>11</v>
      </c>
      <c r="D85" s="869">
        <v>578764060</v>
      </c>
      <c r="E85" s="863" t="s">
        <v>1897</v>
      </c>
      <c r="F85" s="864"/>
      <c r="G85" s="864"/>
      <c r="H85" s="864"/>
      <c r="I85" s="869">
        <v>2</v>
      </c>
      <c r="J85" s="869"/>
      <c r="K85" s="869"/>
      <c r="L85" s="153">
        <f t="shared" si="16"/>
        <v>2</v>
      </c>
      <c r="M85" s="154">
        <f t="shared" si="17"/>
        <v>1</v>
      </c>
      <c r="N85" s="871">
        <v>0</v>
      </c>
      <c r="O85" s="872">
        <v>1000</v>
      </c>
      <c r="P85" s="153">
        <f t="shared" si="19"/>
        <v>35</v>
      </c>
      <c r="Q85" s="870"/>
      <c r="R85" s="870"/>
      <c r="S85" s="870" t="s">
        <v>2523</v>
      </c>
    </row>
    <row r="86" spans="1:19" s="283" customFormat="1" ht="17.25" customHeight="1">
      <c r="A86" s="836"/>
      <c r="B86" s="353"/>
      <c r="C86" s="353"/>
      <c r="D86" s="818"/>
      <c r="E86" s="361"/>
      <c r="F86" s="357"/>
      <c r="G86" s="357"/>
      <c r="H86" s="357"/>
      <c r="I86" s="818"/>
      <c r="J86" s="818"/>
      <c r="K86" s="818"/>
      <c r="L86" s="820"/>
      <c r="M86" s="203">
        <f>SUM(M82:M85)</f>
        <v>3.996</v>
      </c>
      <c r="N86" s="821"/>
      <c r="O86" s="822"/>
      <c r="P86" s="823">
        <f>SUM(P82:P85)</f>
        <v>139.86000000000001</v>
      </c>
    </row>
    <row r="87" spans="1:19" s="283" customFormat="1" ht="17.25" customHeight="1">
      <c r="A87" s="193">
        <v>66</v>
      </c>
      <c r="B87" s="351" t="s">
        <v>1</v>
      </c>
      <c r="C87" s="351" t="s">
        <v>778</v>
      </c>
      <c r="D87" s="152">
        <v>579584113</v>
      </c>
      <c r="E87" s="348" t="s">
        <v>1970</v>
      </c>
      <c r="F87" s="281"/>
      <c r="G87" s="281"/>
      <c r="H87" s="281"/>
      <c r="I87" s="152">
        <v>1.17</v>
      </c>
      <c r="J87" s="152">
        <v>1.1299999999999999</v>
      </c>
      <c r="K87" s="152"/>
      <c r="L87" s="153">
        <f>I87-J87-K87</f>
        <v>4.0000000000000036E-2</v>
      </c>
      <c r="M87" s="154">
        <f>(O87-N87)/1000</f>
        <v>1.17</v>
      </c>
      <c r="N87" s="125">
        <v>0</v>
      </c>
      <c r="O87" s="126">
        <v>1170</v>
      </c>
      <c r="P87" s="167">
        <f>M87*35</f>
        <v>40.949999999999996</v>
      </c>
      <c r="Q87" s="283" t="s">
        <v>1718</v>
      </c>
    </row>
    <row r="88" spans="1:19" s="283" customFormat="1" ht="17.25" customHeight="1">
      <c r="A88" s="837"/>
      <c r="B88" s="358"/>
      <c r="C88" s="358"/>
      <c r="D88" s="819"/>
      <c r="E88" s="362"/>
      <c r="F88" s="359"/>
      <c r="G88" s="359"/>
      <c r="H88" s="359"/>
      <c r="I88" s="819"/>
      <c r="J88" s="819"/>
      <c r="K88" s="819"/>
      <c r="L88" s="826"/>
      <c r="M88" s="827">
        <f>SUM(M87)</f>
        <v>1.17</v>
      </c>
      <c r="N88" s="828"/>
      <c r="O88" s="829"/>
      <c r="P88" s="830">
        <f>SUM(P87)</f>
        <v>40.949999999999996</v>
      </c>
    </row>
    <row r="89" spans="1:19" s="283" customFormat="1" ht="12">
      <c r="A89" s="838"/>
      <c r="C89" s="157"/>
      <c r="D89" s="157"/>
      <c r="E89" s="363"/>
      <c r="I89" s="157"/>
      <c r="J89" s="157"/>
      <c r="K89" s="157"/>
      <c r="L89" s="157"/>
      <c r="M89" s="831"/>
      <c r="N89" s="832"/>
      <c r="O89" s="833"/>
      <c r="P89" s="834"/>
    </row>
    <row r="90" spans="1:19" s="283" customFormat="1" ht="12">
      <c r="A90" s="838"/>
      <c r="C90" s="157"/>
      <c r="D90" s="157"/>
      <c r="E90" s="363"/>
      <c r="I90" s="157"/>
      <c r="J90" s="157" t="s">
        <v>2152</v>
      </c>
      <c r="K90" s="157"/>
      <c r="L90" s="157"/>
      <c r="M90" s="835">
        <f>M88+M86+M81+M77+M73+M70+M64+M61+M57+M55+M31+M28+M20+M15+M13+M8</f>
        <v>62.483000000000004</v>
      </c>
      <c r="N90" s="832"/>
      <c r="O90" s="833"/>
      <c r="P90" s="835">
        <f>P88+P86+P81+P77+P73+P70+P64+P61+P57+P55+P31+P28+P20+P15+P13+P8</f>
        <v>2186.9049999999997</v>
      </c>
    </row>
    <row r="91" spans="1:19" s="283" customFormat="1" ht="12">
      <c r="A91" s="838"/>
      <c r="C91" s="157"/>
      <c r="D91" s="157"/>
      <c r="E91" s="363"/>
      <c r="N91" s="367"/>
      <c r="O91" s="366"/>
      <c r="P91" s="356"/>
    </row>
    <row r="92" spans="1:19">
      <c r="P92" s="84"/>
    </row>
    <row r="93" spans="1:19">
      <c r="P93" s="84"/>
    </row>
    <row r="94" spans="1:19">
      <c r="P94" s="84"/>
    </row>
    <row r="95" spans="1:19">
      <c r="P95" s="84"/>
    </row>
    <row r="96" spans="1:19">
      <c r="P96" s="84"/>
    </row>
    <row r="97" spans="16:16">
      <c r="P97" s="84"/>
    </row>
    <row r="98" spans="16:16">
      <c r="P98" s="84"/>
    </row>
    <row r="99" spans="16:16">
      <c r="P99" s="84"/>
    </row>
    <row r="100" spans="16:16">
      <c r="P100" s="84"/>
    </row>
    <row r="101" spans="16:16">
      <c r="P101" s="84"/>
    </row>
    <row r="102" spans="16:16">
      <c r="P102" s="84"/>
    </row>
    <row r="103" spans="16:16">
      <c r="P103" s="84"/>
    </row>
    <row r="104" spans="16:16">
      <c r="P104" s="84"/>
    </row>
    <row r="105" spans="16:16">
      <c r="P105" s="84"/>
    </row>
    <row r="106" spans="16:16">
      <c r="P106" s="84"/>
    </row>
    <row r="107" spans="16:16">
      <c r="P107" s="84"/>
    </row>
    <row r="108" spans="16:16">
      <c r="P108" s="84"/>
    </row>
    <row r="109" spans="16:16">
      <c r="P109" s="84"/>
    </row>
  </sheetData>
  <mergeCells count="19">
    <mergeCell ref="A6:E6"/>
    <mergeCell ref="F4:F5"/>
    <mergeCell ref="A4:A5"/>
    <mergeCell ref="B4:B5"/>
    <mergeCell ref="C4:C5"/>
    <mergeCell ref="D4:D5"/>
    <mergeCell ref="E4:E5"/>
    <mergeCell ref="M1:P1"/>
    <mergeCell ref="A2:P2"/>
    <mergeCell ref="A3:P3"/>
    <mergeCell ref="P4:P5"/>
    <mergeCell ref="Q4:Q5"/>
    <mergeCell ref="N5:O5"/>
    <mergeCell ref="G4:H4"/>
    <mergeCell ref="I4:I5"/>
    <mergeCell ref="J4:J5"/>
    <mergeCell ref="K4:K5"/>
    <mergeCell ref="L4:L5"/>
    <mergeCell ref="M4:O4"/>
  </mergeCells>
  <printOptions horizontalCentered="1"/>
  <pageMargins left="0.25" right="0.25" top="0.75" bottom="0.5" header="0" footer="0.35"/>
  <pageSetup paperSize="9" scale="80" firstPageNumber="74" orientation="landscape" useFirstPageNumber="1" r:id="rId1"/>
  <headerFooter>
    <oddFooter>&amp;C&amp;"-,Bold"&amp;12&amp;P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3D03DF"/>
  </sheetPr>
  <dimension ref="A1:U68"/>
  <sheetViews>
    <sheetView workbookViewId="0">
      <pane xSplit="8" ySplit="3" topLeftCell="I4" activePane="bottomRight" state="frozenSplit"/>
      <selection pane="topRight" activeCell="I1" sqref="I1"/>
      <selection pane="bottomLeft" activeCell="A10" sqref="A10"/>
      <selection pane="bottomRight" activeCell="E8" sqref="E8"/>
    </sheetView>
  </sheetViews>
  <sheetFormatPr defaultRowHeight="15.6"/>
  <cols>
    <col min="1" max="1" width="9.109375" style="923"/>
    <col min="2" max="2" width="12.109375" style="923" customWidth="1"/>
    <col min="3" max="3" width="9.109375" style="923"/>
    <col min="4" max="20" width="14.88671875" customWidth="1"/>
    <col min="21" max="21" width="17.5546875" style="987" customWidth="1"/>
  </cols>
  <sheetData>
    <row r="1" spans="1:21" ht="18">
      <c r="A1" s="1832" t="s">
        <v>2741</v>
      </c>
      <c r="B1" s="1832"/>
      <c r="C1" s="1832"/>
    </row>
    <row r="2" spans="1:21" ht="21.75" customHeight="1">
      <c r="A2" s="1833" t="s">
        <v>2056</v>
      </c>
      <c r="B2" s="1834"/>
      <c r="C2" s="977" t="s">
        <v>1675</v>
      </c>
      <c r="D2" s="1837" t="s">
        <v>2128</v>
      </c>
      <c r="E2" s="1838"/>
      <c r="F2" s="1838"/>
      <c r="G2" s="1838"/>
      <c r="H2" s="1838"/>
      <c r="I2" s="1838"/>
      <c r="J2" s="1838"/>
      <c r="K2" s="1839"/>
      <c r="L2" s="1837" t="s">
        <v>2742</v>
      </c>
      <c r="M2" s="1838"/>
      <c r="N2" s="1838"/>
      <c r="O2" s="1838"/>
      <c r="P2" s="1838"/>
      <c r="Q2" s="1838"/>
      <c r="R2" s="1838"/>
      <c r="S2" s="1839"/>
      <c r="T2" s="1840" t="s">
        <v>2727</v>
      </c>
      <c r="U2" s="1840" t="s">
        <v>2057</v>
      </c>
    </row>
    <row r="3" spans="1:21" ht="30.75" customHeight="1">
      <c r="A3" s="1835"/>
      <c r="B3" s="1836"/>
      <c r="C3" s="978"/>
      <c r="D3" s="979" t="s">
        <v>2743</v>
      </c>
      <c r="E3" s="979" t="s">
        <v>2744</v>
      </c>
      <c r="F3" s="979" t="s">
        <v>2745</v>
      </c>
      <c r="G3" s="979" t="s">
        <v>2744</v>
      </c>
      <c r="H3" s="979" t="s">
        <v>2746</v>
      </c>
      <c r="I3" s="979" t="s">
        <v>2744</v>
      </c>
      <c r="J3" s="991" t="s">
        <v>2726</v>
      </c>
      <c r="K3" s="991" t="s">
        <v>2057</v>
      </c>
      <c r="L3" s="979" t="s">
        <v>2720</v>
      </c>
      <c r="M3" s="979" t="s">
        <v>2747</v>
      </c>
      <c r="N3" s="979" t="s">
        <v>2748</v>
      </c>
      <c r="O3" s="979" t="s">
        <v>2747</v>
      </c>
      <c r="P3" s="979" t="s">
        <v>2749</v>
      </c>
      <c r="Q3" s="982" t="s">
        <v>2747</v>
      </c>
      <c r="R3" s="991" t="s">
        <v>2726</v>
      </c>
      <c r="S3" s="991" t="s">
        <v>2057</v>
      </c>
      <c r="T3" s="1840"/>
      <c r="U3" s="1840"/>
    </row>
    <row r="4" spans="1:21" ht="28.5" customHeight="1">
      <c r="A4" s="1843" t="s">
        <v>2058</v>
      </c>
      <c r="B4" s="1844"/>
      <c r="C4" s="980" t="s">
        <v>2059</v>
      </c>
      <c r="D4" s="70">
        <f>vri!$M$8</f>
        <v>1</v>
      </c>
      <c r="E4" s="70">
        <f>vri!$P$8</f>
        <v>63.49</v>
      </c>
      <c r="F4" s="70"/>
      <c r="G4" s="70"/>
      <c r="H4" s="70">
        <f>vri!$M$364</f>
        <v>3</v>
      </c>
      <c r="I4" s="70">
        <f>vri!$P$364</f>
        <v>225</v>
      </c>
      <c r="J4" s="992">
        <f>D4+F4+H4</f>
        <v>4</v>
      </c>
      <c r="K4" s="992">
        <f>E4+G4+I4</f>
        <v>288.49</v>
      </c>
      <c r="L4" s="69"/>
      <c r="M4" s="69"/>
      <c r="N4" s="69"/>
      <c r="O4" s="69"/>
      <c r="P4" s="70"/>
      <c r="Q4" s="983"/>
      <c r="R4" s="992">
        <f>L4+N4+P4</f>
        <v>0</v>
      </c>
      <c r="S4" s="992">
        <f>M4+O4+Q4</f>
        <v>0</v>
      </c>
      <c r="T4" s="1002">
        <f>J4+R4</f>
        <v>4</v>
      </c>
      <c r="U4" s="1002">
        <f>K4+S4</f>
        <v>288.49</v>
      </c>
    </row>
    <row r="5" spans="1:21" ht="28.5" customHeight="1">
      <c r="A5" s="1845"/>
      <c r="B5" s="1846"/>
      <c r="C5" s="980" t="s">
        <v>2060</v>
      </c>
      <c r="D5" s="70">
        <f>vri!$M$10</f>
        <v>2.2999999999999998</v>
      </c>
      <c r="E5" s="70">
        <f>vri!$P$10</f>
        <v>131.06</v>
      </c>
      <c r="F5" s="70"/>
      <c r="G5" s="70"/>
      <c r="H5" s="70">
        <f>vri!$M$360</f>
        <v>1.45</v>
      </c>
      <c r="I5" s="70">
        <f>vri!$P$360</f>
        <v>91.65</v>
      </c>
      <c r="J5" s="992">
        <f t="shared" ref="J5:K68" si="0">D5+F5+H5</f>
        <v>3.75</v>
      </c>
      <c r="K5" s="992">
        <f t="shared" si="0"/>
        <v>222.71</v>
      </c>
      <c r="L5" s="69"/>
      <c r="M5" s="69"/>
      <c r="N5" s="69"/>
      <c r="O5" s="69"/>
      <c r="P5" s="69"/>
      <c r="Q5" s="984"/>
      <c r="R5" s="992">
        <f t="shared" ref="R5:S68" si="1">L5+N5+P5</f>
        <v>0</v>
      </c>
      <c r="S5" s="992">
        <f t="shared" si="1"/>
        <v>0</v>
      </c>
      <c r="T5" s="1002">
        <f t="shared" ref="T5:U20" si="2">J5+R5</f>
        <v>3.75</v>
      </c>
      <c r="U5" s="1002">
        <f>K5+S5</f>
        <v>222.71</v>
      </c>
    </row>
    <row r="6" spans="1:21" ht="28.5" customHeight="1">
      <c r="A6" s="1845"/>
      <c r="B6" s="1846"/>
      <c r="C6" s="980" t="s">
        <v>2061</v>
      </c>
      <c r="D6" s="69"/>
      <c r="E6" s="69"/>
      <c r="F6" s="70"/>
      <c r="G6" s="70"/>
      <c r="H6" s="68"/>
      <c r="I6" s="70"/>
      <c r="J6" s="992">
        <f t="shared" si="0"/>
        <v>0</v>
      </c>
      <c r="K6" s="992">
        <f t="shared" si="0"/>
        <v>0</v>
      </c>
      <c r="L6" s="69"/>
      <c r="M6" s="69"/>
      <c r="N6" s="69"/>
      <c r="O6" s="69"/>
      <c r="P6" s="70"/>
      <c r="Q6" s="984"/>
      <c r="R6" s="992">
        <f t="shared" si="1"/>
        <v>0</v>
      </c>
      <c r="S6" s="992">
        <f t="shared" si="1"/>
        <v>0</v>
      </c>
      <c r="T6" s="1002">
        <f t="shared" si="2"/>
        <v>0</v>
      </c>
      <c r="U6" s="1002">
        <f t="shared" si="2"/>
        <v>0</v>
      </c>
    </row>
    <row r="7" spans="1:21" ht="28.5" customHeight="1">
      <c r="A7" s="1847"/>
      <c r="B7" s="1848"/>
      <c r="C7" s="993" t="s">
        <v>2062</v>
      </c>
      <c r="D7" s="76">
        <f>D4+D5+D6</f>
        <v>3.3</v>
      </c>
      <c r="E7" s="76">
        <f t="shared" ref="E7:Q7" si="3">E4+E5+E6</f>
        <v>194.55</v>
      </c>
      <c r="F7" s="76">
        <f t="shared" si="3"/>
        <v>0</v>
      </c>
      <c r="G7" s="76">
        <f t="shared" si="3"/>
        <v>0</v>
      </c>
      <c r="H7" s="76">
        <f t="shared" si="3"/>
        <v>4.45</v>
      </c>
      <c r="I7" s="76">
        <f t="shared" si="3"/>
        <v>316.64999999999998</v>
      </c>
      <c r="J7" s="76">
        <f t="shared" si="0"/>
        <v>7.75</v>
      </c>
      <c r="K7" s="76">
        <f t="shared" si="0"/>
        <v>511.2</v>
      </c>
      <c r="L7" s="76">
        <f t="shared" si="3"/>
        <v>0</v>
      </c>
      <c r="M7" s="76">
        <f t="shared" si="3"/>
        <v>0</v>
      </c>
      <c r="N7" s="76">
        <f t="shared" si="3"/>
        <v>0</v>
      </c>
      <c r="O7" s="76">
        <f t="shared" si="3"/>
        <v>0</v>
      </c>
      <c r="P7" s="76">
        <f t="shared" si="3"/>
        <v>0</v>
      </c>
      <c r="Q7" s="76">
        <f t="shared" si="3"/>
        <v>0</v>
      </c>
      <c r="R7" s="76">
        <f t="shared" si="1"/>
        <v>0</v>
      </c>
      <c r="S7" s="76">
        <f t="shared" si="1"/>
        <v>0</v>
      </c>
      <c r="T7" s="1003">
        <f t="shared" si="2"/>
        <v>7.75</v>
      </c>
      <c r="U7" s="1003">
        <f t="shared" si="2"/>
        <v>511.2</v>
      </c>
    </row>
    <row r="8" spans="1:21" ht="28.5" customHeight="1">
      <c r="A8" s="1843" t="s">
        <v>2063</v>
      </c>
      <c r="B8" s="1844"/>
      <c r="C8" s="980" t="s">
        <v>2064</v>
      </c>
      <c r="D8" s="70">
        <f>vri!$M$13</f>
        <v>3.4249999999999998</v>
      </c>
      <c r="E8" s="70">
        <f>vri!$P$13</f>
        <v>154.99</v>
      </c>
      <c r="F8" s="70"/>
      <c r="G8" s="70"/>
      <c r="H8" s="70">
        <f>vri!$M$367</f>
        <v>1.4</v>
      </c>
      <c r="I8" s="70">
        <f>vri!$P$367</f>
        <v>105</v>
      </c>
      <c r="J8" s="992">
        <f t="shared" si="0"/>
        <v>4.8249999999999993</v>
      </c>
      <c r="K8" s="992">
        <f t="shared" si="0"/>
        <v>259.99</v>
      </c>
      <c r="L8" s="69"/>
      <c r="M8" s="69"/>
      <c r="N8" s="69"/>
      <c r="O8" s="69"/>
      <c r="P8" s="70"/>
      <c r="Q8" s="983"/>
      <c r="R8" s="992">
        <f t="shared" si="1"/>
        <v>0</v>
      </c>
      <c r="S8" s="992">
        <f t="shared" si="1"/>
        <v>0</v>
      </c>
      <c r="T8" s="1002">
        <f t="shared" si="2"/>
        <v>4.8249999999999993</v>
      </c>
      <c r="U8" s="1002">
        <f t="shared" si="2"/>
        <v>259.99</v>
      </c>
    </row>
    <row r="9" spans="1:21" ht="28.5" customHeight="1">
      <c r="A9" s="1845"/>
      <c r="B9" s="1846"/>
      <c r="C9" s="980" t="s">
        <v>2065</v>
      </c>
      <c r="D9" s="70">
        <f>vri!$M$20</f>
        <v>0.6</v>
      </c>
      <c r="E9" s="70">
        <f>vri!$P$20</f>
        <v>34.18</v>
      </c>
      <c r="F9" s="70">
        <f>vri!$M$257</f>
        <v>3.3849999999999998</v>
      </c>
      <c r="G9" s="70">
        <f>vri!$P$257</f>
        <v>199.28</v>
      </c>
      <c r="H9" s="70">
        <f>vri!$M$369</f>
        <v>1.51</v>
      </c>
      <c r="I9" s="70">
        <f>vri!$P$369</f>
        <v>124</v>
      </c>
      <c r="J9" s="992">
        <f t="shared" si="0"/>
        <v>5.4950000000000001</v>
      </c>
      <c r="K9" s="992">
        <f t="shared" si="0"/>
        <v>357.46000000000004</v>
      </c>
      <c r="L9" s="69"/>
      <c r="M9" s="69"/>
      <c r="N9" s="69"/>
      <c r="O9" s="69"/>
      <c r="P9" s="70"/>
      <c r="Q9" s="983"/>
      <c r="R9" s="992">
        <f t="shared" si="1"/>
        <v>0</v>
      </c>
      <c r="S9" s="992">
        <f t="shared" si="1"/>
        <v>0</v>
      </c>
      <c r="T9" s="1002">
        <f t="shared" si="2"/>
        <v>5.4950000000000001</v>
      </c>
      <c r="U9" s="1002">
        <f t="shared" si="2"/>
        <v>357.46000000000004</v>
      </c>
    </row>
    <row r="10" spans="1:21" ht="28.5" customHeight="1">
      <c r="A10" s="1845"/>
      <c r="B10" s="1846"/>
      <c r="C10" s="980" t="s">
        <v>2066</v>
      </c>
      <c r="D10" s="69">
        <f>vri!$M$18</f>
        <v>6.5009999999999994</v>
      </c>
      <c r="E10" s="70">
        <f>vri!$P$18</f>
        <v>373.74</v>
      </c>
      <c r="F10" s="70">
        <f>vri!$M$252</f>
        <v>1.4350000000000001</v>
      </c>
      <c r="G10" s="70">
        <f>vri!$P$252</f>
        <v>80.42</v>
      </c>
      <c r="H10" s="70">
        <f>vri!$M$358</f>
        <v>1.8</v>
      </c>
      <c r="I10" s="70">
        <f>vri!$P$358</f>
        <v>129.86000000000001</v>
      </c>
      <c r="J10" s="992">
        <f t="shared" si="0"/>
        <v>9.7360000000000007</v>
      </c>
      <c r="K10" s="992">
        <f t="shared" si="0"/>
        <v>584.02</v>
      </c>
      <c r="L10" s="70"/>
      <c r="M10" s="70"/>
      <c r="N10" s="70"/>
      <c r="O10" s="70"/>
      <c r="P10" s="70"/>
      <c r="Q10" s="983"/>
      <c r="R10" s="992">
        <f t="shared" si="1"/>
        <v>0</v>
      </c>
      <c r="S10" s="992">
        <f t="shared" si="1"/>
        <v>0</v>
      </c>
      <c r="T10" s="1002">
        <f t="shared" si="2"/>
        <v>9.7360000000000007</v>
      </c>
      <c r="U10" s="1002">
        <f t="shared" si="2"/>
        <v>584.02</v>
      </c>
    </row>
    <row r="11" spans="1:21" ht="28.5" customHeight="1">
      <c r="A11" s="1847"/>
      <c r="B11" s="1848"/>
      <c r="C11" s="993" t="s">
        <v>2062</v>
      </c>
      <c r="D11" s="76">
        <f>D8+D9+D10</f>
        <v>10.526</v>
      </c>
      <c r="E11" s="76">
        <f t="shared" ref="E11:I11" si="4">E8+E9+E10</f>
        <v>562.91000000000008</v>
      </c>
      <c r="F11" s="76">
        <f t="shared" si="4"/>
        <v>4.82</v>
      </c>
      <c r="G11" s="76">
        <f t="shared" si="4"/>
        <v>279.7</v>
      </c>
      <c r="H11" s="76">
        <f t="shared" si="4"/>
        <v>4.71</v>
      </c>
      <c r="I11" s="76">
        <f t="shared" si="4"/>
        <v>358.86</v>
      </c>
      <c r="J11" s="76">
        <f t="shared" si="0"/>
        <v>20.056000000000001</v>
      </c>
      <c r="K11" s="76">
        <f t="shared" si="0"/>
        <v>1201.4700000000003</v>
      </c>
      <c r="L11" s="76">
        <f t="shared" ref="L11:Q11" si="5">L8+L9+L10</f>
        <v>0</v>
      </c>
      <c r="M11" s="76">
        <f t="shared" si="5"/>
        <v>0</v>
      </c>
      <c r="N11" s="76">
        <f t="shared" si="5"/>
        <v>0</v>
      </c>
      <c r="O11" s="76">
        <f t="shared" si="5"/>
        <v>0</v>
      </c>
      <c r="P11" s="76">
        <f t="shared" si="5"/>
        <v>0</v>
      </c>
      <c r="Q11" s="76">
        <f t="shared" si="5"/>
        <v>0</v>
      </c>
      <c r="R11" s="76">
        <f t="shared" si="1"/>
        <v>0</v>
      </c>
      <c r="S11" s="76">
        <f t="shared" si="1"/>
        <v>0</v>
      </c>
      <c r="T11" s="1003">
        <f t="shared" si="2"/>
        <v>20.056000000000001</v>
      </c>
      <c r="U11" s="1003">
        <f t="shared" si="2"/>
        <v>1201.4700000000003</v>
      </c>
    </row>
    <row r="12" spans="1:21" ht="28.5" customHeight="1">
      <c r="A12" s="1841" t="s">
        <v>2067</v>
      </c>
      <c r="B12" s="1842"/>
      <c r="C12" s="994"/>
      <c r="D12" s="995">
        <f>D7+D11</f>
        <v>13.826000000000001</v>
      </c>
      <c r="E12" s="995">
        <f t="shared" ref="E12:Q12" si="6">E7+E11</f>
        <v>757.46</v>
      </c>
      <c r="F12" s="995">
        <f t="shared" si="6"/>
        <v>4.82</v>
      </c>
      <c r="G12" s="995">
        <f t="shared" si="6"/>
        <v>279.7</v>
      </c>
      <c r="H12" s="995">
        <f t="shared" si="6"/>
        <v>9.16</v>
      </c>
      <c r="I12" s="995">
        <f t="shared" si="6"/>
        <v>675.51</v>
      </c>
      <c r="J12" s="996">
        <f t="shared" si="0"/>
        <v>27.806000000000001</v>
      </c>
      <c r="K12" s="996">
        <f t="shared" si="0"/>
        <v>1712.67</v>
      </c>
      <c r="L12" s="995">
        <f t="shared" si="6"/>
        <v>0</v>
      </c>
      <c r="M12" s="995">
        <f t="shared" si="6"/>
        <v>0</v>
      </c>
      <c r="N12" s="995">
        <f t="shared" si="6"/>
        <v>0</v>
      </c>
      <c r="O12" s="995">
        <f t="shared" si="6"/>
        <v>0</v>
      </c>
      <c r="P12" s="995">
        <f t="shared" si="6"/>
        <v>0</v>
      </c>
      <c r="Q12" s="995">
        <f t="shared" si="6"/>
        <v>0</v>
      </c>
      <c r="R12" s="996">
        <f t="shared" si="1"/>
        <v>0</v>
      </c>
      <c r="S12" s="996">
        <f t="shared" si="1"/>
        <v>0</v>
      </c>
      <c r="T12" s="1004">
        <f t="shared" si="2"/>
        <v>27.806000000000001</v>
      </c>
      <c r="U12" s="1004">
        <f t="shared" si="2"/>
        <v>1712.67</v>
      </c>
    </row>
    <row r="13" spans="1:21" ht="28.5" customHeight="1">
      <c r="A13" s="1843" t="s">
        <v>2068</v>
      </c>
      <c r="B13" s="1844"/>
      <c r="C13" s="980" t="s">
        <v>2059</v>
      </c>
      <c r="D13" s="70">
        <f>vri!$M$208</f>
        <v>8.2769999999999992</v>
      </c>
      <c r="E13" s="70">
        <f>vri!$P$208</f>
        <v>291.91000000000003</v>
      </c>
      <c r="F13" s="70">
        <f>vri!$M$326</f>
        <v>5.665</v>
      </c>
      <c r="G13" s="70">
        <f>vri!$P$326</f>
        <v>366.81</v>
      </c>
      <c r="H13" s="70">
        <f>vri!$M$542</f>
        <v>6.2</v>
      </c>
      <c r="I13" s="70">
        <f>vri!$P$542</f>
        <v>462.5</v>
      </c>
      <c r="J13" s="992">
        <f t="shared" si="0"/>
        <v>20.141999999999999</v>
      </c>
      <c r="K13" s="992">
        <f t="shared" si="0"/>
        <v>1121.22</v>
      </c>
      <c r="L13" s="70"/>
      <c r="M13" s="70"/>
      <c r="N13" s="70"/>
      <c r="O13" s="70"/>
      <c r="P13" s="70"/>
      <c r="Q13" s="983"/>
      <c r="R13" s="992">
        <f t="shared" si="1"/>
        <v>0</v>
      </c>
      <c r="S13" s="992">
        <f t="shared" si="1"/>
        <v>0</v>
      </c>
      <c r="T13" s="1002">
        <f t="shared" si="2"/>
        <v>20.141999999999999</v>
      </c>
      <c r="U13" s="1002">
        <f t="shared" si="2"/>
        <v>1121.22</v>
      </c>
    </row>
    <row r="14" spans="1:21" ht="28.5" customHeight="1">
      <c r="A14" s="1845"/>
      <c r="B14" s="1846"/>
      <c r="C14" s="980" t="s">
        <v>2069</v>
      </c>
      <c r="D14" s="69">
        <f>vri!$M$221</f>
        <v>3.9350000000000001</v>
      </c>
      <c r="E14" s="70">
        <f>vri!$P$221</f>
        <v>320.04000000000002</v>
      </c>
      <c r="F14" s="70">
        <f>vri!$M$336</f>
        <v>1.45</v>
      </c>
      <c r="G14" s="70">
        <f>vri!$P$336</f>
        <v>80.39</v>
      </c>
      <c r="H14" s="70">
        <f>vri!$M$555</f>
        <v>3.3</v>
      </c>
      <c r="I14" s="70">
        <f>vri!$P$555</f>
        <v>247.5</v>
      </c>
      <c r="J14" s="992">
        <f t="shared" si="0"/>
        <v>8.6849999999999987</v>
      </c>
      <c r="K14" s="992">
        <f t="shared" si="0"/>
        <v>647.93000000000006</v>
      </c>
      <c r="L14" s="70"/>
      <c r="M14" s="70"/>
      <c r="N14" s="70"/>
      <c r="O14" s="70"/>
      <c r="P14" s="70"/>
      <c r="Q14" s="983"/>
      <c r="R14" s="992">
        <f t="shared" si="1"/>
        <v>0</v>
      </c>
      <c r="S14" s="992">
        <f t="shared" si="1"/>
        <v>0</v>
      </c>
      <c r="T14" s="1002">
        <f t="shared" si="2"/>
        <v>8.6849999999999987</v>
      </c>
      <c r="U14" s="1002">
        <f t="shared" si="2"/>
        <v>647.93000000000006</v>
      </c>
    </row>
    <row r="15" spans="1:21" ht="28.5" customHeight="1">
      <c r="A15" s="1845"/>
      <c r="B15" s="1846"/>
      <c r="C15" s="980" t="s">
        <v>2070</v>
      </c>
      <c r="D15" s="69">
        <f>vri!$M$214</f>
        <v>2.7080000000000002</v>
      </c>
      <c r="E15" s="70">
        <f>vri!$P$214</f>
        <v>154.35999999999999</v>
      </c>
      <c r="F15" s="70">
        <f>vri!$M$334</f>
        <v>7.35</v>
      </c>
      <c r="G15" s="70">
        <f>vri!$P$334</f>
        <v>501.79</v>
      </c>
      <c r="H15" s="70">
        <f>vri!$M$549</f>
        <v>2</v>
      </c>
      <c r="I15" s="70">
        <f>vri!$P$549</f>
        <v>150</v>
      </c>
      <c r="J15" s="992">
        <f t="shared" si="0"/>
        <v>12.058</v>
      </c>
      <c r="K15" s="992">
        <f t="shared" si="0"/>
        <v>806.15</v>
      </c>
      <c r="L15" s="69"/>
      <c r="M15" s="69"/>
      <c r="N15" s="69"/>
      <c r="O15" s="69"/>
      <c r="P15" s="69"/>
      <c r="Q15" s="984"/>
      <c r="R15" s="992">
        <f t="shared" si="1"/>
        <v>0</v>
      </c>
      <c r="S15" s="992">
        <f t="shared" si="1"/>
        <v>0</v>
      </c>
      <c r="T15" s="1002">
        <f t="shared" si="2"/>
        <v>12.058</v>
      </c>
      <c r="U15" s="1002">
        <f t="shared" si="2"/>
        <v>806.15</v>
      </c>
    </row>
    <row r="16" spans="1:21" ht="28.5" customHeight="1">
      <c r="A16" s="1847"/>
      <c r="B16" s="1848"/>
      <c r="C16" s="993" t="s">
        <v>2062</v>
      </c>
      <c r="D16" s="76">
        <f>D13+D14+D15</f>
        <v>14.92</v>
      </c>
      <c r="E16" s="76">
        <f t="shared" ref="E16:I16" si="7">E13+E14+E15</f>
        <v>766.31000000000006</v>
      </c>
      <c r="F16" s="76">
        <f t="shared" si="7"/>
        <v>14.465</v>
      </c>
      <c r="G16" s="76">
        <f t="shared" si="7"/>
        <v>948.99</v>
      </c>
      <c r="H16" s="76">
        <f t="shared" si="7"/>
        <v>11.5</v>
      </c>
      <c r="I16" s="76">
        <f t="shared" si="7"/>
        <v>860</v>
      </c>
      <c r="J16" s="76">
        <f t="shared" si="0"/>
        <v>40.884999999999998</v>
      </c>
      <c r="K16" s="76">
        <f t="shared" si="0"/>
        <v>2575.3000000000002</v>
      </c>
      <c r="L16" s="76">
        <f t="shared" ref="L16:Q16" si="8">L13+L14+L15</f>
        <v>0</v>
      </c>
      <c r="M16" s="76">
        <f t="shared" si="8"/>
        <v>0</v>
      </c>
      <c r="N16" s="76">
        <f t="shared" si="8"/>
        <v>0</v>
      </c>
      <c r="O16" s="76">
        <f t="shared" si="8"/>
        <v>0</v>
      </c>
      <c r="P16" s="76">
        <f t="shared" si="8"/>
        <v>0</v>
      </c>
      <c r="Q16" s="76">
        <f t="shared" si="8"/>
        <v>0</v>
      </c>
      <c r="R16" s="76">
        <f t="shared" si="1"/>
        <v>0</v>
      </c>
      <c r="S16" s="76">
        <f t="shared" si="1"/>
        <v>0</v>
      </c>
      <c r="T16" s="1003">
        <f t="shared" si="2"/>
        <v>40.884999999999998</v>
      </c>
      <c r="U16" s="1003">
        <f t="shared" si="2"/>
        <v>2575.3000000000002</v>
      </c>
    </row>
    <row r="17" spans="1:21" ht="28.5" customHeight="1">
      <c r="A17" s="1849" t="s">
        <v>2071</v>
      </c>
      <c r="B17" s="1849"/>
      <c r="C17" s="997" t="s">
        <v>2072</v>
      </c>
      <c r="D17" s="989">
        <f>vri!$M$200</f>
        <v>7.6199999999999992</v>
      </c>
      <c r="E17" s="74">
        <f>vri!$P$200</f>
        <v>336.12</v>
      </c>
      <c r="F17" s="74">
        <f>vri!$M$321</f>
        <v>11.613</v>
      </c>
      <c r="G17" s="74">
        <f>vri!$P$321</f>
        <v>805.26</v>
      </c>
      <c r="H17" s="74">
        <f>vri!$M$534</f>
        <v>2.8600000000000003</v>
      </c>
      <c r="I17" s="74">
        <f>vri!$P$534</f>
        <v>215</v>
      </c>
      <c r="J17" s="76">
        <f t="shared" si="0"/>
        <v>22.092999999999996</v>
      </c>
      <c r="K17" s="76">
        <f t="shared" si="0"/>
        <v>1356.38</v>
      </c>
      <c r="L17" s="989"/>
      <c r="M17" s="989"/>
      <c r="N17" s="989"/>
      <c r="O17" s="989"/>
      <c r="P17" s="989"/>
      <c r="Q17" s="78"/>
      <c r="R17" s="76">
        <f t="shared" si="1"/>
        <v>0</v>
      </c>
      <c r="S17" s="76">
        <f t="shared" si="1"/>
        <v>0</v>
      </c>
      <c r="T17" s="1003">
        <f t="shared" si="2"/>
        <v>22.092999999999996</v>
      </c>
      <c r="U17" s="1003">
        <f t="shared" si="2"/>
        <v>1356.38</v>
      </c>
    </row>
    <row r="18" spans="1:21" ht="28.5" customHeight="1">
      <c r="A18" s="1843" t="s">
        <v>2073</v>
      </c>
      <c r="B18" s="1844"/>
      <c r="C18" s="990" t="s">
        <v>2074</v>
      </c>
      <c r="D18" s="71"/>
      <c r="E18" s="71"/>
      <c r="F18" s="71">
        <f>vri!$M$341</f>
        <v>3.05</v>
      </c>
      <c r="G18" s="71">
        <f>vri!$P$341</f>
        <v>180.36</v>
      </c>
      <c r="H18" s="71">
        <f>vri!$M$546</f>
        <v>8.6999999999999993</v>
      </c>
      <c r="I18" s="71">
        <f>vri!$P$546</f>
        <v>805</v>
      </c>
      <c r="J18" s="992">
        <f t="shared" si="0"/>
        <v>11.75</v>
      </c>
      <c r="K18" s="992">
        <f t="shared" si="0"/>
        <v>985.36</v>
      </c>
      <c r="L18" s="988"/>
      <c r="M18" s="988"/>
      <c r="N18" s="988"/>
      <c r="O18" s="988"/>
      <c r="P18" s="988"/>
      <c r="Q18" s="985"/>
      <c r="R18" s="992">
        <f t="shared" si="1"/>
        <v>0</v>
      </c>
      <c r="S18" s="992">
        <f t="shared" si="1"/>
        <v>0</v>
      </c>
      <c r="T18" s="1002">
        <f t="shared" si="2"/>
        <v>11.75</v>
      </c>
      <c r="U18" s="1002">
        <f t="shared" si="2"/>
        <v>985.36</v>
      </c>
    </row>
    <row r="19" spans="1:21" ht="28.5" customHeight="1">
      <c r="A19" s="1845"/>
      <c r="B19" s="1846"/>
      <c r="C19" s="990" t="s">
        <v>2075</v>
      </c>
      <c r="D19" s="988"/>
      <c r="E19" s="988"/>
      <c r="F19" s="71">
        <f>vri!$M$338</f>
        <v>1.3149999999999999</v>
      </c>
      <c r="G19" s="71">
        <f>vri!$P$338</f>
        <v>64.709999999999994</v>
      </c>
      <c r="H19" s="71">
        <f>vri!$M$536</f>
        <v>0.65</v>
      </c>
      <c r="I19" s="71">
        <f>vri!$P$536</f>
        <v>48.75</v>
      </c>
      <c r="J19" s="992">
        <f t="shared" si="0"/>
        <v>1.9649999999999999</v>
      </c>
      <c r="K19" s="992">
        <f t="shared" si="0"/>
        <v>113.46</v>
      </c>
      <c r="L19" s="988"/>
      <c r="M19" s="988"/>
      <c r="N19" s="988"/>
      <c r="O19" s="988"/>
      <c r="P19" s="988"/>
      <c r="Q19" s="985"/>
      <c r="R19" s="992">
        <f t="shared" si="1"/>
        <v>0</v>
      </c>
      <c r="S19" s="992">
        <f t="shared" si="1"/>
        <v>0</v>
      </c>
      <c r="T19" s="1002">
        <f t="shared" si="2"/>
        <v>1.9649999999999999</v>
      </c>
      <c r="U19" s="1002">
        <f t="shared" si="2"/>
        <v>113.46</v>
      </c>
    </row>
    <row r="20" spans="1:21" ht="28.5" customHeight="1">
      <c r="A20" s="1847"/>
      <c r="B20" s="1848"/>
      <c r="C20" s="993" t="s">
        <v>2062</v>
      </c>
      <c r="D20" s="76">
        <f>D18+D19</f>
        <v>0</v>
      </c>
      <c r="E20" s="76">
        <f t="shared" ref="E20:Q20" si="9">E18+E19</f>
        <v>0</v>
      </c>
      <c r="F20" s="76">
        <f t="shared" si="9"/>
        <v>4.3650000000000002</v>
      </c>
      <c r="G20" s="76">
        <f t="shared" si="9"/>
        <v>245.07</v>
      </c>
      <c r="H20" s="76">
        <f t="shared" si="9"/>
        <v>9.35</v>
      </c>
      <c r="I20" s="76">
        <f t="shared" si="9"/>
        <v>853.75</v>
      </c>
      <c r="J20" s="76">
        <f t="shared" si="0"/>
        <v>13.715</v>
      </c>
      <c r="K20" s="76">
        <f t="shared" si="0"/>
        <v>1098.82</v>
      </c>
      <c r="L20" s="76">
        <f t="shared" si="9"/>
        <v>0</v>
      </c>
      <c r="M20" s="76">
        <f t="shared" si="9"/>
        <v>0</v>
      </c>
      <c r="N20" s="76">
        <f t="shared" si="9"/>
        <v>0</v>
      </c>
      <c r="O20" s="76">
        <f t="shared" si="9"/>
        <v>0</v>
      </c>
      <c r="P20" s="76">
        <f t="shared" si="9"/>
        <v>0</v>
      </c>
      <c r="Q20" s="76">
        <f t="shared" si="9"/>
        <v>0</v>
      </c>
      <c r="R20" s="76">
        <f t="shared" si="1"/>
        <v>0</v>
      </c>
      <c r="S20" s="76">
        <f t="shared" si="1"/>
        <v>0</v>
      </c>
      <c r="T20" s="1003">
        <f t="shared" si="2"/>
        <v>13.715</v>
      </c>
      <c r="U20" s="1003">
        <f t="shared" si="2"/>
        <v>1098.82</v>
      </c>
    </row>
    <row r="21" spans="1:21" ht="28.5" customHeight="1">
      <c r="A21" s="1843" t="s">
        <v>2076</v>
      </c>
      <c r="B21" s="1844"/>
      <c r="C21" s="990" t="s">
        <v>2077</v>
      </c>
      <c r="D21" s="988">
        <f>vri!$M$216</f>
        <v>1.5</v>
      </c>
      <c r="E21" s="71">
        <f>vri!$P$216</f>
        <v>89.57</v>
      </c>
      <c r="F21" s="988"/>
      <c r="G21" s="988"/>
      <c r="H21" s="71">
        <f>vri!$M$551</f>
        <v>2.5</v>
      </c>
      <c r="I21" s="71">
        <f>vri!$P$551</f>
        <v>187.5</v>
      </c>
      <c r="J21" s="992">
        <f t="shared" si="0"/>
        <v>4</v>
      </c>
      <c r="K21" s="992">
        <f t="shared" si="0"/>
        <v>277.07</v>
      </c>
      <c r="L21" s="988"/>
      <c r="M21" s="988"/>
      <c r="N21" s="988"/>
      <c r="O21" s="988"/>
      <c r="P21" s="988"/>
      <c r="Q21" s="985"/>
      <c r="R21" s="992">
        <f t="shared" si="1"/>
        <v>0</v>
      </c>
      <c r="S21" s="992">
        <f t="shared" si="1"/>
        <v>0</v>
      </c>
      <c r="T21" s="1002">
        <f t="shared" ref="T21:U36" si="10">J21+R21</f>
        <v>4</v>
      </c>
      <c r="U21" s="1002">
        <f t="shared" si="10"/>
        <v>277.07</v>
      </c>
    </row>
    <row r="22" spans="1:21" ht="28.5" customHeight="1">
      <c r="A22" s="1845"/>
      <c r="B22" s="1846"/>
      <c r="C22" s="990" t="s">
        <v>2078</v>
      </c>
      <c r="D22" s="988"/>
      <c r="E22" s="988"/>
      <c r="F22" s="988"/>
      <c r="G22" s="988"/>
      <c r="H22" s="988"/>
      <c r="I22" s="988"/>
      <c r="J22" s="992">
        <f t="shared" si="0"/>
        <v>0</v>
      </c>
      <c r="K22" s="992">
        <f t="shared" si="0"/>
        <v>0</v>
      </c>
      <c r="L22" s="988"/>
      <c r="M22" s="988"/>
      <c r="N22" s="988"/>
      <c r="O22" s="988"/>
      <c r="P22" s="988"/>
      <c r="Q22" s="985"/>
      <c r="R22" s="992">
        <f t="shared" si="1"/>
        <v>0</v>
      </c>
      <c r="S22" s="992">
        <f t="shared" si="1"/>
        <v>0</v>
      </c>
      <c r="T22" s="1002">
        <f t="shared" si="10"/>
        <v>0</v>
      </c>
      <c r="U22" s="1002">
        <f t="shared" si="10"/>
        <v>0</v>
      </c>
    </row>
    <row r="23" spans="1:21" ht="28.5" customHeight="1">
      <c r="A23" s="1847"/>
      <c r="B23" s="1848"/>
      <c r="C23" s="993" t="s">
        <v>2062</v>
      </c>
      <c r="D23" s="76">
        <f t="shared" ref="D23:Q23" si="11">D21+D22</f>
        <v>1.5</v>
      </c>
      <c r="E23" s="76">
        <f t="shared" si="11"/>
        <v>89.57</v>
      </c>
      <c r="F23" s="76">
        <f t="shared" si="11"/>
        <v>0</v>
      </c>
      <c r="G23" s="76">
        <f t="shared" si="11"/>
        <v>0</v>
      </c>
      <c r="H23" s="76">
        <f t="shared" si="11"/>
        <v>2.5</v>
      </c>
      <c r="I23" s="76">
        <f t="shared" si="11"/>
        <v>187.5</v>
      </c>
      <c r="J23" s="76">
        <f t="shared" si="0"/>
        <v>4</v>
      </c>
      <c r="K23" s="76">
        <f t="shared" si="0"/>
        <v>277.07</v>
      </c>
      <c r="L23" s="76">
        <f t="shared" si="11"/>
        <v>0</v>
      </c>
      <c r="M23" s="76">
        <f t="shared" si="11"/>
        <v>0</v>
      </c>
      <c r="N23" s="76">
        <f t="shared" si="11"/>
        <v>0</v>
      </c>
      <c r="O23" s="76">
        <f t="shared" si="11"/>
        <v>0</v>
      </c>
      <c r="P23" s="76">
        <f t="shared" si="11"/>
        <v>0</v>
      </c>
      <c r="Q23" s="76">
        <f t="shared" si="11"/>
        <v>0</v>
      </c>
      <c r="R23" s="76">
        <f t="shared" si="1"/>
        <v>0</v>
      </c>
      <c r="S23" s="76">
        <f t="shared" si="1"/>
        <v>0</v>
      </c>
      <c r="T23" s="1003">
        <f t="shared" si="10"/>
        <v>4</v>
      </c>
      <c r="U23" s="1003">
        <f t="shared" si="10"/>
        <v>277.07</v>
      </c>
    </row>
    <row r="24" spans="1:21" ht="28.5" customHeight="1">
      <c r="A24" s="1841" t="s">
        <v>2079</v>
      </c>
      <c r="B24" s="1842"/>
      <c r="C24" s="994"/>
      <c r="D24" s="995">
        <f>D16+D17+D20+D23</f>
        <v>24.04</v>
      </c>
      <c r="E24" s="995">
        <f t="shared" ref="E24:Q24" si="12">E16+E17+E20+E23</f>
        <v>1192</v>
      </c>
      <c r="F24" s="995">
        <f t="shared" si="12"/>
        <v>30.442999999999998</v>
      </c>
      <c r="G24" s="995">
        <f t="shared" si="12"/>
        <v>1999.32</v>
      </c>
      <c r="H24" s="995">
        <f t="shared" si="12"/>
        <v>26.21</v>
      </c>
      <c r="I24" s="995">
        <f t="shared" si="12"/>
        <v>2116.25</v>
      </c>
      <c r="J24" s="996">
        <f t="shared" si="0"/>
        <v>80.692999999999998</v>
      </c>
      <c r="K24" s="996">
        <f t="shared" si="0"/>
        <v>5307.57</v>
      </c>
      <c r="L24" s="995">
        <f t="shared" si="12"/>
        <v>0</v>
      </c>
      <c r="M24" s="995">
        <f t="shared" si="12"/>
        <v>0</v>
      </c>
      <c r="N24" s="995">
        <f t="shared" si="12"/>
        <v>0</v>
      </c>
      <c r="O24" s="995">
        <f t="shared" si="12"/>
        <v>0</v>
      </c>
      <c r="P24" s="995">
        <f t="shared" si="12"/>
        <v>0</v>
      </c>
      <c r="Q24" s="995">
        <f t="shared" si="12"/>
        <v>0</v>
      </c>
      <c r="R24" s="996">
        <f t="shared" si="1"/>
        <v>0</v>
      </c>
      <c r="S24" s="996">
        <f t="shared" si="1"/>
        <v>0</v>
      </c>
      <c r="T24" s="1004">
        <f t="shared" si="10"/>
        <v>80.692999999999998</v>
      </c>
      <c r="U24" s="1004">
        <f t="shared" si="10"/>
        <v>5307.57</v>
      </c>
    </row>
    <row r="25" spans="1:21" ht="28.5" customHeight="1">
      <c r="A25" s="1849" t="s">
        <v>2080</v>
      </c>
      <c r="B25" s="1849"/>
      <c r="C25" s="997" t="s">
        <v>2059</v>
      </c>
      <c r="D25" s="989">
        <f>vri!$M$96</f>
        <v>37.215000000000003</v>
      </c>
      <c r="E25" s="74">
        <f>vri!$P$96</f>
        <v>1219.3300000000002</v>
      </c>
      <c r="F25" s="74">
        <f>vri!$M$286</f>
        <v>3.0680000000000001</v>
      </c>
      <c r="G25" s="74">
        <f>vri!$P$286</f>
        <v>234.39</v>
      </c>
      <c r="H25" s="74">
        <f>vri!$M$495</f>
        <v>25.96</v>
      </c>
      <c r="I25" s="74">
        <f>vri!$P$495</f>
        <v>1814</v>
      </c>
      <c r="J25" s="76">
        <f t="shared" si="0"/>
        <v>66.242999999999995</v>
      </c>
      <c r="K25" s="76">
        <f t="shared" si="0"/>
        <v>3267.7200000000003</v>
      </c>
      <c r="L25" s="74"/>
      <c r="M25" s="74"/>
      <c r="N25" s="74"/>
      <c r="O25" s="74"/>
      <c r="P25" s="74"/>
      <c r="Q25" s="75"/>
      <c r="R25" s="76">
        <f t="shared" si="1"/>
        <v>0</v>
      </c>
      <c r="S25" s="76">
        <f t="shared" si="1"/>
        <v>0</v>
      </c>
      <c r="T25" s="1003">
        <f t="shared" si="10"/>
        <v>66.242999999999995</v>
      </c>
      <c r="U25" s="1003">
        <f t="shared" si="10"/>
        <v>3267.7200000000003</v>
      </c>
    </row>
    <row r="26" spans="1:21" ht="28.5" customHeight="1">
      <c r="A26" s="1843" t="s">
        <v>2081</v>
      </c>
      <c r="B26" s="1844"/>
      <c r="C26" s="990" t="s">
        <v>2082</v>
      </c>
      <c r="D26" s="71">
        <f>vri!$M$146</f>
        <v>5.6249999999999991</v>
      </c>
      <c r="E26" s="71">
        <f>vri!$P$146</f>
        <v>341.9</v>
      </c>
      <c r="F26" s="71"/>
      <c r="G26" s="71"/>
      <c r="H26" s="71">
        <f>vri!$M$498</f>
        <v>2</v>
      </c>
      <c r="I26" s="71">
        <f>vri!$P$498</f>
        <v>140</v>
      </c>
      <c r="J26" s="992">
        <f t="shared" si="0"/>
        <v>7.6249999999999991</v>
      </c>
      <c r="K26" s="992">
        <f t="shared" si="0"/>
        <v>481.9</v>
      </c>
      <c r="L26" s="71"/>
      <c r="M26" s="71"/>
      <c r="N26" s="71"/>
      <c r="O26" s="71"/>
      <c r="P26" s="71"/>
      <c r="Q26" s="986"/>
      <c r="R26" s="992">
        <f t="shared" si="1"/>
        <v>0</v>
      </c>
      <c r="S26" s="992">
        <f t="shared" si="1"/>
        <v>0</v>
      </c>
      <c r="T26" s="1002">
        <f t="shared" si="10"/>
        <v>7.6249999999999991</v>
      </c>
      <c r="U26" s="1002">
        <f t="shared" si="10"/>
        <v>481.9</v>
      </c>
    </row>
    <row r="27" spans="1:21" ht="28.5" customHeight="1">
      <c r="A27" s="1845"/>
      <c r="B27" s="1846"/>
      <c r="C27" s="990" t="s">
        <v>2083</v>
      </c>
      <c r="D27" s="988">
        <f>vri!$M$152</f>
        <v>10.234999999999999</v>
      </c>
      <c r="E27" s="71">
        <f>vri!$P$152</f>
        <v>456.99</v>
      </c>
      <c r="F27" s="71">
        <f>vri!$M$289</f>
        <v>2.1440000000000001</v>
      </c>
      <c r="G27" s="71">
        <f>vri!$P$289</f>
        <v>113.69</v>
      </c>
      <c r="H27" s="71"/>
      <c r="I27" s="988"/>
      <c r="J27" s="992">
        <f t="shared" si="0"/>
        <v>12.379</v>
      </c>
      <c r="K27" s="992">
        <f t="shared" si="0"/>
        <v>570.68000000000006</v>
      </c>
      <c r="L27" s="988"/>
      <c r="M27" s="988"/>
      <c r="N27" s="988"/>
      <c r="O27" s="988"/>
      <c r="P27" s="988"/>
      <c r="Q27" s="985"/>
      <c r="R27" s="992">
        <f t="shared" si="1"/>
        <v>0</v>
      </c>
      <c r="S27" s="992">
        <f t="shared" si="1"/>
        <v>0</v>
      </c>
      <c r="T27" s="1002">
        <f t="shared" si="10"/>
        <v>12.379</v>
      </c>
      <c r="U27" s="1002">
        <f t="shared" si="10"/>
        <v>570.68000000000006</v>
      </c>
    </row>
    <row r="28" spans="1:21" ht="28.5" customHeight="1">
      <c r="A28" s="1847"/>
      <c r="B28" s="1848"/>
      <c r="C28" s="993" t="s">
        <v>2062</v>
      </c>
      <c r="D28" s="76">
        <f t="shared" ref="D28:I28" si="13">D26+D27</f>
        <v>15.86</v>
      </c>
      <c r="E28" s="76">
        <f t="shared" si="13"/>
        <v>798.89</v>
      </c>
      <c r="F28" s="76">
        <f t="shared" si="13"/>
        <v>2.1440000000000001</v>
      </c>
      <c r="G28" s="76">
        <f t="shared" si="13"/>
        <v>113.69</v>
      </c>
      <c r="H28" s="76">
        <f t="shared" si="13"/>
        <v>2</v>
      </c>
      <c r="I28" s="76">
        <f t="shared" si="13"/>
        <v>140</v>
      </c>
      <c r="J28" s="76">
        <f t="shared" si="0"/>
        <v>20.003999999999998</v>
      </c>
      <c r="K28" s="76">
        <f t="shared" si="0"/>
        <v>1052.58</v>
      </c>
      <c r="L28" s="76">
        <f t="shared" ref="L28:Q28" si="14">L26+L27</f>
        <v>0</v>
      </c>
      <c r="M28" s="76">
        <f t="shared" si="14"/>
        <v>0</v>
      </c>
      <c r="N28" s="76">
        <f t="shared" si="14"/>
        <v>0</v>
      </c>
      <c r="O28" s="76">
        <f t="shared" si="14"/>
        <v>0</v>
      </c>
      <c r="P28" s="76">
        <f t="shared" si="14"/>
        <v>0</v>
      </c>
      <c r="Q28" s="76">
        <f t="shared" si="14"/>
        <v>0</v>
      </c>
      <c r="R28" s="76">
        <f t="shared" si="1"/>
        <v>0</v>
      </c>
      <c r="S28" s="76">
        <f t="shared" si="1"/>
        <v>0</v>
      </c>
      <c r="T28" s="1003">
        <f t="shared" si="10"/>
        <v>20.003999999999998</v>
      </c>
      <c r="U28" s="1003">
        <f t="shared" si="10"/>
        <v>1052.58</v>
      </c>
    </row>
    <row r="29" spans="1:21" ht="28.5" customHeight="1">
      <c r="A29" s="1843" t="s">
        <v>2084</v>
      </c>
      <c r="B29" s="1844"/>
      <c r="C29" s="990" t="s">
        <v>2085</v>
      </c>
      <c r="D29" s="988">
        <f>vri!$M$165</f>
        <v>12.620000000000001</v>
      </c>
      <c r="E29" s="71">
        <f>vri!$P$165</f>
        <v>583.25</v>
      </c>
      <c r="F29" s="71">
        <f>vri!$M$293</f>
        <v>2.7499999999999996</v>
      </c>
      <c r="G29" s="71">
        <f>vri!$P$293</f>
        <v>190.85</v>
      </c>
      <c r="H29" s="71">
        <f>vri!$M$508</f>
        <v>6.18</v>
      </c>
      <c r="I29" s="71">
        <f>vri!$P$508</f>
        <v>432.59999999999997</v>
      </c>
      <c r="J29" s="992">
        <f t="shared" si="0"/>
        <v>21.55</v>
      </c>
      <c r="K29" s="992">
        <f t="shared" si="0"/>
        <v>1206.7</v>
      </c>
      <c r="L29" s="988"/>
      <c r="M29" s="988"/>
      <c r="N29" s="988"/>
      <c r="O29" s="988"/>
      <c r="P29" s="71"/>
      <c r="Q29" s="986"/>
      <c r="R29" s="992">
        <f t="shared" si="1"/>
        <v>0</v>
      </c>
      <c r="S29" s="992">
        <f t="shared" si="1"/>
        <v>0</v>
      </c>
      <c r="T29" s="1002">
        <f t="shared" si="10"/>
        <v>21.55</v>
      </c>
      <c r="U29" s="1002">
        <f t="shared" si="10"/>
        <v>1206.7</v>
      </c>
    </row>
    <row r="30" spans="1:21" ht="28.5" customHeight="1">
      <c r="A30" s="1845"/>
      <c r="B30" s="1846"/>
      <c r="C30" s="990" t="s">
        <v>2086</v>
      </c>
      <c r="D30" s="988"/>
      <c r="E30" s="988"/>
      <c r="F30" s="71">
        <f>vri!$M$296</f>
        <v>2</v>
      </c>
      <c r="G30" s="71">
        <f>vri!$P$296</f>
        <v>166.05</v>
      </c>
      <c r="H30" s="71">
        <f>vri!$M$502</f>
        <v>2.9</v>
      </c>
      <c r="I30" s="71">
        <f>vri!$P$502</f>
        <v>203</v>
      </c>
      <c r="J30" s="992">
        <f t="shared" si="0"/>
        <v>4.9000000000000004</v>
      </c>
      <c r="K30" s="992">
        <f t="shared" si="0"/>
        <v>369.05</v>
      </c>
      <c r="L30" s="988"/>
      <c r="M30" s="988"/>
      <c r="N30" s="988"/>
      <c r="O30" s="988"/>
      <c r="P30" s="71"/>
      <c r="Q30" s="986"/>
      <c r="R30" s="992">
        <f t="shared" si="1"/>
        <v>0</v>
      </c>
      <c r="S30" s="992">
        <f t="shared" si="1"/>
        <v>0</v>
      </c>
      <c r="T30" s="1002">
        <f t="shared" si="10"/>
        <v>4.9000000000000004</v>
      </c>
      <c r="U30" s="1002">
        <f t="shared" si="10"/>
        <v>369.05</v>
      </c>
    </row>
    <row r="31" spans="1:21" ht="28.5" customHeight="1">
      <c r="A31" s="1847"/>
      <c r="B31" s="1848"/>
      <c r="C31" s="993" t="s">
        <v>2062</v>
      </c>
      <c r="D31" s="76">
        <f t="shared" ref="D31:I31" si="15">D29+D30</f>
        <v>12.620000000000001</v>
      </c>
      <c r="E31" s="76">
        <f t="shared" si="15"/>
        <v>583.25</v>
      </c>
      <c r="F31" s="76">
        <f t="shared" si="15"/>
        <v>4.75</v>
      </c>
      <c r="G31" s="76">
        <f t="shared" si="15"/>
        <v>356.9</v>
      </c>
      <c r="H31" s="76">
        <f t="shared" si="15"/>
        <v>9.08</v>
      </c>
      <c r="I31" s="76">
        <f t="shared" si="15"/>
        <v>635.59999999999991</v>
      </c>
      <c r="J31" s="76">
        <f t="shared" si="0"/>
        <v>26.450000000000003</v>
      </c>
      <c r="K31" s="76">
        <f t="shared" si="0"/>
        <v>1575.75</v>
      </c>
      <c r="L31" s="76">
        <f t="shared" ref="L31:Q31" si="16">L29+L30</f>
        <v>0</v>
      </c>
      <c r="M31" s="76">
        <f t="shared" si="16"/>
        <v>0</v>
      </c>
      <c r="N31" s="76">
        <f t="shared" si="16"/>
        <v>0</v>
      </c>
      <c r="O31" s="76">
        <f t="shared" si="16"/>
        <v>0</v>
      </c>
      <c r="P31" s="76">
        <f t="shared" si="16"/>
        <v>0</v>
      </c>
      <c r="Q31" s="76">
        <f t="shared" si="16"/>
        <v>0</v>
      </c>
      <c r="R31" s="76">
        <f t="shared" si="1"/>
        <v>0</v>
      </c>
      <c r="S31" s="76">
        <f t="shared" si="1"/>
        <v>0</v>
      </c>
      <c r="T31" s="1003">
        <f t="shared" si="10"/>
        <v>26.450000000000003</v>
      </c>
      <c r="U31" s="1003">
        <f t="shared" si="10"/>
        <v>1575.75</v>
      </c>
    </row>
    <row r="32" spans="1:21" ht="28.5" customHeight="1">
      <c r="A32" s="1843" t="s">
        <v>2087</v>
      </c>
      <c r="B32" s="1844"/>
      <c r="C32" s="990" t="s">
        <v>2088</v>
      </c>
      <c r="D32" s="988">
        <f>vri!$M$140</f>
        <v>46.661000000000001</v>
      </c>
      <c r="E32" s="71">
        <f>vri!$P$140</f>
        <v>2643.6899999999991</v>
      </c>
      <c r="F32" s="71">
        <f>vri!$M$301</f>
        <v>3.6100000000000003</v>
      </c>
      <c r="G32" s="71">
        <f>vri!$P$301</f>
        <v>308.09000000000003</v>
      </c>
      <c r="H32" s="988"/>
      <c r="I32" s="988"/>
      <c r="J32" s="992">
        <f t="shared" si="0"/>
        <v>50.271000000000001</v>
      </c>
      <c r="K32" s="992">
        <f t="shared" si="0"/>
        <v>2951.7799999999993</v>
      </c>
      <c r="L32" s="988"/>
      <c r="M32" s="988"/>
      <c r="N32" s="988"/>
      <c r="O32" s="988"/>
      <c r="P32" s="988"/>
      <c r="Q32" s="985"/>
      <c r="R32" s="992">
        <f t="shared" si="1"/>
        <v>0</v>
      </c>
      <c r="S32" s="992">
        <f t="shared" si="1"/>
        <v>0</v>
      </c>
      <c r="T32" s="1002">
        <f t="shared" si="10"/>
        <v>50.271000000000001</v>
      </c>
      <c r="U32" s="1002">
        <f t="shared" si="10"/>
        <v>2951.7799999999993</v>
      </c>
    </row>
    <row r="33" spans="1:21" ht="28.5" customHeight="1">
      <c r="A33" s="1845"/>
      <c r="B33" s="1846"/>
      <c r="C33" s="990" t="s">
        <v>2089</v>
      </c>
      <c r="D33" s="988">
        <f>vri!$M$175</f>
        <v>10.090000000000002</v>
      </c>
      <c r="E33" s="71">
        <f>vri!$P$175</f>
        <v>621.45999999999992</v>
      </c>
      <c r="F33" s="988"/>
      <c r="G33" s="988"/>
      <c r="H33" s="988"/>
      <c r="I33" s="988"/>
      <c r="J33" s="992">
        <f t="shared" si="0"/>
        <v>10.090000000000002</v>
      </c>
      <c r="K33" s="992">
        <f t="shared" si="0"/>
        <v>621.45999999999992</v>
      </c>
      <c r="L33" s="988"/>
      <c r="M33" s="988"/>
      <c r="N33" s="988"/>
      <c r="O33" s="988"/>
      <c r="P33" s="988"/>
      <c r="Q33" s="985"/>
      <c r="R33" s="992">
        <f t="shared" si="1"/>
        <v>0</v>
      </c>
      <c r="S33" s="992">
        <f t="shared" si="1"/>
        <v>0</v>
      </c>
      <c r="T33" s="1002">
        <f t="shared" si="10"/>
        <v>10.090000000000002</v>
      </c>
      <c r="U33" s="1002">
        <f t="shared" si="10"/>
        <v>621.45999999999992</v>
      </c>
    </row>
    <row r="34" spans="1:21" ht="28.5" customHeight="1">
      <c r="A34" s="1847"/>
      <c r="B34" s="1848"/>
      <c r="C34" s="993" t="s">
        <v>2062</v>
      </c>
      <c r="D34" s="76">
        <f t="shared" ref="D34:I34" si="17">D32+D33</f>
        <v>56.751000000000005</v>
      </c>
      <c r="E34" s="76">
        <f t="shared" si="17"/>
        <v>3265.1499999999992</v>
      </c>
      <c r="F34" s="76">
        <f t="shared" si="17"/>
        <v>3.6100000000000003</v>
      </c>
      <c r="G34" s="76">
        <f t="shared" si="17"/>
        <v>308.09000000000003</v>
      </c>
      <c r="H34" s="76">
        <f t="shared" si="17"/>
        <v>0</v>
      </c>
      <c r="I34" s="76">
        <f t="shared" si="17"/>
        <v>0</v>
      </c>
      <c r="J34" s="76">
        <f t="shared" si="0"/>
        <v>60.361000000000004</v>
      </c>
      <c r="K34" s="76">
        <f t="shared" si="0"/>
        <v>3573.2399999999993</v>
      </c>
      <c r="L34" s="76">
        <f t="shared" ref="L34:Q34" si="18">L32+L33</f>
        <v>0</v>
      </c>
      <c r="M34" s="76">
        <f t="shared" si="18"/>
        <v>0</v>
      </c>
      <c r="N34" s="76">
        <f t="shared" si="18"/>
        <v>0</v>
      </c>
      <c r="O34" s="76">
        <f t="shared" si="18"/>
        <v>0</v>
      </c>
      <c r="P34" s="76">
        <f t="shared" si="18"/>
        <v>0</v>
      </c>
      <c r="Q34" s="76">
        <f t="shared" si="18"/>
        <v>0</v>
      </c>
      <c r="R34" s="76">
        <f t="shared" si="1"/>
        <v>0</v>
      </c>
      <c r="S34" s="76">
        <f t="shared" si="1"/>
        <v>0</v>
      </c>
      <c r="T34" s="1003">
        <f t="shared" si="10"/>
        <v>60.361000000000004</v>
      </c>
      <c r="U34" s="1003">
        <f t="shared" si="10"/>
        <v>3573.2399999999993</v>
      </c>
    </row>
    <row r="35" spans="1:21" ht="28.5" customHeight="1">
      <c r="A35" s="1841" t="s">
        <v>2090</v>
      </c>
      <c r="B35" s="1842"/>
      <c r="C35" s="994"/>
      <c r="D35" s="995">
        <f>D25+D28+D31+D34</f>
        <v>122.44600000000001</v>
      </c>
      <c r="E35" s="995">
        <f t="shared" ref="E35:Q35" si="19">E25+E28+E31+E34</f>
        <v>5866.619999999999</v>
      </c>
      <c r="F35" s="995">
        <f t="shared" si="19"/>
        <v>13.571999999999999</v>
      </c>
      <c r="G35" s="995">
        <f t="shared" si="19"/>
        <v>1013.07</v>
      </c>
      <c r="H35" s="995">
        <f t="shared" si="19"/>
        <v>37.04</v>
      </c>
      <c r="I35" s="995">
        <f t="shared" si="19"/>
        <v>2589.6</v>
      </c>
      <c r="J35" s="996">
        <f t="shared" si="0"/>
        <v>173.05799999999999</v>
      </c>
      <c r="K35" s="996">
        <f t="shared" si="0"/>
        <v>9469.2899999999991</v>
      </c>
      <c r="L35" s="995">
        <f t="shared" si="19"/>
        <v>0</v>
      </c>
      <c r="M35" s="995">
        <f t="shared" si="19"/>
        <v>0</v>
      </c>
      <c r="N35" s="995">
        <f t="shared" si="19"/>
        <v>0</v>
      </c>
      <c r="O35" s="995">
        <f t="shared" si="19"/>
        <v>0</v>
      </c>
      <c r="P35" s="995">
        <f t="shared" si="19"/>
        <v>0</v>
      </c>
      <c r="Q35" s="995">
        <f t="shared" si="19"/>
        <v>0</v>
      </c>
      <c r="R35" s="996">
        <f t="shared" si="1"/>
        <v>0</v>
      </c>
      <c r="S35" s="996">
        <f t="shared" si="1"/>
        <v>0</v>
      </c>
      <c r="T35" s="1004">
        <f t="shared" si="10"/>
        <v>173.05799999999999</v>
      </c>
      <c r="U35" s="1004">
        <f t="shared" si="10"/>
        <v>9469.2899999999991</v>
      </c>
    </row>
    <row r="36" spans="1:21" ht="28.5" customHeight="1">
      <c r="A36" s="1843" t="s">
        <v>2091</v>
      </c>
      <c r="B36" s="1844"/>
      <c r="C36" s="990" t="s">
        <v>2092</v>
      </c>
      <c r="D36" s="71">
        <f>vri!$M$32</f>
        <v>5.8080000000000007</v>
      </c>
      <c r="E36" s="71">
        <f>vri!$P$32</f>
        <v>291.99</v>
      </c>
      <c r="F36" s="71">
        <f>vri!$M$279</f>
        <v>0.97499999999999998</v>
      </c>
      <c r="G36" s="71">
        <f>vri!$P$279</f>
        <v>72.33</v>
      </c>
      <c r="H36" s="71">
        <f>vri!$M$407</f>
        <v>31.564</v>
      </c>
      <c r="I36" s="71">
        <f>vri!$P$407</f>
        <v>2301.6750000000002</v>
      </c>
      <c r="J36" s="992">
        <f t="shared" si="0"/>
        <v>38.347000000000001</v>
      </c>
      <c r="K36" s="992">
        <f t="shared" si="0"/>
        <v>2665.9950000000003</v>
      </c>
      <c r="L36" s="988"/>
      <c r="M36" s="988"/>
      <c r="N36" s="988"/>
      <c r="O36" s="988"/>
      <c r="P36" s="71"/>
      <c r="Q36" s="986"/>
      <c r="R36" s="992">
        <f t="shared" si="1"/>
        <v>0</v>
      </c>
      <c r="S36" s="992">
        <f t="shared" si="1"/>
        <v>0</v>
      </c>
      <c r="T36" s="1002">
        <f t="shared" si="10"/>
        <v>38.347000000000001</v>
      </c>
      <c r="U36" s="1002">
        <f t="shared" si="10"/>
        <v>2665.9950000000003</v>
      </c>
    </row>
    <row r="37" spans="1:21" ht="28.5" customHeight="1">
      <c r="A37" s="1845"/>
      <c r="B37" s="1846"/>
      <c r="C37" s="990" t="s">
        <v>2093</v>
      </c>
      <c r="D37" s="71">
        <f>vri!$M$47</f>
        <v>2.9169999999999998</v>
      </c>
      <c r="E37" s="71">
        <f>vri!$P$47</f>
        <v>115.21000000000001</v>
      </c>
      <c r="F37" s="71"/>
      <c r="G37" s="71"/>
      <c r="H37" s="71">
        <f>vri!$M$417</f>
        <v>13.431000000000001</v>
      </c>
      <c r="I37" s="71">
        <f>vri!$P$417</f>
        <v>1033.5050000000001</v>
      </c>
      <c r="J37" s="992">
        <f t="shared" si="0"/>
        <v>16.347999999999999</v>
      </c>
      <c r="K37" s="992">
        <f t="shared" si="0"/>
        <v>1148.7150000000001</v>
      </c>
      <c r="L37" s="988"/>
      <c r="M37" s="988"/>
      <c r="N37" s="988"/>
      <c r="O37" s="988"/>
      <c r="P37" s="71"/>
      <c r="Q37" s="986"/>
      <c r="R37" s="992">
        <f t="shared" si="1"/>
        <v>0</v>
      </c>
      <c r="S37" s="992">
        <f t="shared" si="1"/>
        <v>0</v>
      </c>
      <c r="T37" s="1002">
        <f t="shared" ref="T37:U52" si="20">J37+R37</f>
        <v>16.347999999999999</v>
      </c>
      <c r="U37" s="1002">
        <f t="shared" si="20"/>
        <v>1148.7150000000001</v>
      </c>
    </row>
    <row r="38" spans="1:21" ht="28.5" customHeight="1">
      <c r="A38" s="1847"/>
      <c r="B38" s="1848"/>
      <c r="C38" s="993" t="s">
        <v>2062</v>
      </c>
      <c r="D38" s="76">
        <f t="shared" ref="D38:I38" si="21">D36+D37</f>
        <v>8.7250000000000014</v>
      </c>
      <c r="E38" s="76">
        <f t="shared" si="21"/>
        <v>407.20000000000005</v>
      </c>
      <c r="F38" s="76">
        <f t="shared" si="21"/>
        <v>0.97499999999999998</v>
      </c>
      <c r="G38" s="76">
        <f t="shared" si="21"/>
        <v>72.33</v>
      </c>
      <c r="H38" s="76">
        <f t="shared" si="21"/>
        <v>44.995000000000005</v>
      </c>
      <c r="I38" s="76">
        <f t="shared" si="21"/>
        <v>3335.1800000000003</v>
      </c>
      <c r="J38" s="76">
        <f t="shared" si="0"/>
        <v>54.695000000000007</v>
      </c>
      <c r="K38" s="76">
        <f t="shared" si="0"/>
        <v>3814.7100000000005</v>
      </c>
      <c r="L38" s="76">
        <f t="shared" ref="L38:Q38" si="22">L36+L37</f>
        <v>0</v>
      </c>
      <c r="M38" s="76">
        <f t="shared" si="22"/>
        <v>0</v>
      </c>
      <c r="N38" s="76">
        <f t="shared" si="22"/>
        <v>0</v>
      </c>
      <c r="O38" s="76">
        <f t="shared" si="22"/>
        <v>0</v>
      </c>
      <c r="P38" s="76">
        <f t="shared" si="22"/>
        <v>0</v>
      </c>
      <c r="Q38" s="76">
        <f t="shared" si="22"/>
        <v>0</v>
      </c>
      <c r="R38" s="76">
        <f t="shared" si="1"/>
        <v>0</v>
      </c>
      <c r="S38" s="76">
        <f t="shared" si="1"/>
        <v>0</v>
      </c>
      <c r="T38" s="1003">
        <f t="shared" si="20"/>
        <v>54.695000000000007</v>
      </c>
      <c r="U38" s="1003">
        <f t="shared" si="20"/>
        <v>3814.7100000000005</v>
      </c>
    </row>
    <row r="39" spans="1:21" ht="28.5" customHeight="1">
      <c r="A39" s="1843" t="s">
        <v>2094</v>
      </c>
      <c r="B39" s="1844"/>
      <c r="C39" s="990" t="s">
        <v>2095</v>
      </c>
      <c r="D39" s="988"/>
      <c r="E39" s="988"/>
      <c r="F39" s="71"/>
      <c r="G39" s="71"/>
      <c r="H39" s="71">
        <f>vri!$M$423</f>
        <v>2</v>
      </c>
      <c r="I39" s="71">
        <f>vri!$P$423</f>
        <v>260</v>
      </c>
      <c r="J39" s="992">
        <f t="shared" si="0"/>
        <v>2</v>
      </c>
      <c r="K39" s="992">
        <f t="shared" si="0"/>
        <v>260</v>
      </c>
      <c r="L39" s="988"/>
      <c r="M39" s="988"/>
      <c r="N39" s="988"/>
      <c r="O39" s="988"/>
      <c r="P39" s="988"/>
      <c r="Q39" s="985"/>
      <c r="R39" s="992">
        <f t="shared" si="1"/>
        <v>0</v>
      </c>
      <c r="S39" s="992">
        <f t="shared" si="1"/>
        <v>0</v>
      </c>
      <c r="T39" s="1002">
        <f t="shared" si="20"/>
        <v>2</v>
      </c>
      <c r="U39" s="1002">
        <f t="shared" si="20"/>
        <v>260</v>
      </c>
    </row>
    <row r="40" spans="1:21" ht="28.5" customHeight="1">
      <c r="A40" s="1845"/>
      <c r="B40" s="1846"/>
      <c r="C40" s="990" t="s">
        <v>2096</v>
      </c>
      <c r="D40" s="988">
        <f>vri!$M$24</f>
        <v>1.875</v>
      </c>
      <c r="E40" s="71">
        <f>vri!$P$24</f>
        <v>76.94</v>
      </c>
      <c r="F40" s="71">
        <f>vri!$M$265</f>
        <v>1.9100000000000001</v>
      </c>
      <c r="G40" s="71">
        <f>vri!$P$265</f>
        <v>147.82</v>
      </c>
      <c r="H40" s="71">
        <f>vri!$M$457</f>
        <v>5</v>
      </c>
      <c r="I40" s="71">
        <f>vri!$P$457</f>
        <v>350</v>
      </c>
      <c r="J40" s="992">
        <f t="shared" si="0"/>
        <v>8.7850000000000001</v>
      </c>
      <c r="K40" s="992">
        <f t="shared" si="0"/>
        <v>574.76</v>
      </c>
      <c r="L40" s="71"/>
      <c r="M40" s="71"/>
      <c r="N40" s="71"/>
      <c r="O40" s="71"/>
      <c r="P40" s="71"/>
      <c r="Q40" s="986"/>
      <c r="R40" s="992">
        <f t="shared" si="1"/>
        <v>0</v>
      </c>
      <c r="S40" s="992">
        <f t="shared" si="1"/>
        <v>0</v>
      </c>
      <c r="T40" s="1002">
        <f t="shared" si="20"/>
        <v>8.7850000000000001</v>
      </c>
      <c r="U40" s="1002">
        <f t="shared" si="20"/>
        <v>574.76</v>
      </c>
    </row>
    <row r="41" spans="1:21" ht="28.5" customHeight="1">
      <c r="A41" s="1847"/>
      <c r="B41" s="1848"/>
      <c r="C41" s="993" t="s">
        <v>2062</v>
      </c>
      <c r="D41" s="76">
        <f t="shared" ref="D41:I41" si="23">D39+D40</f>
        <v>1.875</v>
      </c>
      <c r="E41" s="76">
        <f t="shared" si="23"/>
        <v>76.94</v>
      </c>
      <c r="F41" s="76">
        <f t="shared" si="23"/>
        <v>1.9100000000000001</v>
      </c>
      <c r="G41" s="76">
        <f t="shared" si="23"/>
        <v>147.82</v>
      </c>
      <c r="H41" s="76">
        <f t="shared" si="23"/>
        <v>7</v>
      </c>
      <c r="I41" s="76">
        <f t="shared" si="23"/>
        <v>610</v>
      </c>
      <c r="J41" s="76">
        <f t="shared" si="0"/>
        <v>10.785</v>
      </c>
      <c r="K41" s="76">
        <f t="shared" si="0"/>
        <v>834.76</v>
      </c>
      <c r="L41" s="76">
        <f t="shared" ref="L41:Q41" si="24">L39+L40</f>
        <v>0</v>
      </c>
      <c r="M41" s="76">
        <f t="shared" si="24"/>
        <v>0</v>
      </c>
      <c r="N41" s="76">
        <f t="shared" si="24"/>
        <v>0</v>
      </c>
      <c r="O41" s="76">
        <f t="shared" si="24"/>
        <v>0</v>
      </c>
      <c r="P41" s="76">
        <f t="shared" si="24"/>
        <v>0</v>
      </c>
      <c r="Q41" s="76">
        <f t="shared" si="24"/>
        <v>0</v>
      </c>
      <c r="R41" s="76">
        <f t="shared" si="1"/>
        <v>0</v>
      </c>
      <c r="S41" s="76">
        <f t="shared" si="1"/>
        <v>0</v>
      </c>
      <c r="T41" s="1003">
        <f t="shared" si="20"/>
        <v>10.785</v>
      </c>
      <c r="U41" s="1003">
        <f t="shared" si="20"/>
        <v>834.76</v>
      </c>
    </row>
    <row r="42" spans="1:21" ht="28.5" customHeight="1">
      <c r="A42" s="1843" t="s">
        <v>2097</v>
      </c>
      <c r="B42" s="1844"/>
      <c r="C42" s="990" t="s">
        <v>2098</v>
      </c>
      <c r="D42" s="988">
        <f>vri!$M$56</f>
        <v>16.920000000000002</v>
      </c>
      <c r="E42" s="71">
        <f>vri!$P$56</f>
        <v>727.59999999999991</v>
      </c>
      <c r="F42" s="988"/>
      <c r="G42" s="988"/>
      <c r="H42" s="71">
        <f>vri!$M$420</f>
        <v>2.36</v>
      </c>
      <c r="I42" s="71">
        <f>vri!$P$420</f>
        <v>177</v>
      </c>
      <c r="J42" s="992">
        <f t="shared" si="0"/>
        <v>19.28</v>
      </c>
      <c r="K42" s="992">
        <f t="shared" si="0"/>
        <v>904.59999999999991</v>
      </c>
      <c r="L42" s="988"/>
      <c r="M42" s="988"/>
      <c r="N42" s="988"/>
      <c r="O42" s="988"/>
      <c r="P42" s="988"/>
      <c r="Q42" s="985"/>
      <c r="R42" s="992">
        <f t="shared" si="1"/>
        <v>0</v>
      </c>
      <c r="S42" s="992">
        <f t="shared" si="1"/>
        <v>0</v>
      </c>
      <c r="T42" s="1002">
        <f t="shared" si="20"/>
        <v>19.28</v>
      </c>
      <c r="U42" s="1002">
        <f t="shared" si="20"/>
        <v>904.59999999999991</v>
      </c>
    </row>
    <row r="43" spans="1:21" ht="28.5" customHeight="1">
      <c r="A43" s="1845"/>
      <c r="B43" s="1846"/>
      <c r="C43" s="990" t="s">
        <v>2099</v>
      </c>
      <c r="D43" s="71">
        <f>vri!$M$66</f>
        <v>10.975000000000001</v>
      </c>
      <c r="E43" s="71">
        <f>vri!$P$66</f>
        <v>517.8599999999999</v>
      </c>
      <c r="F43" s="71">
        <f>vri!$M$269</f>
        <v>2.427</v>
      </c>
      <c r="G43" s="71">
        <f>vri!$P$269</f>
        <v>144.76</v>
      </c>
      <c r="H43" s="71">
        <f>vri!$M$472</f>
        <v>7</v>
      </c>
      <c r="I43" s="71">
        <f>vri!$P$472</f>
        <v>490</v>
      </c>
      <c r="J43" s="992">
        <f t="shared" si="0"/>
        <v>20.402000000000001</v>
      </c>
      <c r="K43" s="992">
        <f t="shared" si="0"/>
        <v>1152.6199999999999</v>
      </c>
      <c r="L43" s="988"/>
      <c r="M43" s="988"/>
      <c r="N43" s="988"/>
      <c r="O43" s="988"/>
      <c r="P43" s="988"/>
      <c r="Q43" s="985"/>
      <c r="R43" s="992">
        <f t="shared" si="1"/>
        <v>0</v>
      </c>
      <c r="S43" s="992">
        <f t="shared" si="1"/>
        <v>0</v>
      </c>
      <c r="T43" s="1002">
        <f t="shared" si="20"/>
        <v>20.402000000000001</v>
      </c>
      <c r="U43" s="1002">
        <f t="shared" si="20"/>
        <v>1152.6199999999999</v>
      </c>
    </row>
    <row r="44" spans="1:21" ht="28.5" customHeight="1">
      <c r="A44" s="1847"/>
      <c r="B44" s="1848"/>
      <c r="C44" s="993" t="s">
        <v>2062</v>
      </c>
      <c r="D44" s="76">
        <f t="shared" ref="D44:I44" si="25">D42+D43</f>
        <v>27.895000000000003</v>
      </c>
      <c r="E44" s="76">
        <f t="shared" si="25"/>
        <v>1245.4599999999998</v>
      </c>
      <c r="F44" s="76">
        <f t="shared" si="25"/>
        <v>2.427</v>
      </c>
      <c r="G44" s="76">
        <f t="shared" si="25"/>
        <v>144.76</v>
      </c>
      <c r="H44" s="76">
        <f t="shared" si="25"/>
        <v>9.36</v>
      </c>
      <c r="I44" s="76">
        <f t="shared" si="25"/>
        <v>667</v>
      </c>
      <c r="J44" s="76">
        <f t="shared" si="0"/>
        <v>39.682000000000002</v>
      </c>
      <c r="K44" s="76">
        <f t="shared" si="0"/>
        <v>2057.2199999999998</v>
      </c>
      <c r="L44" s="76">
        <f t="shared" ref="L44:Q44" si="26">L42+L43</f>
        <v>0</v>
      </c>
      <c r="M44" s="76">
        <f t="shared" si="26"/>
        <v>0</v>
      </c>
      <c r="N44" s="76">
        <f t="shared" si="26"/>
        <v>0</v>
      </c>
      <c r="O44" s="76">
        <f t="shared" si="26"/>
        <v>0</v>
      </c>
      <c r="P44" s="76">
        <f t="shared" si="26"/>
        <v>0</v>
      </c>
      <c r="Q44" s="76">
        <f t="shared" si="26"/>
        <v>0</v>
      </c>
      <c r="R44" s="76">
        <f t="shared" si="1"/>
        <v>0</v>
      </c>
      <c r="S44" s="76">
        <f t="shared" si="1"/>
        <v>0</v>
      </c>
      <c r="T44" s="1003">
        <f t="shared" si="20"/>
        <v>39.682000000000002</v>
      </c>
      <c r="U44" s="1003">
        <f t="shared" si="20"/>
        <v>2057.2199999999998</v>
      </c>
    </row>
    <row r="45" spans="1:21" ht="28.5" customHeight="1">
      <c r="A45" s="1843" t="s">
        <v>2100</v>
      </c>
      <c r="B45" s="1844"/>
      <c r="C45" s="990" t="s">
        <v>2101</v>
      </c>
      <c r="D45" s="988">
        <f>vri!$M$73</f>
        <v>2.4</v>
      </c>
      <c r="E45" s="71">
        <f>vri!$P$73</f>
        <v>188.87</v>
      </c>
      <c r="F45" s="988"/>
      <c r="G45" s="988"/>
      <c r="H45" s="71">
        <f>vri!$M$464</f>
        <v>7.0229999999999997</v>
      </c>
      <c r="I45" s="71">
        <f>vri!$P$464</f>
        <v>491.61</v>
      </c>
      <c r="J45" s="992">
        <f t="shared" si="0"/>
        <v>9.423</v>
      </c>
      <c r="K45" s="992">
        <f t="shared" si="0"/>
        <v>680.48</v>
      </c>
      <c r="L45" s="71"/>
      <c r="M45" s="71"/>
      <c r="N45" s="71"/>
      <c r="O45" s="71"/>
      <c r="P45" s="71"/>
      <c r="Q45" s="986"/>
      <c r="R45" s="992">
        <f t="shared" si="1"/>
        <v>0</v>
      </c>
      <c r="S45" s="992">
        <f t="shared" si="1"/>
        <v>0</v>
      </c>
      <c r="T45" s="1002">
        <f t="shared" si="20"/>
        <v>9.423</v>
      </c>
      <c r="U45" s="1002">
        <f t="shared" si="20"/>
        <v>680.48</v>
      </c>
    </row>
    <row r="46" spans="1:21" ht="28.5" customHeight="1">
      <c r="A46" s="1845"/>
      <c r="B46" s="1846"/>
      <c r="C46" s="990" t="s">
        <v>2102</v>
      </c>
      <c r="D46" s="71">
        <f>vri!$M$34</f>
        <v>1.05</v>
      </c>
      <c r="E46" s="71">
        <f>vri!$P$34</f>
        <v>53.27</v>
      </c>
      <c r="F46" s="71">
        <f>vri!$M$282</f>
        <v>3.37</v>
      </c>
      <c r="G46" s="71">
        <f>vri!$P$282</f>
        <v>128.24</v>
      </c>
      <c r="H46" s="71">
        <f>vri!$M$375</f>
        <v>3.95</v>
      </c>
      <c r="I46" s="71">
        <f>vri!$P$375</f>
        <v>296.25</v>
      </c>
      <c r="J46" s="992">
        <f t="shared" si="0"/>
        <v>8.370000000000001</v>
      </c>
      <c r="K46" s="992">
        <f t="shared" si="0"/>
        <v>477.76</v>
      </c>
      <c r="L46" s="71"/>
      <c r="M46" s="71"/>
      <c r="N46" s="71"/>
      <c r="O46" s="71"/>
      <c r="P46" s="71"/>
      <c r="Q46" s="986"/>
      <c r="R46" s="992">
        <f t="shared" si="1"/>
        <v>0</v>
      </c>
      <c r="S46" s="992">
        <f t="shared" si="1"/>
        <v>0</v>
      </c>
      <c r="T46" s="1002">
        <f t="shared" si="20"/>
        <v>8.370000000000001</v>
      </c>
      <c r="U46" s="1002">
        <f t="shared" si="20"/>
        <v>477.76</v>
      </c>
    </row>
    <row r="47" spans="1:21" ht="28.5" customHeight="1">
      <c r="A47" s="1847"/>
      <c r="B47" s="1848"/>
      <c r="C47" s="993" t="s">
        <v>2062</v>
      </c>
      <c r="D47" s="76">
        <f t="shared" ref="D47:I47" si="27">D45+D46</f>
        <v>3.45</v>
      </c>
      <c r="E47" s="76">
        <f t="shared" si="27"/>
        <v>242.14000000000001</v>
      </c>
      <c r="F47" s="76">
        <f t="shared" si="27"/>
        <v>3.37</v>
      </c>
      <c r="G47" s="76">
        <f t="shared" si="27"/>
        <v>128.24</v>
      </c>
      <c r="H47" s="76">
        <f t="shared" si="27"/>
        <v>10.972999999999999</v>
      </c>
      <c r="I47" s="76">
        <f t="shared" si="27"/>
        <v>787.86</v>
      </c>
      <c r="J47" s="76">
        <f t="shared" si="0"/>
        <v>17.792999999999999</v>
      </c>
      <c r="K47" s="76">
        <f t="shared" si="0"/>
        <v>1158.24</v>
      </c>
      <c r="L47" s="76">
        <f t="shared" ref="L47:Q47" si="28">L45+L46</f>
        <v>0</v>
      </c>
      <c r="M47" s="76">
        <f t="shared" si="28"/>
        <v>0</v>
      </c>
      <c r="N47" s="76">
        <f t="shared" si="28"/>
        <v>0</v>
      </c>
      <c r="O47" s="76">
        <f t="shared" si="28"/>
        <v>0</v>
      </c>
      <c r="P47" s="76">
        <f t="shared" si="28"/>
        <v>0</v>
      </c>
      <c r="Q47" s="76">
        <f t="shared" si="28"/>
        <v>0</v>
      </c>
      <c r="R47" s="76">
        <f t="shared" si="1"/>
        <v>0</v>
      </c>
      <c r="S47" s="76">
        <f t="shared" si="1"/>
        <v>0</v>
      </c>
      <c r="T47" s="1003">
        <f t="shared" si="20"/>
        <v>17.792999999999999</v>
      </c>
      <c r="U47" s="1003">
        <f t="shared" si="20"/>
        <v>1158.24</v>
      </c>
    </row>
    <row r="48" spans="1:21" ht="28.5" customHeight="1">
      <c r="A48" s="1849" t="s">
        <v>2103</v>
      </c>
      <c r="B48" s="1849"/>
      <c r="C48" s="997" t="s">
        <v>2059</v>
      </c>
      <c r="D48" s="989">
        <f>vri!$M$43</f>
        <v>7.7169999999999987</v>
      </c>
      <c r="E48" s="74">
        <f>vri!$P$43</f>
        <v>398.03</v>
      </c>
      <c r="F48" s="74">
        <f>vri!$M$262</f>
        <v>5.9490000000000007</v>
      </c>
      <c r="G48" s="74">
        <f>vri!$P$262</f>
        <v>319</v>
      </c>
      <c r="H48" s="74">
        <f>vri!$M$383</f>
        <v>7.4980000000000002</v>
      </c>
      <c r="I48" s="74">
        <f>vri!$P$383</f>
        <v>645.88</v>
      </c>
      <c r="J48" s="76">
        <f t="shared" si="0"/>
        <v>21.164000000000001</v>
      </c>
      <c r="K48" s="76">
        <f t="shared" si="0"/>
        <v>1362.9099999999999</v>
      </c>
      <c r="L48" s="989"/>
      <c r="M48" s="989"/>
      <c r="N48" s="989"/>
      <c r="O48" s="989"/>
      <c r="P48" s="989"/>
      <c r="Q48" s="78"/>
      <c r="R48" s="76">
        <f t="shared" si="1"/>
        <v>0</v>
      </c>
      <c r="S48" s="76">
        <f t="shared" si="1"/>
        <v>0</v>
      </c>
      <c r="T48" s="1003">
        <f t="shared" si="20"/>
        <v>21.164000000000001</v>
      </c>
      <c r="U48" s="1003">
        <f t="shared" si="20"/>
        <v>1362.9099999999999</v>
      </c>
    </row>
    <row r="49" spans="1:21" ht="28.5" customHeight="1">
      <c r="A49" s="1849" t="s">
        <v>2104</v>
      </c>
      <c r="B49" s="1849"/>
      <c r="C49" s="997" t="s">
        <v>2105</v>
      </c>
      <c r="D49" s="989">
        <f>vri!$M$70</f>
        <v>2.2480000000000002</v>
      </c>
      <c r="E49" s="74">
        <f>vri!$P$70</f>
        <v>114.45</v>
      </c>
      <c r="F49" s="74">
        <f>vri!$M$277</f>
        <v>6.42</v>
      </c>
      <c r="G49" s="74">
        <f>vri!$P$277</f>
        <v>446.75000000000006</v>
      </c>
      <c r="H49" s="74">
        <f>vri!$M$451</f>
        <v>29.86</v>
      </c>
      <c r="I49" s="74">
        <f>vri!$P$451</f>
        <v>2118.2200000000003</v>
      </c>
      <c r="J49" s="76">
        <f t="shared" si="0"/>
        <v>38.527999999999999</v>
      </c>
      <c r="K49" s="76">
        <f t="shared" si="0"/>
        <v>2679.42</v>
      </c>
      <c r="L49" s="989"/>
      <c r="M49" s="989"/>
      <c r="N49" s="989"/>
      <c r="O49" s="989"/>
      <c r="P49" s="989"/>
      <c r="Q49" s="78"/>
      <c r="R49" s="76">
        <f t="shared" si="1"/>
        <v>0</v>
      </c>
      <c r="S49" s="76">
        <f t="shared" si="1"/>
        <v>0</v>
      </c>
      <c r="T49" s="1003">
        <f t="shared" si="20"/>
        <v>38.527999999999999</v>
      </c>
      <c r="U49" s="1003">
        <f t="shared" si="20"/>
        <v>2679.42</v>
      </c>
    </row>
    <row r="50" spans="1:21" ht="28.5" customHeight="1">
      <c r="A50" s="1841" t="s">
        <v>2106</v>
      </c>
      <c r="B50" s="1842"/>
      <c r="C50" s="994"/>
      <c r="D50" s="995">
        <f>D49+D48+D47+D44+D41+D38</f>
        <v>51.910000000000004</v>
      </c>
      <c r="E50" s="995">
        <f t="shared" ref="E50:Q50" si="29">E49+E48+E47+E44+E41+E38</f>
        <v>2484.2200000000003</v>
      </c>
      <c r="F50" s="995">
        <f t="shared" si="29"/>
        <v>21.051000000000002</v>
      </c>
      <c r="G50" s="995">
        <f t="shared" si="29"/>
        <v>1258.8999999999999</v>
      </c>
      <c r="H50" s="995">
        <f t="shared" si="29"/>
        <v>109.68600000000001</v>
      </c>
      <c r="I50" s="995">
        <f t="shared" si="29"/>
        <v>8164.1400000000012</v>
      </c>
      <c r="J50" s="996">
        <f t="shared" si="0"/>
        <v>182.64700000000002</v>
      </c>
      <c r="K50" s="996">
        <f t="shared" si="0"/>
        <v>11907.260000000002</v>
      </c>
      <c r="L50" s="995">
        <f t="shared" si="29"/>
        <v>0</v>
      </c>
      <c r="M50" s="995">
        <f t="shared" si="29"/>
        <v>0</v>
      </c>
      <c r="N50" s="995">
        <f t="shared" si="29"/>
        <v>0</v>
      </c>
      <c r="O50" s="995">
        <f t="shared" si="29"/>
        <v>0</v>
      </c>
      <c r="P50" s="995">
        <f t="shared" si="29"/>
        <v>0</v>
      </c>
      <c r="Q50" s="995">
        <f t="shared" si="29"/>
        <v>0</v>
      </c>
      <c r="R50" s="996">
        <f t="shared" si="1"/>
        <v>0</v>
      </c>
      <c r="S50" s="996">
        <f t="shared" si="1"/>
        <v>0</v>
      </c>
      <c r="T50" s="1004">
        <f t="shared" si="20"/>
        <v>182.64700000000002</v>
      </c>
      <c r="U50" s="1004">
        <f t="shared" si="20"/>
        <v>11907.260000000002</v>
      </c>
    </row>
    <row r="51" spans="1:21" ht="28.5" customHeight="1">
      <c r="A51" s="1843" t="s">
        <v>2107</v>
      </c>
      <c r="B51" s="1844"/>
      <c r="C51" s="990" t="s">
        <v>2108</v>
      </c>
      <c r="D51" s="71">
        <f>vri!$M$187</f>
        <v>9.3819999999999997</v>
      </c>
      <c r="E51" s="71">
        <f>vri!$P$187</f>
        <v>425.21000000000004</v>
      </c>
      <c r="F51" s="71">
        <f>vri!$M$307</f>
        <v>4.9610000000000003</v>
      </c>
      <c r="G51" s="71">
        <f>vri!$P$307</f>
        <v>387.74</v>
      </c>
      <c r="H51" s="71">
        <f>vri!$M$530</f>
        <v>1.242</v>
      </c>
      <c r="I51" s="71">
        <f>vri!$P$530</f>
        <v>93.15</v>
      </c>
      <c r="J51" s="992">
        <f t="shared" si="0"/>
        <v>15.585000000000001</v>
      </c>
      <c r="K51" s="992">
        <f t="shared" si="0"/>
        <v>906.1</v>
      </c>
      <c r="L51" s="71"/>
      <c r="M51" s="71"/>
      <c r="N51" s="71"/>
      <c r="O51" s="71"/>
      <c r="P51" s="71"/>
      <c r="Q51" s="986"/>
      <c r="R51" s="992">
        <f t="shared" si="1"/>
        <v>0</v>
      </c>
      <c r="S51" s="992">
        <f t="shared" si="1"/>
        <v>0</v>
      </c>
      <c r="T51" s="1002">
        <f t="shared" si="20"/>
        <v>15.585000000000001</v>
      </c>
      <c r="U51" s="1002">
        <f t="shared" si="20"/>
        <v>906.1</v>
      </c>
    </row>
    <row r="52" spans="1:21" ht="28.5" customHeight="1">
      <c r="A52" s="1845"/>
      <c r="B52" s="1846"/>
      <c r="C52" s="990" t="s">
        <v>2109</v>
      </c>
      <c r="D52" s="71"/>
      <c r="E52" s="71"/>
      <c r="F52" s="71">
        <f>vri!$M$309</f>
        <v>1</v>
      </c>
      <c r="G52" s="71">
        <f>vri!$P$309</f>
        <v>50</v>
      </c>
      <c r="H52" s="71">
        <f>vri!$M$528</f>
        <v>0.5</v>
      </c>
      <c r="I52" s="71">
        <f>vri!$P$528</f>
        <v>37.5</v>
      </c>
      <c r="J52" s="992">
        <f t="shared" si="0"/>
        <v>1.5</v>
      </c>
      <c r="K52" s="992">
        <f t="shared" si="0"/>
        <v>87.5</v>
      </c>
      <c r="L52" s="71"/>
      <c r="M52" s="71"/>
      <c r="N52" s="71"/>
      <c r="O52" s="71"/>
      <c r="P52" s="71"/>
      <c r="Q52" s="986"/>
      <c r="R52" s="992">
        <f t="shared" si="1"/>
        <v>0</v>
      </c>
      <c r="S52" s="992">
        <f t="shared" si="1"/>
        <v>0</v>
      </c>
      <c r="T52" s="1002">
        <f t="shared" si="20"/>
        <v>1.5</v>
      </c>
      <c r="U52" s="1002">
        <f t="shared" si="20"/>
        <v>87.5</v>
      </c>
    </row>
    <row r="53" spans="1:21" ht="28.5" customHeight="1">
      <c r="A53" s="1847"/>
      <c r="B53" s="1848"/>
      <c r="C53" s="993" t="s">
        <v>2062</v>
      </c>
      <c r="D53" s="76">
        <f t="shared" ref="D53:I53" si="30">D51+D52</f>
        <v>9.3819999999999997</v>
      </c>
      <c r="E53" s="76">
        <f t="shared" si="30"/>
        <v>425.21000000000004</v>
      </c>
      <c r="F53" s="76">
        <f t="shared" si="30"/>
        <v>5.9610000000000003</v>
      </c>
      <c r="G53" s="76">
        <f t="shared" si="30"/>
        <v>437.74</v>
      </c>
      <c r="H53" s="76">
        <f t="shared" si="30"/>
        <v>1.742</v>
      </c>
      <c r="I53" s="76">
        <f t="shared" si="30"/>
        <v>130.65</v>
      </c>
      <c r="J53" s="76">
        <f t="shared" si="0"/>
        <v>17.085000000000001</v>
      </c>
      <c r="K53" s="76">
        <f t="shared" si="0"/>
        <v>993.6</v>
      </c>
      <c r="L53" s="76">
        <f t="shared" ref="L53:Q53" si="31">L51+L52</f>
        <v>0</v>
      </c>
      <c r="M53" s="76">
        <f t="shared" si="31"/>
        <v>0</v>
      </c>
      <c r="N53" s="76">
        <f t="shared" si="31"/>
        <v>0</v>
      </c>
      <c r="O53" s="76">
        <f t="shared" si="31"/>
        <v>0</v>
      </c>
      <c r="P53" s="76">
        <f t="shared" si="31"/>
        <v>0</v>
      </c>
      <c r="Q53" s="76">
        <f t="shared" si="31"/>
        <v>0</v>
      </c>
      <c r="R53" s="76">
        <f t="shared" si="1"/>
        <v>0</v>
      </c>
      <c r="S53" s="76">
        <f t="shared" si="1"/>
        <v>0</v>
      </c>
      <c r="T53" s="1003">
        <f t="shared" ref="T53:U68" si="32">J53+R53</f>
        <v>17.085000000000001</v>
      </c>
      <c r="U53" s="1003">
        <f t="shared" si="32"/>
        <v>993.6</v>
      </c>
    </row>
    <row r="54" spans="1:21" ht="28.5" customHeight="1">
      <c r="A54" s="1843" t="s">
        <v>2110</v>
      </c>
      <c r="B54" s="1844"/>
      <c r="C54" s="990" t="s">
        <v>2059</v>
      </c>
      <c r="D54" s="71">
        <f>vri!$M$191</f>
        <v>2.4700000000000002</v>
      </c>
      <c r="E54" s="71">
        <f>vri!$P$191</f>
        <v>75.92</v>
      </c>
      <c r="F54" s="988"/>
      <c r="G54" s="988"/>
      <c r="H54" s="71">
        <f>vri!$M$518</f>
        <v>9.5299999999999994</v>
      </c>
      <c r="I54" s="71">
        <f>vri!$P$518</f>
        <v>667.1</v>
      </c>
      <c r="J54" s="992">
        <f t="shared" si="0"/>
        <v>12</v>
      </c>
      <c r="K54" s="992">
        <f t="shared" si="0"/>
        <v>743.02</v>
      </c>
      <c r="L54" s="71"/>
      <c r="M54" s="71"/>
      <c r="N54" s="71"/>
      <c r="O54" s="71"/>
      <c r="P54" s="71"/>
      <c r="Q54" s="986"/>
      <c r="R54" s="992">
        <f t="shared" si="1"/>
        <v>0</v>
      </c>
      <c r="S54" s="992">
        <f t="shared" si="1"/>
        <v>0</v>
      </c>
      <c r="T54" s="1002">
        <f t="shared" si="32"/>
        <v>12</v>
      </c>
      <c r="U54" s="1002">
        <f t="shared" si="32"/>
        <v>743.02</v>
      </c>
    </row>
    <row r="55" spans="1:21" ht="28.5" customHeight="1">
      <c r="A55" s="1845"/>
      <c r="B55" s="1846"/>
      <c r="C55" s="990" t="s">
        <v>2111</v>
      </c>
      <c r="D55" s="988"/>
      <c r="E55" s="988"/>
      <c r="F55" s="988"/>
      <c r="G55" s="988"/>
      <c r="H55" s="71">
        <f>vri!$M$526</f>
        <v>7.26</v>
      </c>
      <c r="I55" s="71">
        <f>vri!$P$526</f>
        <v>508.2</v>
      </c>
      <c r="J55" s="992">
        <f t="shared" si="0"/>
        <v>7.26</v>
      </c>
      <c r="K55" s="992">
        <f t="shared" si="0"/>
        <v>508.2</v>
      </c>
      <c r="L55" s="988"/>
      <c r="M55" s="988"/>
      <c r="N55" s="988"/>
      <c r="O55" s="988"/>
      <c r="P55" s="988"/>
      <c r="Q55" s="985"/>
      <c r="R55" s="992">
        <f t="shared" si="1"/>
        <v>0</v>
      </c>
      <c r="S55" s="992">
        <f t="shared" si="1"/>
        <v>0</v>
      </c>
      <c r="T55" s="1002">
        <f t="shared" si="32"/>
        <v>7.26</v>
      </c>
      <c r="U55" s="1002">
        <f t="shared" si="32"/>
        <v>508.2</v>
      </c>
    </row>
    <row r="56" spans="1:21" ht="28.5" customHeight="1">
      <c r="A56" s="1847"/>
      <c r="B56" s="1848"/>
      <c r="C56" s="993" t="s">
        <v>2062</v>
      </c>
      <c r="D56" s="76">
        <f t="shared" ref="D56:I56" si="33">D54+D55</f>
        <v>2.4700000000000002</v>
      </c>
      <c r="E56" s="76">
        <f t="shared" si="33"/>
        <v>75.92</v>
      </c>
      <c r="F56" s="76">
        <f t="shared" si="33"/>
        <v>0</v>
      </c>
      <c r="G56" s="76">
        <f t="shared" si="33"/>
        <v>0</v>
      </c>
      <c r="H56" s="76">
        <f t="shared" si="33"/>
        <v>16.79</v>
      </c>
      <c r="I56" s="76">
        <f t="shared" si="33"/>
        <v>1175.3</v>
      </c>
      <c r="J56" s="76">
        <f t="shared" si="0"/>
        <v>19.259999999999998</v>
      </c>
      <c r="K56" s="76">
        <f t="shared" si="0"/>
        <v>1251.22</v>
      </c>
      <c r="L56" s="76">
        <f t="shared" ref="L56:Q56" si="34">L54+L55</f>
        <v>0</v>
      </c>
      <c r="M56" s="76">
        <f t="shared" si="34"/>
        <v>0</v>
      </c>
      <c r="N56" s="76">
        <f t="shared" si="34"/>
        <v>0</v>
      </c>
      <c r="O56" s="76">
        <f t="shared" si="34"/>
        <v>0</v>
      </c>
      <c r="P56" s="76">
        <f t="shared" si="34"/>
        <v>0</v>
      </c>
      <c r="Q56" s="76">
        <f t="shared" si="34"/>
        <v>0</v>
      </c>
      <c r="R56" s="76">
        <f t="shared" si="1"/>
        <v>0</v>
      </c>
      <c r="S56" s="76">
        <f t="shared" si="1"/>
        <v>0</v>
      </c>
      <c r="T56" s="1003">
        <f t="shared" si="32"/>
        <v>19.259999999999998</v>
      </c>
      <c r="U56" s="1003">
        <f t="shared" si="32"/>
        <v>1251.22</v>
      </c>
    </row>
    <row r="57" spans="1:21" ht="28.5" customHeight="1">
      <c r="A57" s="1841" t="s">
        <v>2112</v>
      </c>
      <c r="B57" s="1842"/>
      <c r="C57" s="994"/>
      <c r="D57" s="995">
        <f>D56+D53</f>
        <v>11.852</v>
      </c>
      <c r="E57" s="995">
        <f t="shared" ref="E57:Q57" si="35">E56+E53</f>
        <v>501.13000000000005</v>
      </c>
      <c r="F57" s="995">
        <f t="shared" si="35"/>
        <v>5.9610000000000003</v>
      </c>
      <c r="G57" s="995">
        <f t="shared" si="35"/>
        <v>437.74</v>
      </c>
      <c r="H57" s="995">
        <f t="shared" si="35"/>
        <v>18.532</v>
      </c>
      <c r="I57" s="995">
        <f t="shared" si="35"/>
        <v>1305.95</v>
      </c>
      <c r="J57" s="996">
        <f t="shared" si="0"/>
        <v>36.344999999999999</v>
      </c>
      <c r="K57" s="996">
        <f t="shared" si="0"/>
        <v>2244.8200000000002</v>
      </c>
      <c r="L57" s="995">
        <f t="shared" si="35"/>
        <v>0</v>
      </c>
      <c r="M57" s="995">
        <f t="shared" si="35"/>
        <v>0</v>
      </c>
      <c r="N57" s="995">
        <f t="shared" si="35"/>
        <v>0</v>
      </c>
      <c r="O57" s="995">
        <f t="shared" si="35"/>
        <v>0</v>
      </c>
      <c r="P57" s="995">
        <f t="shared" si="35"/>
        <v>0</v>
      </c>
      <c r="Q57" s="995">
        <f t="shared" si="35"/>
        <v>0</v>
      </c>
      <c r="R57" s="996">
        <f t="shared" si="1"/>
        <v>0</v>
      </c>
      <c r="S57" s="996">
        <f t="shared" si="1"/>
        <v>0</v>
      </c>
      <c r="T57" s="1004">
        <f t="shared" si="32"/>
        <v>36.344999999999999</v>
      </c>
      <c r="U57" s="1004">
        <f t="shared" si="32"/>
        <v>2244.8200000000002</v>
      </c>
    </row>
    <row r="58" spans="1:21" ht="28.5" customHeight="1">
      <c r="A58" s="1843" t="s">
        <v>2113</v>
      </c>
      <c r="B58" s="1844"/>
      <c r="C58" s="990" t="s">
        <v>2059</v>
      </c>
      <c r="D58" s="71">
        <f>vri!$M$236</f>
        <v>1.5</v>
      </c>
      <c r="E58" s="71">
        <f>vri!$P$236</f>
        <v>44.94</v>
      </c>
      <c r="F58" s="988"/>
      <c r="G58" s="988"/>
      <c r="H58" s="71">
        <f>vri!$M$586</f>
        <v>4.8</v>
      </c>
      <c r="I58" s="71">
        <f>vri!$P$586</f>
        <v>336</v>
      </c>
      <c r="J58" s="992">
        <f t="shared" si="0"/>
        <v>6.3</v>
      </c>
      <c r="K58" s="992">
        <f t="shared" si="0"/>
        <v>380.94</v>
      </c>
      <c r="L58" s="71"/>
      <c r="M58" s="71"/>
      <c r="N58" s="71"/>
      <c r="O58" s="71"/>
      <c r="P58" s="71"/>
      <c r="Q58" s="986"/>
      <c r="R58" s="992">
        <f t="shared" si="1"/>
        <v>0</v>
      </c>
      <c r="S58" s="992">
        <f t="shared" si="1"/>
        <v>0</v>
      </c>
      <c r="T58" s="1002">
        <f t="shared" si="32"/>
        <v>6.3</v>
      </c>
      <c r="U58" s="1002">
        <f t="shared" si="32"/>
        <v>380.94</v>
      </c>
    </row>
    <row r="59" spans="1:21" ht="28.5" customHeight="1">
      <c r="A59" s="1845"/>
      <c r="B59" s="1846"/>
      <c r="C59" s="990" t="s">
        <v>2114</v>
      </c>
      <c r="D59" s="988"/>
      <c r="E59" s="988"/>
      <c r="F59" s="71">
        <f>vri!$M$351</f>
        <v>2</v>
      </c>
      <c r="G59" s="71">
        <f>vri!$P$351</f>
        <v>179.27</v>
      </c>
      <c r="H59" s="71">
        <f>vri!$M$589</f>
        <v>2.5</v>
      </c>
      <c r="I59" s="71">
        <f>vri!$P$589</f>
        <v>175</v>
      </c>
      <c r="J59" s="992">
        <f t="shared" si="0"/>
        <v>4.5</v>
      </c>
      <c r="K59" s="992">
        <f t="shared" si="0"/>
        <v>354.27</v>
      </c>
      <c r="L59" s="988"/>
      <c r="M59" s="988"/>
      <c r="N59" s="988"/>
      <c r="O59" s="988"/>
      <c r="P59" s="988"/>
      <c r="Q59" s="985"/>
      <c r="R59" s="992">
        <f t="shared" si="1"/>
        <v>0</v>
      </c>
      <c r="S59" s="992">
        <f t="shared" si="1"/>
        <v>0</v>
      </c>
      <c r="T59" s="1002">
        <f t="shared" si="32"/>
        <v>4.5</v>
      </c>
      <c r="U59" s="1002">
        <f t="shared" si="32"/>
        <v>354.27</v>
      </c>
    </row>
    <row r="60" spans="1:21" ht="28.5" customHeight="1">
      <c r="A60" s="1845"/>
      <c r="B60" s="1846"/>
      <c r="C60" s="990" t="s">
        <v>2115</v>
      </c>
      <c r="D60" s="71">
        <f>vri!$M$234</f>
        <v>3.9849999999999999</v>
      </c>
      <c r="E60" s="71">
        <f>vri!$P$234</f>
        <v>173.87</v>
      </c>
      <c r="F60" s="71">
        <f>vri!$M$349</f>
        <v>4.0399999999999991</v>
      </c>
      <c r="G60" s="71">
        <f>vri!$P$349</f>
        <v>335.96999999999997</v>
      </c>
      <c r="H60" s="71">
        <f>vri!$M$596</f>
        <v>2.2000000000000002</v>
      </c>
      <c r="I60" s="71">
        <f>vri!$P$596</f>
        <v>154</v>
      </c>
      <c r="J60" s="992">
        <f t="shared" si="0"/>
        <v>10.224999999999998</v>
      </c>
      <c r="K60" s="992">
        <f t="shared" si="0"/>
        <v>663.83999999999992</v>
      </c>
      <c r="L60" s="988"/>
      <c r="M60" s="988"/>
      <c r="N60" s="988"/>
      <c r="O60" s="988"/>
      <c r="P60" s="988"/>
      <c r="Q60" s="985"/>
      <c r="R60" s="992">
        <f t="shared" si="1"/>
        <v>0</v>
      </c>
      <c r="S60" s="992">
        <f t="shared" si="1"/>
        <v>0</v>
      </c>
      <c r="T60" s="1002">
        <f t="shared" si="32"/>
        <v>10.224999999999998</v>
      </c>
      <c r="U60" s="1002">
        <f t="shared" si="32"/>
        <v>663.83999999999992</v>
      </c>
    </row>
    <row r="61" spans="1:21" ht="28.5" customHeight="1">
      <c r="A61" s="1847"/>
      <c r="B61" s="1848"/>
      <c r="C61" s="993" t="s">
        <v>2062</v>
      </c>
      <c r="D61" s="76">
        <f t="shared" ref="D61:Q61" si="36">D58+D59+D60</f>
        <v>5.4849999999999994</v>
      </c>
      <c r="E61" s="76">
        <f t="shared" si="36"/>
        <v>218.81</v>
      </c>
      <c r="F61" s="76">
        <f t="shared" si="36"/>
        <v>6.0399999999999991</v>
      </c>
      <c r="G61" s="76">
        <f t="shared" si="36"/>
        <v>515.24</v>
      </c>
      <c r="H61" s="76">
        <f t="shared" si="36"/>
        <v>9.5</v>
      </c>
      <c r="I61" s="76">
        <f t="shared" si="36"/>
        <v>665</v>
      </c>
      <c r="J61" s="76">
        <f t="shared" si="0"/>
        <v>21.024999999999999</v>
      </c>
      <c r="K61" s="76">
        <f t="shared" si="0"/>
        <v>1399.05</v>
      </c>
      <c r="L61" s="76">
        <f t="shared" si="36"/>
        <v>0</v>
      </c>
      <c r="M61" s="76">
        <f t="shared" si="36"/>
        <v>0</v>
      </c>
      <c r="N61" s="76">
        <f t="shared" si="36"/>
        <v>0</v>
      </c>
      <c r="O61" s="76">
        <f t="shared" si="36"/>
        <v>0</v>
      </c>
      <c r="P61" s="76">
        <f t="shared" si="36"/>
        <v>0</v>
      </c>
      <c r="Q61" s="76">
        <f t="shared" si="36"/>
        <v>0</v>
      </c>
      <c r="R61" s="76">
        <f t="shared" si="1"/>
        <v>0</v>
      </c>
      <c r="S61" s="76">
        <f t="shared" si="1"/>
        <v>0</v>
      </c>
      <c r="T61" s="1003">
        <f t="shared" si="32"/>
        <v>21.024999999999999</v>
      </c>
      <c r="U61" s="1003">
        <f t="shared" si="32"/>
        <v>1399.05</v>
      </c>
    </row>
    <row r="62" spans="1:21" ht="28.5" customHeight="1">
      <c r="A62" s="1843" t="s">
        <v>2116</v>
      </c>
      <c r="B62" s="1844"/>
      <c r="C62" s="990" t="s">
        <v>2117</v>
      </c>
      <c r="D62" s="988">
        <f>vri!$M$228</f>
        <v>6.4</v>
      </c>
      <c r="E62" s="71">
        <f>vri!$P$228</f>
        <v>314.95</v>
      </c>
      <c r="F62" s="988"/>
      <c r="G62" s="988"/>
      <c r="H62" s="71">
        <f>vri!$M$581</f>
        <v>38.825000000000003</v>
      </c>
      <c r="I62" s="71">
        <f>vri!$P$581</f>
        <v>2347.75</v>
      </c>
      <c r="J62" s="992">
        <f t="shared" si="0"/>
        <v>45.225000000000001</v>
      </c>
      <c r="K62" s="992">
        <f t="shared" si="0"/>
        <v>2662.7</v>
      </c>
      <c r="L62" s="71"/>
      <c r="M62" s="71"/>
      <c r="N62" s="71"/>
      <c r="O62" s="71"/>
      <c r="P62" s="71"/>
      <c r="Q62" s="986"/>
      <c r="R62" s="992">
        <f t="shared" si="1"/>
        <v>0</v>
      </c>
      <c r="S62" s="992">
        <f t="shared" si="1"/>
        <v>0</v>
      </c>
      <c r="T62" s="1002">
        <f t="shared" si="32"/>
        <v>45.225000000000001</v>
      </c>
      <c r="U62" s="1002">
        <f t="shared" si="32"/>
        <v>2662.7</v>
      </c>
    </row>
    <row r="63" spans="1:21" ht="28.5" customHeight="1">
      <c r="A63" s="1845"/>
      <c r="B63" s="1846"/>
      <c r="C63" s="990" t="s">
        <v>2118</v>
      </c>
      <c r="D63" s="71">
        <f>vri!$M$246</f>
        <v>1.5</v>
      </c>
      <c r="E63" s="71">
        <f>vri!$P$246</f>
        <v>61.02</v>
      </c>
      <c r="F63" s="71"/>
      <c r="G63" s="71"/>
      <c r="H63" s="71">
        <f>vri!$M$598</f>
        <v>1</v>
      </c>
      <c r="I63" s="71">
        <f>vri!$P$598</f>
        <v>70</v>
      </c>
      <c r="J63" s="992">
        <f t="shared" si="0"/>
        <v>2.5</v>
      </c>
      <c r="K63" s="992">
        <f t="shared" si="0"/>
        <v>131.02000000000001</v>
      </c>
      <c r="L63" s="988"/>
      <c r="M63" s="988"/>
      <c r="N63" s="988"/>
      <c r="O63" s="988"/>
      <c r="P63" s="988"/>
      <c r="Q63" s="985"/>
      <c r="R63" s="992">
        <f t="shared" si="1"/>
        <v>0</v>
      </c>
      <c r="S63" s="992">
        <f t="shared" si="1"/>
        <v>0</v>
      </c>
      <c r="T63" s="1002">
        <f t="shared" si="32"/>
        <v>2.5</v>
      </c>
      <c r="U63" s="1002">
        <f t="shared" si="32"/>
        <v>131.02000000000001</v>
      </c>
    </row>
    <row r="64" spans="1:21" ht="28.5" customHeight="1">
      <c r="A64" s="1845"/>
      <c r="B64" s="1846"/>
      <c r="C64" s="990" t="s">
        <v>2119</v>
      </c>
      <c r="D64" s="71">
        <f>vri!$M$231</f>
        <v>0.99</v>
      </c>
      <c r="E64" s="71">
        <f>vri!$P$231</f>
        <v>21.36</v>
      </c>
      <c r="F64" s="988"/>
      <c r="G64" s="988"/>
      <c r="H64" s="71">
        <f>vri!$M$602</f>
        <v>2.93</v>
      </c>
      <c r="I64" s="71">
        <f>vri!$P$602</f>
        <v>205.10000000000002</v>
      </c>
      <c r="J64" s="992">
        <f t="shared" si="0"/>
        <v>3.92</v>
      </c>
      <c r="K64" s="992">
        <f t="shared" si="0"/>
        <v>226.46000000000004</v>
      </c>
      <c r="L64" s="988"/>
      <c r="M64" s="988"/>
      <c r="N64" s="988"/>
      <c r="O64" s="988"/>
      <c r="P64" s="988"/>
      <c r="Q64" s="985"/>
      <c r="R64" s="992">
        <f t="shared" si="1"/>
        <v>0</v>
      </c>
      <c r="S64" s="992">
        <f t="shared" si="1"/>
        <v>0</v>
      </c>
      <c r="T64" s="1002">
        <f t="shared" si="32"/>
        <v>3.92</v>
      </c>
      <c r="U64" s="1002">
        <f t="shared" si="32"/>
        <v>226.46000000000004</v>
      </c>
    </row>
    <row r="65" spans="1:21" ht="28.5" customHeight="1">
      <c r="A65" s="1847"/>
      <c r="B65" s="1848"/>
      <c r="C65" s="993" t="s">
        <v>2062</v>
      </c>
      <c r="D65" s="76">
        <f t="shared" ref="D65:Q65" si="37">D62+D63+D64</f>
        <v>8.89</v>
      </c>
      <c r="E65" s="76">
        <f t="shared" si="37"/>
        <v>397.33</v>
      </c>
      <c r="F65" s="76">
        <f t="shared" si="37"/>
        <v>0</v>
      </c>
      <c r="G65" s="76">
        <f t="shared" si="37"/>
        <v>0</v>
      </c>
      <c r="H65" s="76">
        <f t="shared" si="37"/>
        <v>42.755000000000003</v>
      </c>
      <c r="I65" s="76">
        <f t="shared" si="37"/>
        <v>2622.85</v>
      </c>
      <c r="J65" s="76">
        <f t="shared" si="0"/>
        <v>51.645000000000003</v>
      </c>
      <c r="K65" s="76">
        <f t="shared" si="0"/>
        <v>3020.18</v>
      </c>
      <c r="L65" s="76">
        <f t="shared" si="37"/>
        <v>0</v>
      </c>
      <c r="M65" s="76">
        <f t="shared" si="37"/>
        <v>0</v>
      </c>
      <c r="N65" s="76">
        <f t="shared" si="37"/>
        <v>0</v>
      </c>
      <c r="O65" s="76">
        <f t="shared" si="37"/>
        <v>0</v>
      </c>
      <c r="P65" s="76">
        <f t="shared" si="37"/>
        <v>0</v>
      </c>
      <c r="Q65" s="76">
        <f t="shared" si="37"/>
        <v>0</v>
      </c>
      <c r="R65" s="76">
        <f t="shared" si="1"/>
        <v>0</v>
      </c>
      <c r="S65" s="76">
        <f t="shared" si="1"/>
        <v>0</v>
      </c>
      <c r="T65" s="1003">
        <f t="shared" si="32"/>
        <v>51.645000000000003</v>
      </c>
      <c r="U65" s="1003">
        <f t="shared" si="32"/>
        <v>3020.18</v>
      </c>
    </row>
    <row r="66" spans="1:21" ht="28.5" customHeight="1">
      <c r="A66" s="1849" t="s">
        <v>2120</v>
      </c>
      <c r="B66" s="1849"/>
      <c r="C66" s="997" t="s">
        <v>2121</v>
      </c>
      <c r="D66" s="989">
        <f>vri!$M$244</f>
        <v>10.54</v>
      </c>
      <c r="E66" s="74">
        <f>vri!$P$244</f>
        <v>409.18</v>
      </c>
      <c r="F66" s="74">
        <f>vri!$M$343</f>
        <v>1.8</v>
      </c>
      <c r="G66" s="74">
        <f>vri!$P$343</f>
        <v>102.63</v>
      </c>
      <c r="H66" s="74">
        <f>vri!$M$593</f>
        <v>5.0999999999999996</v>
      </c>
      <c r="I66" s="74">
        <f>vri!$P$593</f>
        <v>357</v>
      </c>
      <c r="J66" s="76">
        <f t="shared" si="0"/>
        <v>17.439999999999998</v>
      </c>
      <c r="K66" s="76">
        <f t="shared" si="0"/>
        <v>868.81</v>
      </c>
      <c r="L66" s="74"/>
      <c r="M66" s="74"/>
      <c r="N66" s="74"/>
      <c r="O66" s="74"/>
      <c r="P66" s="74"/>
      <c r="Q66" s="75"/>
      <c r="R66" s="76">
        <f t="shared" si="1"/>
        <v>0</v>
      </c>
      <c r="S66" s="76">
        <f t="shared" si="1"/>
        <v>0</v>
      </c>
      <c r="T66" s="1003">
        <f t="shared" si="32"/>
        <v>17.439999999999998</v>
      </c>
      <c r="U66" s="1003">
        <f t="shared" si="32"/>
        <v>868.81</v>
      </c>
    </row>
    <row r="67" spans="1:21" ht="28.5" customHeight="1">
      <c r="A67" s="1850" t="s">
        <v>2122</v>
      </c>
      <c r="B67" s="1851"/>
      <c r="C67" s="998"/>
      <c r="D67" s="999">
        <f>D66+D65+D61</f>
        <v>24.914999999999999</v>
      </c>
      <c r="E67" s="999">
        <f t="shared" ref="E67:Q67" si="38">E66+E65+E61</f>
        <v>1025.32</v>
      </c>
      <c r="F67" s="999">
        <f t="shared" si="38"/>
        <v>7.839999999999999</v>
      </c>
      <c r="G67" s="999">
        <f t="shared" si="38"/>
        <v>617.87</v>
      </c>
      <c r="H67" s="999">
        <f t="shared" si="38"/>
        <v>57.355000000000004</v>
      </c>
      <c r="I67" s="999">
        <f t="shared" si="38"/>
        <v>3644.85</v>
      </c>
      <c r="J67" s="996">
        <f t="shared" si="0"/>
        <v>90.11</v>
      </c>
      <c r="K67" s="996">
        <f t="shared" si="0"/>
        <v>5288.04</v>
      </c>
      <c r="L67" s="999">
        <f t="shared" si="38"/>
        <v>0</v>
      </c>
      <c r="M67" s="999">
        <f t="shared" si="38"/>
        <v>0</v>
      </c>
      <c r="N67" s="999">
        <f t="shared" si="38"/>
        <v>0</v>
      </c>
      <c r="O67" s="999">
        <f t="shared" si="38"/>
        <v>0</v>
      </c>
      <c r="P67" s="999">
        <f t="shared" si="38"/>
        <v>0</v>
      </c>
      <c r="Q67" s="999">
        <f t="shared" si="38"/>
        <v>0</v>
      </c>
      <c r="R67" s="996">
        <f t="shared" si="1"/>
        <v>0</v>
      </c>
      <c r="S67" s="996">
        <f t="shared" si="1"/>
        <v>0</v>
      </c>
      <c r="T67" s="1004">
        <f t="shared" si="32"/>
        <v>90.11</v>
      </c>
      <c r="U67" s="1004">
        <f t="shared" si="32"/>
        <v>5288.04</v>
      </c>
    </row>
    <row r="68" spans="1:21">
      <c r="A68" s="1852" t="s">
        <v>2123</v>
      </c>
      <c r="B68" s="1853"/>
      <c r="C68" s="1853"/>
      <c r="D68" s="1000">
        <f>D67+D57+D50+D35+D24+D12</f>
        <v>248.98899999999998</v>
      </c>
      <c r="E68" s="1000">
        <f t="shared" ref="E68:Q68" si="39">E67+E57+E50+E35+E24+E12</f>
        <v>11826.75</v>
      </c>
      <c r="F68" s="1000">
        <f t="shared" si="39"/>
        <v>83.687000000000012</v>
      </c>
      <c r="G68" s="1000">
        <f t="shared" si="39"/>
        <v>5606.6</v>
      </c>
      <c r="H68" s="1000">
        <f t="shared" si="39"/>
        <v>257.983</v>
      </c>
      <c r="I68" s="1000">
        <f t="shared" si="39"/>
        <v>18496.3</v>
      </c>
      <c r="J68" s="1001">
        <f t="shared" si="0"/>
        <v>590.65899999999999</v>
      </c>
      <c r="K68" s="1001">
        <f t="shared" si="0"/>
        <v>35929.649999999994</v>
      </c>
      <c r="L68" s="1000">
        <f t="shared" si="39"/>
        <v>0</v>
      </c>
      <c r="M68" s="1000">
        <f t="shared" si="39"/>
        <v>0</v>
      </c>
      <c r="N68" s="1000">
        <f t="shared" si="39"/>
        <v>0</v>
      </c>
      <c r="O68" s="1000">
        <f t="shared" si="39"/>
        <v>0</v>
      </c>
      <c r="P68" s="1000">
        <f t="shared" si="39"/>
        <v>0</v>
      </c>
      <c r="Q68" s="1000">
        <f t="shared" si="39"/>
        <v>0</v>
      </c>
      <c r="R68" s="1001">
        <f t="shared" si="1"/>
        <v>0</v>
      </c>
      <c r="S68" s="1001">
        <f t="shared" si="1"/>
        <v>0</v>
      </c>
      <c r="T68" s="1005">
        <f t="shared" si="32"/>
        <v>590.65899999999999</v>
      </c>
      <c r="U68" s="1005">
        <f t="shared" si="32"/>
        <v>35929.649999999994</v>
      </c>
    </row>
  </sheetData>
  <mergeCells count="34">
    <mergeCell ref="T2:T3"/>
    <mergeCell ref="U2:U3"/>
    <mergeCell ref="A18:B20"/>
    <mergeCell ref="A1:C1"/>
    <mergeCell ref="A2:B3"/>
    <mergeCell ref="D2:K2"/>
    <mergeCell ref="L2:S2"/>
    <mergeCell ref="A4:B7"/>
    <mergeCell ref="A8:B11"/>
    <mergeCell ref="A12:B12"/>
    <mergeCell ref="A13:B16"/>
    <mergeCell ref="A17:B17"/>
    <mergeCell ref="A48:B48"/>
    <mergeCell ref="A21:B23"/>
    <mergeCell ref="A24:B24"/>
    <mergeCell ref="A25:B25"/>
    <mergeCell ref="A26:B28"/>
    <mergeCell ref="A29:B31"/>
    <mergeCell ref="A32:B34"/>
    <mergeCell ref="A35:B35"/>
    <mergeCell ref="A36:B38"/>
    <mergeCell ref="A39:B41"/>
    <mergeCell ref="A42:B44"/>
    <mergeCell ref="A45:B47"/>
    <mergeCell ref="A62:B65"/>
    <mergeCell ref="A66:B66"/>
    <mergeCell ref="A67:B67"/>
    <mergeCell ref="A68:C68"/>
    <mergeCell ref="A49:B49"/>
    <mergeCell ref="A50:B50"/>
    <mergeCell ref="A51:B53"/>
    <mergeCell ref="A54:B56"/>
    <mergeCell ref="A57:B57"/>
    <mergeCell ref="A58:B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U178"/>
  <sheetViews>
    <sheetView zoomScale="106" zoomScaleNormal="106" workbookViewId="0">
      <pane xSplit="5" ySplit="5" topLeftCell="F6" activePane="bottomRight" state="frozenSplit"/>
      <selection pane="topRight" activeCell="F1" sqref="F1"/>
      <selection pane="bottomLeft" activeCell="A12" sqref="A12"/>
      <selection pane="bottomRight" activeCell="A174" sqref="A174"/>
    </sheetView>
  </sheetViews>
  <sheetFormatPr defaultColWidth="9.109375" defaultRowHeight="14.4"/>
  <cols>
    <col min="1" max="1" width="3.6640625" style="608" customWidth="1"/>
    <col min="2" max="2" width="9" style="608" customWidth="1"/>
    <col min="3" max="3" width="10.44140625" style="608" customWidth="1"/>
    <col min="4" max="4" width="10.44140625" style="1278" customWidth="1"/>
    <col min="5" max="5" width="69" style="1279" customWidth="1"/>
    <col min="6" max="6" width="0.109375" style="163" customWidth="1"/>
    <col min="7" max="7" width="4.6640625" style="163" hidden="1" customWidth="1"/>
    <col min="8" max="8" width="19.44140625" style="1277" hidden="1" customWidth="1"/>
    <col min="9" max="9" width="32.6640625" style="1264" customWidth="1"/>
    <col min="10" max="10" width="9.5546875" style="576" customWidth="1"/>
    <col min="11" max="11" width="6.44140625" style="576" hidden="1" customWidth="1"/>
    <col min="12" max="12" width="10.109375" style="576" customWidth="1"/>
    <col min="13" max="13" width="0.109375" style="1" customWidth="1"/>
    <col min="14" max="14" width="8.5546875" style="1" customWidth="1"/>
    <col min="15" max="15" width="23.5546875" style="850" customWidth="1"/>
    <col min="16" max="16384" width="9.109375" style="1"/>
  </cols>
  <sheetData>
    <row r="1" spans="1:21" s="10" customFormat="1" ht="18.75" customHeight="1">
      <c r="A1" s="614"/>
      <c r="B1" s="615"/>
      <c r="C1" s="616"/>
      <c r="D1" s="620"/>
      <c r="E1" s="619"/>
      <c r="F1" s="612"/>
      <c r="G1" s="612"/>
      <c r="H1" s="612"/>
      <c r="I1" s="1804" t="s">
        <v>2841</v>
      </c>
      <c r="J1" s="1804"/>
      <c r="K1" s="1804"/>
      <c r="L1" s="1804"/>
      <c r="O1" s="848"/>
    </row>
    <row r="2" spans="1:21" s="579" customFormat="1" ht="21.75" customHeight="1">
      <c r="A2" s="1805" t="s">
        <v>2455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610"/>
      <c r="N2" s="610"/>
      <c r="O2" s="849"/>
      <c r="P2" s="610"/>
    </row>
    <row r="3" spans="1:21" s="10" customFormat="1" ht="21" customHeight="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611"/>
      <c r="N3" s="611"/>
      <c r="O3" s="847"/>
      <c r="P3" s="611"/>
    </row>
    <row r="4" spans="1:21" s="2" customFormat="1" ht="30.75" customHeight="1">
      <c r="A4" s="1862" t="s">
        <v>1671</v>
      </c>
      <c r="B4" s="1862" t="s">
        <v>1674</v>
      </c>
      <c r="C4" s="1862" t="s">
        <v>1675</v>
      </c>
      <c r="D4" s="1862" t="s">
        <v>2696</v>
      </c>
      <c r="E4" s="1862" t="s">
        <v>1673</v>
      </c>
      <c r="F4" s="1926" t="s">
        <v>463</v>
      </c>
      <c r="G4" s="1927"/>
      <c r="H4" s="1863" t="s">
        <v>464</v>
      </c>
      <c r="I4" s="1925" t="s">
        <v>790</v>
      </c>
      <c r="J4" s="1925"/>
      <c r="K4" s="1925"/>
      <c r="L4" s="1862" t="s">
        <v>2181</v>
      </c>
      <c r="M4" s="1923"/>
      <c r="O4" s="854"/>
    </row>
    <row r="5" spans="1:21" s="2" customFormat="1" ht="31.5" customHeight="1">
      <c r="A5" s="1863"/>
      <c r="B5" s="1863"/>
      <c r="C5" s="1863"/>
      <c r="D5" s="1863"/>
      <c r="E5" s="1863"/>
      <c r="F5" s="1928" t="s">
        <v>466</v>
      </c>
      <c r="G5" s="1929"/>
      <c r="H5" s="1863"/>
      <c r="I5" s="1260" t="s">
        <v>791</v>
      </c>
      <c r="J5" s="1261" t="s">
        <v>2173</v>
      </c>
      <c r="K5" s="1260" t="s">
        <v>793</v>
      </c>
      <c r="L5" s="1862"/>
      <c r="M5" s="1923"/>
      <c r="O5" s="854"/>
    </row>
    <row r="6" spans="1:21" ht="22.5" customHeight="1">
      <c r="A6" s="1921" t="s">
        <v>2471</v>
      </c>
      <c r="B6" s="1921"/>
      <c r="C6" s="1921"/>
      <c r="D6" s="1921"/>
      <c r="E6" s="1922"/>
      <c r="F6" s="1262"/>
      <c r="G6" s="1262"/>
      <c r="H6" s="1263"/>
      <c r="L6" s="1265"/>
    </row>
    <row r="7" spans="1:21" s="551" customFormat="1" ht="18" customHeight="1">
      <c r="A7" s="1076">
        <v>1</v>
      </c>
      <c r="B7" s="1076" t="s">
        <v>57</v>
      </c>
      <c r="C7" s="1076" t="s">
        <v>65</v>
      </c>
      <c r="D7" s="1110">
        <v>504282007</v>
      </c>
      <c r="E7" s="1110" t="s">
        <v>64</v>
      </c>
      <c r="F7" s="436">
        <v>16</v>
      </c>
      <c r="G7" s="436">
        <v>96</v>
      </c>
      <c r="H7" s="1128" t="s">
        <v>2311</v>
      </c>
      <c r="I7" s="1069" t="s">
        <v>805</v>
      </c>
      <c r="J7" s="553">
        <v>20</v>
      </c>
      <c r="K7" s="553">
        <v>5.5</v>
      </c>
      <c r="L7" s="553">
        <v>230.59</v>
      </c>
      <c r="O7" s="621"/>
      <c r="P7" s="287"/>
      <c r="Q7" s="287"/>
      <c r="R7" s="287"/>
      <c r="S7" s="287"/>
      <c r="T7" s="287"/>
      <c r="U7" s="287"/>
    </row>
    <row r="8" spans="1:21" s="551" customFormat="1" ht="12.75" customHeight="1">
      <c r="A8" s="1830">
        <v>2</v>
      </c>
      <c r="B8" s="1830" t="s">
        <v>57</v>
      </c>
      <c r="C8" s="1830" t="s">
        <v>65</v>
      </c>
      <c r="D8" s="1924">
        <v>504282010</v>
      </c>
      <c r="E8" s="1924" t="s">
        <v>471</v>
      </c>
      <c r="F8" s="436">
        <v>75</v>
      </c>
      <c r="G8" s="436">
        <v>350</v>
      </c>
      <c r="H8" s="1128" t="s">
        <v>2312</v>
      </c>
      <c r="I8" s="1069" t="s">
        <v>803</v>
      </c>
      <c r="J8" s="553">
        <v>36</v>
      </c>
      <c r="K8" s="553">
        <v>5.5</v>
      </c>
      <c r="L8" s="553">
        <v>218</v>
      </c>
      <c r="O8" s="621"/>
      <c r="P8" s="287"/>
      <c r="Q8" s="287"/>
      <c r="R8" s="287"/>
      <c r="S8" s="287"/>
      <c r="T8" s="287"/>
      <c r="U8" s="287"/>
    </row>
    <row r="9" spans="1:21" s="551" customFormat="1" ht="12.75" customHeight="1">
      <c r="A9" s="1830"/>
      <c r="B9" s="1830"/>
      <c r="C9" s="1830"/>
      <c r="D9" s="1924"/>
      <c r="E9" s="1924"/>
      <c r="F9" s="436"/>
      <c r="G9" s="436"/>
      <c r="H9" s="1128" t="s">
        <v>2313</v>
      </c>
      <c r="I9" s="1069" t="s">
        <v>804</v>
      </c>
      <c r="J9" s="553">
        <v>15</v>
      </c>
      <c r="K9" s="553">
        <v>5.5</v>
      </c>
      <c r="L9" s="553">
        <v>137.80000000000001</v>
      </c>
      <c r="O9" s="621"/>
      <c r="P9" s="287"/>
      <c r="Q9" s="287"/>
      <c r="R9" s="287"/>
      <c r="S9" s="287"/>
      <c r="T9" s="287"/>
      <c r="U9" s="287"/>
    </row>
    <row r="10" spans="1:21" s="551" customFormat="1" ht="12.75" customHeight="1">
      <c r="A10" s="805"/>
      <c r="B10" s="805"/>
      <c r="C10" s="805"/>
      <c r="D10" s="806"/>
      <c r="E10" s="806"/>
      <c r="F10" s="806"/>
      <c r="G10" s="806"/>
      <c r="H10" s="806"/>
      <c r="I10" s="807"/>
      <c r="J10" s="808">
        <f t="shared" ref="J10" si="0">SUM(J7:J9)</f>
        <v>71</v>
      </c>
      <c r="K10" s="809"/>
      <c r="L10" s="808">
        <f>SUM(L7:L9)</f>
        <v>586.3900000000001</v>
      </c>
      <c r="M10" s="798"/>
      <c r="O10" s="851"/>
    </row>
    <row r="11" spans="1:21" s="551" customFormat="1" ht="14.25" customHeight="1">
      <c r="A11" s="1830">
        <v>3</v>
      </c>
      <c r="B11" s="1830" t="s">
        <v>57</v>
      </c>
      <c r="C11" s="1930" t="s">
        <v>472</v>
      </c>
      <c r="D11" s="1924">
        <v>504872005</v>
      </c>
      <c r="E11" s="1924" t="s">
        <v>473</v>
      </c>
      <c r="F11" s="436">
        <v>70</v>
      </c>
      <c r="G11" s="436">
        <v>390</v>
      </c>
      <c r="H11" s="1128" t="s">
        <v>2314</v>
      </c>
      <c r="I11" s="1069">
        <v>350</v>
      </c>
      <c r="J11" s="553">
        <v>50.06</v>
      </c>
      <c r="K11" s="553">
        <v>5.5</v>
      </c>
      <c r="L11" s="553">
        <v>290.10000000000002</v>
      </c>
      <c r="O11" s="851"/>
    </row>
    <row r="12" spans="1:21" s="551" customFormat="1" ht="14.25" customHeight="1">
      <c r="A12" s="1830"/>
      <c r="B12" s="1830"/>
      <c r="C12" s="1930"/>
      <c r="D12" s="1924"/>
      <c r="E12" s="1924"/>
      <c r="F12" s="436"/>
      <c r="G12" s="436"/>
      <c r="H12" s="1128" t="s">
        <v>2315</v>
      </c>
      <c r="I12" s="1069">
        <v>9714</v>
      </c>
      <c r="J12" s="553">
        <v>36.06</v>
      </c>
      <c r="K12" s="553">
        <v>5.5</v>
      </c>
      <c r="L12" s="553">
        <v>232.78</v>
      </c>
      <c r="O12" s="851"/>
    </row>
    <row r="13" spans="1:21" s="551" customFormat="1" ht="11.25" customHeight="1">
      <c r="A13" s="805"/>
      <c r="B13" s="805"/>
      <c r="C13" s="810"/>
      <c r="D13" s="806"/>
      <c r="E13" s="806"/>
      <c r="F13" s="806"/>
      <c r="G13" s="806"/>
      <c r="H13" s="806"/>
      <c r="I13" s="807"/>
      <c r="J13" s="808">
        <f t="shared" ref="J13" si="1">SUM(J11:J12)</f>
        <v>86.12</v>
      </c>
      <c r="K13" s="809"/>
      <c r="L13" s="808">
        <f>SUM(L11:L12)</f>
        <v>522.88</v>
      </c>
      <c r="M13" s="798"/>
      <c r="O13" s="851"/>
    </row>
    <row r="14" spans="1:21" s="551" customFormat="1" ht="17.25" customHeight="1">
      <c r="A14" s="1076">
        <v>4</v>
      </c>
      <c r="B14" s="1076" t="s">
        <v>57</v>
      </c>
      <c r="C14" s="1076" t="s">
        <v>59</v>
      </c>
      <c r="D14" s="1110">
        <v>504472002</v>
      </c>
      <c r="E14" s="1110" t="s">
        <v>60</v>
      </c>
      <c r="F14" s="436">
        <v>38</v>
      </c>
      <c r="G14" s="436">
        <v>240</v>
      </c>
      <c r="H14" s="12" t="s">
        <v>2316</v>
      </c>
      <c r="I14" s="1069" t="s">
        <v>801</v>
      </c>
      <c r="J14" s="553">
        <v>8.15</v>
      </c>
      <c r="K14" s="553">
        <v>5.5</v>
      </c>
      <c r="L14" s="553">
        <v>29.6</v>
      </c>
      <c r="O14" s="851"/>
    </row>
    <row r="15" spans="1:21" s="551" customFormat="1" ht="17.25" customHeight="1">
      <c r="A15" s="1076">
        <v>5</v>
      </c>
      <c r="B15" s="1076" t="s">
        <v>57</v>
      </c>
      <c r="C15" s="1076" t="s">
        <v>59</v>
      </c>
      <c r="D15" s="1110">
        <v>504472005</v>
      </c>
      <c r="E15" s="1110" t="s">
        <v>58</v>
      </c>
      <c r="F15" s="436">
        <v>17.899999999999999</v>
      </c>
      <c r="G15" s="436">
        <v>35.299999999999997</v>
      </c>
      <c r="H15" s="12" t="s">
        <v>2303</v>
      </c>
      <c r="I15" s="1069" t="s">
        <v>800</v>
      </c>
      <c r="J15" s="553">
        <v>17.850000000000001</v>
      </c>
      <c r="K15" s="553">
        <v>5.5</v>
      </c>
      <c r="L15" s="553">
        <v>35.28</v>
      </c>
      <c r="O15" s="851"/>
    </row>
    <row r="16" spans="1:21" s="551" customFormat="1" ht="12" customHeight="1">
      <c r="A16" s="805"/>
      <c r="B16" s="805"/>
      <c r="C16" s="805"/>
      <c r="D16" s="806"/>
      <c r="E16" s="806"/>
      <c r="F16" s="806"/>
      <c r="G16" s="806"/>
      <c r="H16" s="806"/>
      <c r="I16" s="807"/>
      <c r="J16" s="808">
        <f t="shared" ref="J16" si="2">SUM(J14:J15)</f>
        <v>26</v>
      </c>
      <c r="K16" s="809"/>
      <c r="L16" s="808">
        <f>SUM(L14:L15)</f>
        <v>64.88</v>
      </c>
      <c r="M16" s="799"/>
      <c r="O16" s="851"/>
    </row>
    <row r="17" spans="1:15" s="551" customFormat="1" ht="12" customHeight="1">
      <c r="A17" s="1266"/>
      <c r="B17" s="1266"/>
      <c r="C17" s="1266"/>
      <c r="D17" s="1181"/>
      <c r="E17" s="1181"/>
      <c r="F17" s="1181"/>
      <c r="G17" s="1181"/>
      <c r="H17" s="1181"/>
      <c r="I17" s="1176"/>
      <c r="J17" s="1222">
        <f t="shared" ref="J17" si="3">J16+J13+J10</f>
        <v>183.12</v>
      </c>
      <c r="K17" s="1267"/>
      <c r="L17" s="1222">
        <f>L16+L13+L10</f>
        <v>1174.1500000000001</v>
      </c>
      <c r="M17" s="552"/>
      <c r="O17" s="851"/>
    </row>
    <row r="18" spans="1:15" s="551" customFormat="1" ht="12" customHeight="1">
      <c r="A18" s="1830">
        <v>6</v>
      </c>
      <c r="B18" s="1830" t="s">
        <v>31</v>
      </c>
      <c r="C18" s="1830" t="s">
        <v>50</v>
      </c>
      <c r="D18" s="1924">
        <v>506102003</v>
      </c>
      <c r="E18" s="1924" t="s">
        <v>49</v>
      </c>
      <c r="F18" s="436"/>
      <c r="G18" s="436"/>
      <c r="H18" s="1128" t="s">
        <v>830</v>
      </c>
      <c r="I18" s="1069" t="s">
        <v>834</v>
      </c>
      <c r="J18" s="553">
        <v>15</v>
      </c>
      <c r="K18" s="553">
        <v>5.5</v>
      </c>
      <c r="L18" s="553">
        <v>118.06</v>
      </c>
      <c r="O18" s="851"/>
    </row>
    <row r="19" spans="1:15" s="551" customFormat="1" ht="12" customHeight="1">
      <c r="A19" s="1830"/>
      <c r="B19" s="1830"/>
      <c r="C19" s="1830"/>
      <c r="D19" s="1924"/>
      <c r="E19" s="1924"/>
      <c r="F19" s="436"/>
      <c r="G19" s="436"/>
      <c r="H19" s="1128" t="s">
        <v>831</v>
      </c>
      <c r="I19" s="1069" t="s">
        <v>833</v>
      </c>
      <c r="J19" s="553">
        <v>15</v>
      </c>
      <c r="K19" s="553">
        <v>5.5</v>
      </c>
      <c r="L19" s="553">
        <v>98.14</v>
      </c>
      <c r="O19" s="851"/>
    </row>
    <row r="20" spans="1:15" s="551" customFormat="1" ht="12" customHeight="1">
      <c r="A20" s="805"/>
      <c r="B20" s="805"/>
      <c r="C20" s="805"/>
      <c r="D20" s="806"/>
      <c r="E20" s="806"/>
      <c r="F20" s="806"/>
      <c r="G20" s="806"/>
      <c r="H20" s="806"/>
      <c r="I20" s="807"/>
      <c r="J20" s="808">
        <f t="shared" ref="J20" si="4">SUM(J18:J19)</f>
        <v>30</v>
      </c>
      <c r="K20" s="809"/>
      <c r="L20" s="808">
        <f>SUM(L18:L19)</f>
        <v>216.2</v>
      </c>
      <c r="M20" s="798"/>
      <c r="O20" s="851"/>
    </row>
    <row r="21" spans="1:15" s="551" customFormat="1" ht="12.75" customHeight="1">
      <c r="A21" s="1830">
        <v>7</v>
      </c>
      <c r="B21" s="1830" t="s">
        <v>31</v>
      </c>
      <c r="C21" s="1830" t="s">
        <v>39</v>
      </c>
      <c r="D21" s="1924">
        <v>506322005</v>
      </c>
      <c r="E21" s="1924" t="s">
        <v>40</v>
      </c>
      <c r="F21" s="436">
        <v>82</v>
      </c>
      <c r="G21" s="436">
        <v>340</v>
      </c>
      <c r="H21" s="1128" t="s">
        <v>2304</v>
      </c>
      <c r="I21" s="1069" t="s">
        <v>868</v>
      </c>
      <c r="J21" s="553">
        <v>30</v>
      </c>
      <c r="K21" s="553">
        <v>5.5</v>
      </c>
      <c r="L21" s="553">
        <v>249.34</v>
      </c>
      <c r="O21" s="851"/>
    </row>
    <row r="22" spans="1:15" s="551" customFormat="1" ht="12.75" customHeight="1">
      <c r="A22" s="1830"/>
      <c r="B22" s="1830"/>
      <c r="C22" s="1830"/>
      <c r="D22" s="1924"/>
      <c r="E22" s="1924"/>
      <c r="F22" s="436"/>
      <c r="G22" s="436"/>
      <c r="H22" s="1128" t="s">
        <v>2305</v>
      </c>
      <c r="I22" s="1069" t="s">
        <v>869</v>
      </c>
      <c r="J22" s="553">
        <v>32</v>
      </c>
      <c r="K22" s="553">
        <v>5.5</v>
      </c>
      <c r="L22" s="553">
        <v>241.97</v>
      </c>
      <c r="O22" s="851"/>
    </row>
    <row r="23" spans="1:15" s="551" customFormat="1" ht="12" customHeight="1">
      <c r="A23" s="805"/>
      <c r="B23" s="805"/>
      <c r="C23" s="805"/>
      <c r="D23" s="806"/>
      <c r="E23" s="806"/>
      <c r="F23" s="806">
        <f t="shared" ref="F23" si="5">SUM(F21:F22)</f>
        <v>82</v>
      </c>
      <c r="G23" s="806">
        <f t="shared" ref="G23" si="6">SUM(G21:G22)</f>
        <v>340</v>
      </c>
      <c r="H23" s="806"/>
      <c r="I23" s="807"/>
      <c r="J23" s="808">
        <f t="shared" ref="J23" si="7">SUM(J21:J22)</f>
        <v>62</v>
      </c>
      <c r="K23" s="809"/>
      <c r="L23" s="808">
        <f>SUM(L21:L22)</f>
        <v>491.31</v>
      </c>
      <c r="M23" s="798"/>
      <c r="O23" s="851"/>
    </row>
    <row r="24" spans="1:15" s="551" customFormat="1" ht="18.75" customHeight="1">
      <c r="A24" s="1076">
        <v>8</v>
      </c>
      <c r="B24" s="1076" t="s">
        <v>31</v>
      </c>
      <c r="C24" s="1076" t="s">
        <v>33</v>
      </c>
      <c r="D24" s="1110">
        <v>506692002</v>
      </c>
      <c r="E24" s="1110" t="s">
        <v>475</v>
      </c>
      <c r="F24" s="436">
        <v>45</v>
      </c>
      <c r="G24" s="436">
        <v>244.35</v>
      </c>
      <c r="H24" s="1128" t="s">
        <v>2306</v>
      </c>
      <c r="I24" s="1069" t="s">
        <v>898</v>
      </c>
      <c r="J24" s="553">
        <v>45</v>
      </c>
      <c r="K24" s="553">
        <v>5.5</v>
      </c>
      <c r="L24" s="553">
        <v>244.35</v>
      </c>
      <c r="O24" s="851"/>
    </row>
    <row r="25" spans="1:15" s="551" customFormat="1" ht="18.75" customHeight="1">
      <c r="A25" s="1076">
        <v>9</v>
      </c>
      <c r="B25" s="1076" t="s">
        <v>31</v>
      </c>
      <c r="C25" s="1076" t="s">
        <v>33</v>
      </c>
      <c r="D25" s="1110">
        <v>506692004</v>
      </c>
      <c r="E25" s="1110" t="s">
        <v>32</v>
      </c>
      <c r="F25" s="436">
        <v>186</v>
      </c>
      <c r="G25" s="436">
        <v>1116</v>
      </c>
      <c r="H25" s="12" t="s">
        <v>2307</v>
      </c>
      <c r="I25" s="1069" t="s">
        <v>894</v>
      </c>
      <c r="J25" s="553">
        <v>22</v>
      </c>
      <c r="K25" s="553">
        <v>5.5</v>
      </c>
      <c r="L25" s="553">
        <v>77.98</v>
      </c>
      <c r="O25" s="851"/>
    </row>
    <row r="26" spans="1:15" s="551" customFormat="1" ht="14.25" customHeight="1">
      <c r="A26" s="805"/>
      <c r="B26" s="805"/>
      <c r="C26" s="805"/>
      <c r="D26" s="806"/>
      <c r="E26" s="806"/>
      <c r="F26" s="806">
        <f t="shared" ref="F26" si="8">SUM(F24:F25)</f>
        <v>231</v>
      </c>
      <c r="G26" s="806">
        <f t="shared" ref="G26" si="9">SUM(G24:G25)</f>
        <v>1360.35</v>
      </c>
      <c r="H26" s="806"/>
      <c r="I26" s="807"/>
      <c r="J26" s="808">
        <f t="shared" ref="J26" si="10">SUM(J24:J25)</f>
        <v>67</v>
      </c>
      <c r="K26" s="809"/>
      <c r="L26" s="808">
        <f>SUM(L24:L25)</f>
        <v>322.33</v>
      </c>
      <c r="M26" s="799"/>
      <c r="O26" s="851"/>
    </row>
    <row r="27" spans="1:15" s="287" customFormat="1" ht="14.25" customHeight="1">
      <c r="A27" s="1268"/>
      <c r="B27" s="1268" t="str">
        <f>B25</f>
        <v>Barisal</v>
      </c>
      <c r="C27" s="1268"/>
      <c r="D27" s="1269"/>
      <c r="E27" s="1270"/>
      <c r="F27" s="1271">
        <f t="shared" ref="F27" si="11">F26+F23+F20</f>
        <v>313</v>
      </c>
      <c r="G27" s="1271">
        <f t="shared" ref="G27" si="12">G26+G23+G20</f>
        <v>1700.35</v>
      </c>
      <c r="H27" s="1271"/>
      <c r="I27" s="1272"/>
      <c r="J27" s="1273">
        <f t="shared" ref="J27" si="13">J26+J23+J20</f>
        <v>159</v>
      </c>
      <c r="K27" s="1271"/>
      <c r="L27" s="1273">
        <f>L26+L23+L20</f>
        <v>1029.8399999999999</v>
      </c>
      <c r="M27" s="800"/>
      <c r="O27" s="621"/>
    </row>
    <row r="28" spans="1:15" s="551" customFormat="1" ht="19.5" customHeight="1">
      <c r="A28" s="1076">
        <v>10</v>
      </c>
      <c r="B28" s="1076" t="s">
        <v>29</v>
      </c>
      <c r="C28" s="1076" t="s">
        <v>5</v>
      </c>
      <c r="D28" s="1110">
        <v>509252008</v>
      </c>
      <c r="E28" s="1110" t="s">
        <v>91</v>
      </c>
      <c r="F28" s="436">
        <v>1.5</v>
      </c>
      <c r="G28" s="436">
        <v>4.47</v>
      </c>
      <c r="H28" s="12" t="s">
        <v>2308</v>
      </c>
      <c r="I28" s="1069" t="s">
        <v>957</v>
      </c>
      <c r="J28" s="553">
        <v>1.95</v>
      </c>
      <c r="K28" s="553">
        <v>5.5</v>
      </c>
      <c r="L28" s="553">
        <v>4.46</v>
      </c>
      <c r="O28" s="851"/>
    </row>
    <row r="29" spans="1:15" s="347" customFormat="1" ht="19.5" customHeight="1">
      <c r="A29" s="1076">
        <v>11</v>
      </c>
      <c r="B29" s="1076" t="s">
        <v>29</v>
      </c>
      <c r="C29" s="1076" t="s">
        <v>5</v>
      </c>
      <c r="D29" s="1110">
        <v>509182010</v>
      </c>
      <c r="E29" s="1110" t="s">
        <v>476</v>
      </c>
      <c r="F29" s="436">
        <v>3</v>
      </c>
      <c r="G29" s="436">
        <v>7.9462200000000003</v>
      </c>
      <c r="H29" s="13" t="s">
        <v>2440</v>
      </c>
      <c r="I29" s="1069" t="s">
        <v>959</v>
      </c>
      <c r="J29" s="553">
        <v>3</v>
      </c>
      <c r="K29" s="553">
        <v>5.5</v>
      </c>
      <c r="L29" s="553">
        <v>7.94</v>
      </c>
      <c r="O29" s="851"/>
    </row>
    <row r="30" spans="1:15" s="551" customFormat="1" ht="19.5" customHeight="1">
      <c r="A30" s="1076">
        <v>12</v>
      </c>
      <c r="B30" s="1076" t="s">
        <v>29</v>
      </c>
      <c r="C30" s="1076" t="s">
        <v>5</v>
      </c>
      <c r="D30" s="1110">
        <v>509182012</v>
      </c>
      <c r="E30" s="1110" t="s">
        <v>477</v>
      </c>
      <c r="F30" s="436">
        <v>54</v>
      </c>
      <c r="G30" s="436">
        <v>284</v>
      </c>
      <c r="H30" s="1128" t="s">
        <v>2441</v>
      </c>
      <c r="I30" s="1069" t="s">
        <v>964</v>
      </c>
      <c r="J30" s="553">
        <v>54</v>
      </c>
      <c r="K30" s="553">
        <v>5.5</v>
      </c>
      <c r="L30" s="553">
        <v>283.72000000000003</v>
      </c>
      <c r="O30" s="851"/>
    </row>
    <row r="31" spans="1:15" s="347" customFormat="1" ht="19.5" customHeight="1">
      <c r="A31" s="1830">
        <v>13</v>
      </c>
      <c r="B31" s="1830" t="s">
        <v>29</v>
      </c>
      <c r="C31" s="1830" t="s">
        <v>5</v>
      </c>
      <c r="D31" s="1924">
        <v>509182014</v>
      </c>
      <c r="E31" s="1924" t="s">
        <v>478</v>
      </c>
      <c r="F31" s="436">
        <v>47.64</v>
      </c>
      <c r="G31" s="436">
        <v>134</v>
      </c>
      <c r="H31" s="1128" t="s">
        <v>2442</v>
      </c>
      <c r="I31" s="1069" t="s">
        <v>960</v>
      </c>
      <c r="J31" s="553">
        <v>10.050000000000001</v>
      </c>
      <c r="K31" s="553">
        <v>5.5</v>
      </c>
      <c r="L31" s="553">
        <v>29.88</v>
      </c>
      <c r="O31" s="851"/>
    </row>
    <row r="32" spans="1:15" s="347" customFormat="1" ht="13.5" customHeight="1">
      <c r="A32" s="1830"/>
      <c r="B32" s="1830"/>
      <c r="C32" s="1830"/>
      <c r="D32" s="1924"/>
      <c r="E32" s="1924"/>
      <c r="F32" s="436"/>
      <c r="G32" s="436"/>
      <c r="H32" s="1128" t="s">
        <v>2443</v>
      </c>
      <c r="I32" s="1069" t="s">
        <v>961</v>
      </c>
      <c r="J32" s="553">
        <v>21.79</v>
      </c>
      <c r="K32" s="553">
        <v>5.5</v>
      </c>
      <c r="L32" s="553">
        <v>60.49</v>
      </c>
      <c r="O32" s="851"/>
    </row>
    <row r="33" spans="1:15" s="347" customFormat="1" ht="13.5" customHeight="1">
      <c r="A33" s="1830"/>
      <c r="B33" s="1830"/>
      <c r="C33" s="1830"/>
      <c r="D33" s="1924"/>
      <c r="E33" s="1924"/>
      <c r="F33" s="436"/>
      <c r="G33" s="436"/>
      <c r="H33" s="1128" t="s">
        <v>2444</v>
      </c>
      <c r="I33" s="1069" t="s">
        <v>962</v>
      </c>
      <c r="J33" s="553">
        <v>10.050000000000001</v>
      </c>
      <c r="K33" s="553">
        <v>5.5</v>
      </c>
      <c r="L33" s="553">
        <v>29.88</v>
      </c>
      <c r="O33" s="851"/>
    </row>
    <row r="34" spans="1:15" s="347" customFormat="1" ht="12" customHeight="1">
      <c r="A34" s="1830"/>
      <c r="B34" s="1830"/>
      <c r="C34" s="1830"/>
      <c r="D34" s="1924"/>
      <c r="E34" s="1924"/>
      <c r="F34" s="436"/>
      <c r="G34" s="436"/>
      <c r="H34" s="1128" t="s">
        <v>2445</v>
      </c>
      <c r="I34" s="1069" t="s">
        <v>963</v>
      </c>
      <c r="J34" s="553">
        <v>5.75</v>
      </c>
      <c r="K34" s="553">
        <v>5.5</v>
      </c>
      <c r="L34" s="553">
        <v>12.87</v>
      </c>
      <c r="O34" s="851"/>
    </row>
    <row r="35" spans="1:15" s="551" customFormat="1" ht="19.5" customHeight="1">
      <c r="A35" s="1076">
        <v>14</v>
      </c>
      <c r="B35" s="1076" t="s">
        <v>29</v>
      </c>
      <c r="C35" s="1076" t="s">
        <v>5</v>
      </c>
      <c r="D35" s="1110">
        <v>509252015</v>
      </c>
      <c r="E35" s="1110" t="s">
        <v>479</v>
      </c>
      <c r="F35" s="436">
        <v>7.8</v>
      </c>
      <c r="G35" s="436">
        <v>17</v>
      </c>
      <c r="H35" s="12" t="s">
        <v>2309</v>
      </c>
      <c r="I35" s="1069" t="s">
        <v>956</v>
      </c>
      <c r="J35" s="553">
        <v>7.8</v>
      </c>
      <c r="K35" s="553">
        <v>5.5</v>
      </c>
      <c r="L35" s="553">
        <v>16.809999999999999</v>
      </c>
      <c r="O35" s="851"/>
    </row>
    <row r="36" spans="1:15" s="551" customFormat="1" ht="12.75" customHeight="1">
      <c r="A36" s="805"/>
      <c r="B36" s="805"/>
      <c r="C36" s="805"/>
      <c r="D36" s="806"/>
      <c r="E36" s="806"/>
      <c r="F36" s="811">
        <f>SUM(F28:F35)</f>
        <v>113.94</v>
      </c>
      <c r="G36" s="811">
        <f t="shared" ref="G36:M36" si="14">SUM(G28:G35)</f>
        <v>447.41622000000001</v>
      </c>
      <c r="H36" s="811"/>
      <c r="I36" s="812"/>
      <c r="J36" s="808">
        <f t="shared" si="14"/>
        <v>114.38999999999999</v>
      </c>
      <c r="K36" s="808"/>
      <c r="L36" s="808">
        <f>SUM(L28:L35)</f>
        <v>446.05</v>
      </c>
      <c r="M36" s="801">
        <f t="shared" si="14"/>
        <v>0</v>
      </c>
      <c r="O36" s="851"/>
    </row>
    <row r="37" spans="1:15" s="551" customFormat="1" ht="22.5" customHeight="1">
      <c r="A37" s="1076">
        <v>15</v>
      </c>
      <c r="B37" s="1076" t="s">
        <v>29</v>
      </c>
      <c r="C37" s="1076" t="s">
        <v>28</v>
      </c>
      <c r="D37" s="1110">
        <v>509212005</v>
      </c>
      <c r="E37" s="1110" t="s">
        <v>86</v>
      </c>
      <c r="F37" s="436">
        <v>4</v>
      </c>
      <c r="G37" s="436">
        <v>15.52228</v>
      </c>
      <c r="H37" s="1128" t="s">
        <v>2310</v>
      </c>
      <c r="I37" s="1069" t="s">
        <v>1118</v>
      </c>
      <c r="J37" s="553">
        <v>4</v>
      </c>
      <c r="K37" s="553">
        <v>5.5</v>
      </c>
      <c r="L37" s="553">
        <v>15.52</v>
      </c>
      <c r="O37" s="851"/>
    </row>
    <row r="38" spans="1:15" s="347" customFormat="1" ht="12" customHeight="1">
      <c r="A38" s="805"/>
      <c r="B38" s="805"/>
      <c r="C38" s="805"/>
      <c r="D38" s="806"/>
      <c r="E38" s="806"/>
      <c r="F38" s="811">
        <f>F37</f>
        <v>4</v>
      </c>
      <c r="G38" s="811">
        <f t="shared" ref="G38:M38" si="15">G37</f>
        <v>15.52228</v>
      </c>
      <c r="H38" s="811"/>
      <c r="I38" s="812"/>
      <c r="J38" s="808">
        <f t="shared" si="15"/>
        <v>4</v>
      </c>
      <c r="K38" s="808"/>
      <c r="L38" s="808">
        <f t="shared" si="15"/>
        <v>15.52</v>
      </c>
      <c r="M38" s="802">
        <f t="shared" si="15"/>
        <v>0</v>
      </c>
      <c r="O38" s="851"/>
    </row>
    <row r="39" spans="1:15" s="287" customFormat="1" ht="12" customHeight="1">
      <c r="A39" s="1268"/>
      <c r="B39" s="1274" t="str">
        <f>B37</f>
        <v>Bhola</v>
      </c>
      <c r="C39" s="1274"/>
      <c r="D39" s="1275"/>
      <c r="E39" s="1276"/>
      <c r="F39" s="1182">
        <f t="shared" ref="F39" si="16">F38+F36</f>
        <v>117.94</v>
      </c>
      <c r="G39" s="1182">
        <f t="shared" ref="G39" si="17">G38+G36</f>
        <v>462.93850000000003</v>
      </c>
      <c r="H39" s="1182"/>
      <c r="I39" s="1183"/>
      <c r="J39" s="1177">
        <f t="shared" ref="J39" si="18">J38+J36</f>
        <v>118.38999999999999</v>
      </c>
      <c r="K39" s="1177"/>
      <c r="L39" s="1177">
        <f>L38+L36</f>
        <v>461.57</v>
      </c>
      <c r="M39" s="499"/>
      <c r="O39" s="621"/>
    </row>
    <row r="40" spans="1:15" s="551" customFormat="1" ht="18.75" customHeight="1">
      <c r="A40" s="1076">
        <v>16</v>
      </c>
      <c r="B40" s="1076" t="s">
        <v>21</v>
      </c>
      <c r="C40" s="1076" t="s">
        <v>25</v>
      </c>
      <c r="D40" s="1110">
        <v>542432004</v>
      </c>
      <c r="E40" s="1110" t="s">
        <v>480</v>
      </c>
      <c r="F40" s="436">
        <v>2</v>
      </c>
      <c r="G40" s="436">
        <v>6.3856400000000004</v>
      </c>
      <c r="H40" s="1110" t="s">
        <v>1360</v>
      </c>
      <c r="I40" s="1069" t="s">
        <v>1361</v>
      </c>
      <c r="J40" s="553">
        <v>2</v>
      </c>
      <c r="K40" s="553">
        <v>5.5</v>
      </c>
      <c r="L40" s="553">
        <v>6.39</v>
      </c>
      <c r="O40" s="851"/>
    </row>
    <row r="41" spans="1:15" s="551" customFormat="1" ht="12.75" customHeight="1">
      <c r="A41" s="805"/>
      <c r="B41" s="813"/>
      <c r="C41" s="813"/>
      <c r="D41" s="814"/>
      <c r="E41" s="806"/>
      <c r="F41" s="814"/>
      <c r="G41" s="814"/>
      <c r="H41" s="814"/>
      <c r="I41" s="815"/>
      <c r="J41" s="816">
        <f t="shared" ref="J41" si="19">J40</f>
        <v>2</v>
      </c>
      <c r="K41" s="817"/>
      <c r="L41" s="816">
        <f>L40</f>
        <v>6.39</v>
      </c>
      <c r="M41" s="803"/>
      <c r="O41" s="851"/>
    </row>
    <row r="42" spans="1:15" s="551" customFormat="1" ht="15.75" customHeight="1">
      <c r="A42" s="1076">
        <v>17</v>
      </c>
      <c r="B42" s="1076" t="s">
        <v>21</v>
      </c>
      <c r="C42" s="1076" t="s">
        <v>18</v>
      </c>
      <c r="D42" s="1110">
        <v>542842004</v>
      </c>
      <c r="E42" s="1110" t="s">
        <v>22</v>
      </c>
      <c r="F42" s="436">
        <v>27</v>
      </c>
      <c r="G42" s="436">
        <v>364.98</v>
      </c>
      <c r="H42" s="1110" t="s">
        <v>1366</v>
      </c>
      <c r="I42" s="1069" t="s">
        <v>1367</v>
      </c>
      <c r="J42" s="553">
        <v>4</v>
      </c>
      <c r="K42" s="553">
        <v>5.5</v>
      </c>
      <c r="L42" s="553">
        <v>16.13</v>
      </c>
      <c r="O42" s="851"/>
    </row>
    <row r="43" spans="1:15" s="551" customFormat="1" ht="15.75" customHeight="1">
      <c r="A43" s="1076">
        <v>18</v>
      </c>
      <c r="B43" s="1076" t="s">
        <v>21</v>
      </c>
      <c r="C43" s="1076" t="s">
        <v>18</v>
      </c>
      <c r="D43" s="1110">
        <v>542842007</v>
      </c>
      <c r="E43" s="1110" t="s">
        <v>20</v>
      </c>
      <c r="F43" s="436">
        <v>7.66</v>
      </c>
      <c r="G43" s="436">
        <v>25.43</v>
      </c>
      <c r="H43" s="1110" t="s">
        <v>1370</v>
      </c>
      <c r="I43" s="1069" t="s">
        <v>1371</v>
      </c>
      <c r="J43" s="553">
        <v>7.66</v>
      </c>
      <c r="K43" s="553">
        <v>5.5</v>
      </c>
      <c r="L43" s="553">
        <v>25.43</v>
      </c>
      <c r="O43" s="851"/>
    </row>
    <row r="44" spans="1:15" s="551" customFormat="1" ht="15.75" customHeight="1">
      <c r="A44" s="1076">
        <v>19</v>
      </c>
      <c r="B44" s="1076" t="s">
        <v>21</v>
      </c>
      <c r="C44" s="1076" t="s">
        <v>482</v>
      </c>
      <c r="D44" s="1110">
        <v>542842009</v>
      </c>
      <c r="E44" s="1110" t="s">
        <v>483</v>
      </c>
      <c r="F44" s="436">
        <v>2</v>
      </c>
      <c r="G44" s="436">
        <v>4.2939499999999997</v>
      </c>
      <c r="H44" s="1110" t="s">
        <v>1372</v>
      </c>
      <c r="I44" s="1069" t="s">
        <v>1373</v>
      </c>
      <c r="J44" s="553">
        <v>2</v>
      </c>
      <c r="K44" s="553">
        <v>5.5</v>
      </c>
      <c r="L44" s="553">
        <v>4.29</v>
      </c>
      <c r="O44" s="851"/>
    </row>
    <row r="45" spans="1:15" s="551" customFormat="1" ht="15.75" customHeight="1">
      <c r="A45" s="1830">
        <v>20</v>
      </c>
      <c r="B45" s="1830" t="s">
        <v>21</v>
      </c>
      <c r="C45" s="1830" t="s">
        <v>18</v>
      </c>
      <c r="D45" s="1924">
        <v>542842010</v>
      </c>
      <c r="E45" s="1924" t="s">
        <v>23</v>
      </c>
      <c r="F45" s="436">
        <v>12.36</v>
      </c>
      <c r="G45" s="436">
        <v>31.23</v>
      </c>
      <c r="H45" s="1110" t="s">
        <v>1374</v>
      </c>
      <c r="I45" s="1069" t="s">
        <v>1375</v>
      </c>
      <c r="J45" s="553">
        <v>6.26</v>
      </c>
      <c r="K45" s="553">
        <v>5.5</v>
      </c>
      <c r="L45" s="553">
        <v>16.34</v>
      </c>
      <c r="O45" s="851"/>
    </row>
    <row r="46" spans="1:15" s="551" customFormat="1" ht="15.75" customHeight="1">
      <c r="A46" s="1830"/>
      <c r="B46" s="1830"/>
      <c r="C46" s="1830"/>
      <c r="D46" s="1924"/>
      <c r="E46" s="1924"/>
      <c r="F46" s="436"/>
      <c r="G46" s="436"/>
      <c r="H46" s="1110" t="s">
        <v>1372</v>
      </c>
      <c r="I46" s="1069">
        <v>5</v>
      </c>
      <c r="J46" s="553">
        <v>4.0999999999999996</v>
      </c>
      <c r="K46" s="553">
        <v>5.5</v>
      </c>
      <c r="L46" s="553">
        <v>14.89</v>
      </c>
      <c r="O46" s="851"/>
    </row>
    <row r="47" spans="1:15" s="551" customFormat="1" ht="41.25" customHeight="1">
      <c r="A47" s="1076">
        <v>21</v>
      </c>
      <c r="B47" s="1076" t="s">
        <v>21</v>
      </c>
      <c r="C47" s="1076" t="s">
        <v>18</v>
      </c>
      <c r="D47" s="1110">
        <v>542842002</v>
      </c>
      <c r="E47" s="1110" t="s">
        <v>1376</v>
      </c>
      <c r="F47" s="436">
        <v>44.01</v>
      </c>
      <c r="G47" s="436">
        <v>145.80000000000001</v>
      </c>
      <c r="H47" s="1110" t="s">
        <v>1377</v>
      </c>
      <c r="I47" s="1069" t="s">
        <v>1378</v>
      </c>
      <c r="J47" s="553">
        <v>44.01</v>
      </c>
      <c r="K47" s="553">
        <v>5.5</v>
      </c>
      <c r="L47" s="553">
        <v>145.80000000000001</v>
      </c>
      <c r="O47" s="851"/>
    </row>
    <row r="48" spans="1:15" s="551" customFormat="1" ht="12" customHeight="1">
      <c r="A48" s="805"/>
      <c r="B48" s="805"/>
      <c r="C48" s="805"/>
      <c r="D48" s="806"/>
      <c r="E48" s="806"/>
      <c r="F48" s="806"/>
      <c r="G48" s="806"/>
      <c r="H48" s="806"/>
      <c r="I48" s="807"/>
      <c r="J48" s="808">
        <f t="shared" ref="J48" si="20">SUM(J42:J47)</f>
        <v>68.03</v>
      </c>
      <c r="K48" s="809"/>
      <c r="L48" s="808">
        <f>SUM(L42:L47)</f>
        <v>222.88</v>
      </c>
      <c r="M48" s="798"/>
      <c r="O48" s="851"/>
    </row>
    <row r="49" spans="1:15" s="551" customFormat="1" ht="12" customHeight="1">
      <c r="A49" s="1076">
        <v>22</v>
      </c>
      <c r="B49" s="1076" t="s">
        <v>21</v>
      </c>
      <c r="C49" s="1076" t="s">
        <v>5</v>
      </c>
      <c r="D49" s="1110">
        <v>542402005</v>
      </c>
      <c r="E49" s="1110" t="s">
        <v>484</v>
      </c>
      <c r="F49" s="436">
        <v>4.5</v>
      </c>
      <c r="G49" s="436">
        <v>37.81</v>
      </c>
      <c r="H49" s="1110" t="s">
        <v>1379</v>
      </c>
      <c r="I49" s="1069" t="s">
        <v>1380</v>
      </c>
      <c r="J49" s="553">
        <v>4</v>
      </c>
      <c r="K49" s="553">
        <v>5.5</v>
      </c>
      <c r="L49" s="553">
        <v>37.799999999999997</v>
      </c>
      <c r="O49" s="851"/>
    </row>
    <row r="50" spans="1:15" s="551" customFormat="1" ht="12.75" customHeight="1">
      <c r="A50" s="1076">
        <v>23</v>
      </c>
      <c r="B50" s="1076" t="s">
        <v>21</v>
      </c>
      <c r="C50" s="1076" t="s">
        <v>5</v>
      </c>
      <c r="D50" s="1110">
        <v>542402006</v>
      </c>
      <c r="E50" s="1110" t="s">
        <v>80</v>
      </c>
      <c r="F50" s="436">
        <v>11.6</v>
      </c>
      <c r="G50" s="436">
        <v>51.62</v>
      </c>
      <c r="H50" s="1110" t="s">
        <v>1381</v>
      </c>
      <c r="I50" s="1069" t="s">
        <v>1382</v>
      </c>
      <c r="J50" s="553">
        <v>9.6</v>
      </c>
      <c r="K50" s="553">
        <v>5.5</v>
      </c>
      <c r="L50" s="553">
        <v>51.62</v>
      </c>
      <c r="O50" s="851"/>
    </row>
    <row r="51" spans="1:15" s="551" customFormat="1" ht="12" customHeight="1">
      <c r="A51" s="805"/>
      <c r="B51" s="805"/>
      <c r="C51" s="805"/>
      <c r="D51" s="806"/>
      <c r="E51" s="806"/>
      <c r="F51" s="811">
        <f>SUM(F49:F50)</f>
        <v>16.100000000000001</v>
      </c>
      <c r="G51" s="811">
        <f t="shared" ref="G51:M51" si="21">SUM(G49:G50)</f>
        <v>89.43</v>
      </c>
      <c r="H51" s="811"/>
      <c r="I51" s="812"/>
      <c r="J51" s="808">
        <f t="shared" si="21"/>
        <v>13.6</v>
      </c>
      <c r="K51" s="808"/>
      <c r="L51" s="808">
        <f t="shared" si="21"/>
        <v>89.419999999999987</v>
      </c>
      <c r="M51" s="802">
        <f t="shared" si="21"/>
        <v>0</v>
      </c>
      <c r="O51" s="851"/>
    </row>
    <row r="52" spans="1:15" s="287" customFormat="1" ht="12" customHeight="1">
      <c r="A52" s="1268"/>
      <c r="B52" s="1268" t="str">
        <f>B50</f>
        <v>Jhalokathi</v>
      </c>
      <c r="C52" s="1268"/>
      <c r="D52" s="1269"/>
      <c r="E52" s="1270"/>
      <c r="F52" s="1182">
        <f t="shared" ref="F52:J52" si="22">F51+F48+F41</f>
        <v>16.100000000000001</v>
      </c>
      <c r="G52" s="1182">
        <f t="shared" si="22"/>
        <v>89.43</v>
      </c>
      <c r="H52" s="1182"/>
      <c r="I52" s="1183"/>
      <c r="J52" s="1177">
        <f t="shared" si="22"/>
        <v>83.63</v>
      </c>
      <c r="K52" s="1177"/>
      <c r="L52" s="1177">
        <f>L51+L48+L41</f>
        <v>318.68999999999994</v>
      </c>
      <c r="M52" s="499"/>
      <c r="O52" s="621"/>
    </row>
    <row r="53" spans="1:15" s="551" customFormat="1" ht="13.5" customHeight="1">
      <c r="A53" s="1076">
        <v>24</v>
      </c>
      <c r="B53" s="1076" t="s">
        <v>8</v>
      </c>
      <c r="C53" s="1076" t="s">
        <v>5</v>
      </c>
      <c r="D53" s="1110">
        <v>578952006</v>
      </c>
      <c r="E53" s="1110" t="s">
        <v>16</v>
      </c>
      <c r="F53" s="436">
        <v>56</v>
      </c>
      <c r="G53" s="436">
        <v>250</v>
      </c>
      <c r="H53" s="1110" t="s">
        <v>1391</v>
      </c>
      <c r="I53" s="1069" t="s">
        <v>1392</v>
      </c>
      <c r="J53" s="553">
        <v>2</v>
      </c>
      <c r="K53" s="553">
        <v>5.5</v>
      </c>
      <c r="L53" s="553">
        <v>5.77</v>
      </c>
      <c r="O53" s="851"/>
    </row>
    <row r="54" spans="1:15" s="551" customFormat="1" ht="13.5" customHeight="1">
      <c r="A54" s="1076">
        <v>25</v>
      </c>
      <c r="B54" s="1076" t="s">
        <v>8</v>
      </c>
      <c r="C54" s="1076" t="s">
        <v>5</v>
      </c>
      <c r="D54" s="1110">
        <v>578952007</v>
      </c>
      <c r="E54" s="1110" t="s">
        <v>15</v>
      </c>
      <c r="F54" s="436">
        <v>34</v>
      </c>
      <c r="G54" s="436">
        <v>204</v>
      </c>
      <c r="H54" s="1110" t="s">
        <v>1393</v>
      </c>
      <c r="I54" s="1069" t="s">
        <v>1394</v>
      </c>
      <c r="J54" s="553">
        <v>4</v>
      </c>
      <c r="K54" s="553">
        <v>5.5</v>
      </c>
      <c r="L54" s="553">
        <v>22.31</v>
      </c>
      <c r="O54" s="851"/>
    </row>
    <row r="55" spans="1:15" s="551" customFormat="1" ht="12" customHeight="1">
      <c r="A55" s="805"/>
      <c r="B55" s="805"/>
      <c r="C55" s="805"/>
      <c r="D55" s="806"/>
      <c r="E55" s="806"/>
      <c r="F55" s="806">
        <f t="shared" ref="F55:J55" si="23">SUM(F53:F54)</f>
        <v>90</v>
      </c>
      <c r="G55" s="806">
        <f t="shared" si="23"/>
        <v>454</v>
      </c>
      <c r="H55" s="806"/>
      <c r="I55" s="807"/>
      <c r="J55" s="808">
        <f t="shared" si="23"/>
        <v>6</v>
      </c>
      <c r="K55" s="809"/>
      <c r="L55" s="808">
        <f>SUM(L53:L54)</f>
        <v>28.08</v>
      </c>
      <c r="M55" s="798"/>
      <c r="O55" s="851"/>
    </row>
    <row r="56" spans="1:15" s="551" customFormat="1" ht="14.25" customHeight="1">
      <c r="A56" s="1076">
        <v>26</v>
      </c>
      <c r="B56" s="1076" t="s">
        <v>8</v>
      </c>
      <c r="C56" s="1076" t="s">
        <v>11</v>
      </c>
      <c r="D56" s="1110">
        <v>578762007</v>
      </c>
      <c r="E56" s="1110" t="s">
        <v>10</v>
      </c>
      <c r="F56" s="436">
        <v>42</v>
      </c>
      <c r="G56" s="436">
        <v>252</v>
      </c>
      <c r="H56" s="1110" t="s">
        <v>1399</v>
      </c>
      <c r="I56" s="1069" t="s">
        <v>1400</v>
      </c>
      <c r="J56" s="553">
        <v>21</v>
      </c>
      <c r="K56" s="553">
        <v>5.5</v>
      </c>
      <c r="L56" s="553">
        <v>148.44</v>
      </c>
      <c r="O56" s="851"/>
    </row>
    <row r="57" spans="1:15" s="551" customFormat="1" ht="12.75" customHeight="1">
      <c r="A57" s="805"/>
      <c r="B57" s="805"/>
      <c r="C57" s="805"/>
      <c r="D57" s="806"/>
      <c r="E57" s="806"/>
      <c r="F57" s="806"/>
      <c r="G57" s="806"/>
      <c r="H57" s="806"/>
      <c r="I57" s="807"/>
      <c r="J57" s="808">
        <f t="shared" ref="J57" si="24">J56</f>
        <v>21</v>
      </c>
      <c r="K57" s="809"/>
      <c r="L57" s="808">
        <f>L56</f>
        <v>148.44</v>
      </c>
      <c r="M57" s="798"/>
      <c r="O57" s="851"/>
    </row>
    <row r="58" spans="1:15" s="287" customFormat="1" ht="12.75" customHeight="1">
      <c r="A58" s="1268"/>
      <c r="B58" s="1268" t="str">
        <f>B105</f>
        <v>Patuakhali</v>
      </c>
      <c r="C58" s="1268"/>
      <c r="D58" s="1269"/>
      <c r="E58" s="1270"/>
      <c r="F58" s="1271"/>
      <c r="G58" s="1271"/>
      <c r="H58" s="1271"/>
      <c r="I58" s="1272"/>
      <c r="J58" s="1273">
        <f t="shared" ref="J58" si="25">J57+J55</f>
        <v>27</v>
      </c>
      <c r="K58" s="1271"/>
      <c r="L58" s="1273">
        <f>L57+L55</f>
        <v>176.51999999999998</v>
      </c>
      <c r="M58" s="800"/>
      <c r="O58" s="621"/>
    </row>
    <row r="59" spans="1:15" s="551" customFormat="1" ht="12" customHeight="1">
      <c r="A59" s="1076">
        <v>27</v>
      </c>
      <c r="B59" s="1076" t="s">
        <v>1</v>
      </c>
      <c r="C59" s="1076" t="s">
        <v>77</v>
      </c>
      <c r="D59" s="1110">
        <v>579142001</v>
      </c>
      <c r="E59" s="1110" t="s">
        <v>490</v>
      </c>
      <c r="F59" s="436">
        <v>36</v>
      </c>
      <c r="G59" s="436">
        <v>232.01687000000001</v>
      </c>
      <c r="H59" s="1110" t="s">
        <v>1405</v>
      </c>
      <c r="I59" s="1069" t="s">
        <v>1406</v>
      </c>
      <c r="J59" s="553">
        <v>36</v>
      </c>
      <c r="K59" s="553">
        <v>5.5</v>
      </c>
      <c r="L59" s="553">
        <v>232.02</v>
      </c>
      <c r="O59" s="851"/>
    </row>
    <row r="60" spans="1:15" s="551" customFormat="1" ht="12" customHeight="1">
      <c r="A60" s="805"/>
      <c r="B60" s="805"/>
      <c r="C60" s="805"/>
      <c r="D60" s="806"/>
      <c r="E60" s="806"/>
      <c r="F60" s="806"/>
      <c r="G60" s="806"/>
      <c r="H60" s="806"/>
      <c r="I60" s="807"/>
      <c r="J60" s="808">
        <f t="shared" ref="J60" si="26">J59</f>
        <v>36</v>
      </c>
      <c r="K60" s="809"/>
      <c r="L60" s="808">
        <f>L59</f>
        <v>232.02</v>
      </c>
      <c r="M60" s="798"/>
      <c r="O60" s="851"/>
    </row>
    <row r="61" spans="1:15" s="551" customFormat="1" ht="27" customHeight="1">
      <c r="A61" s="1076">
        <v>28</v>
      </c>
      <c r="B61" s="1076" t="s">
        <v>1</v>
      </c>
      <c r="C61" s="1076" t="s">
        <v>3</v>
      </c>
      <c r="D61" s="1110">
        <v>579872005</v>
      </c>
      <c r="E61" s="1110" t="s">
        <v>4</v>
      </c>
      <c r="F61" s="436">
        <v>123</v>
      </c>
      <c r="G61" s="436">
        <v>615</v>
      </c>
      <c r="H61" s="1110" t="s">
        <v>1412</v>
      </c>
      <c r="I61" s="1069" t="s">
        <v>1413</v>
      </c>
      <c r="J61" s="553">
        <v>17.875</v>
      </c>
      <c r="K61" s="553">
        <v>5.5</v>
      </c>
      <c r="L61" s="553">
        <v>58.93</v>
      </c>
      <c r="O61" s="851"/>
    </row>
    <row r="62" spans="1:15" s="551" customFormat="1" ht="12" customHeight="1">
      <c r="A62" s="805"/>
      <c r="B62" s="805"/>
      <c r="C62" s="805"/>
      <c r="D62" s="806"/>
      <c r="E62" s="806"/>
      <c r="F62" s="811">
        <f>F61</f>
        <v>123</v>
      </c>
      <c r="G62" s="811">
        <f t="shared" ref="G62:M62" si="27">G61</f>
        <v>615</v>
      </c>
      <c r="H62" s="811"/>
      <c r="I62" s="812"/>
      <c r="J62" s="808">
        <f t="shared" si="27"/>
        <v>17.875</v>
      </c>
      <c r="K62" s="808"/>
      <c r="L62" s="808">
        <f t="shared" si="27"/>
        <v>58.93</v>
      </c>
      <c r="M62" s="801">
        <f t="shared" si="27"/>
        <v>0</v>
      </c>
      <c r="O62" s="851"/>
    </row>
    <row r="63" spans="1:15" s="551" customFormat="1" ht="11.25" customHeight="1">
      <c r="A63" s="1830">
        <v>29</v>
      </c>
      <c r="B63" s="1830" t="s">
        <v>1</v>
      </c>
      <c r="C63" s="1830" t="s">
        <v>2</v>
      </c>
      <c r="D63" s="1924">
        <v>579582002</v>
      </c>
      <c r="E63" s="1924" t="s">
        <v>75</v>
      </c>
      <c r="F63" s="436">
        <v>26</v>
      </c>
      <c r="G63" s="436">
        <v>98</v>
      </c>
      <c r="H63" s="1110" t="s">
        <v>1426</v>
      </c>
      <c r="I63" s="1069" t="s">
        <v>1427</v>
      </c>
      <c r="J63" s="553">
        <v>5.5</v>
      </c>
      <c r="K63" s="553">
        <v>5.5</v>
      </c>
      <c r="L63" s="553">
        <v>26.55</v>
      </c>
      <c r="O63" s="851"/>
    </row>
    <row r="64" spans="1:15" s="551" customFormat="1" ht="13.5" customHeight="1">
      <c r="A64" s="1830"/>
      <c r="B64" s="1830"/>
      <c r="C64" s="1830"/>
      <c r="D64" s="1924"/>
      <c r="E64" s="1924"/>
      <c r="F64" s="436"/>
      <c r="G64" s="436"/>
      <c r="H64" s="1110" t="s">
        <v>1428</v>
      </c>
      <c r="I64" s="1069" t="s">
        <v>1429</v>
      </c>
      <c r="J64" s="553">
        <v>20.5</v>
      </c>
      <c r="K64" s="553">
        <v>5.5</v>
      </c>
      <c r="L64" s="553">
        <v>70.709999999999994</v>
      </c>
      <c r="O64" s="851"/>
    </row>
    <row r="65" spans="1:15" s="551" customFormat="1" ht="29.25" customHeight="1">
      <c r="A65" s="1830">
        <v>30</v>
      </c>
      <c r="B65" s="1830" t="s">
        <v>1</v>
      </c>
      <c r="C65" s="1830" t="s">
        <v>2</v>
      </c>
      <c r="D65" s="1924">
        <v>579582004</v>
      </c>
      <c r="E65" s="1924" t="s">
        <v>74</v>
      </c>
      <c r="F65" s="436">
        <v>97</v>
      </c>
      <c r="G65" s="436">
        <v>526</v>
      </c>
      <c r="H65" s="1110" t="s">
        <v>1430</v>
      </c>
      <c r="I65" s="1069" t="s">
        <v>1431</v>
      </c>
      <c r="J65" s="553">
        <v>42.5</v>
      </c>
      <c r="K65" s="553">
        <v>5.5</v>
      </c>
      <c r="L65" s="553">
        <v>142.97</v>
      </c>
      <c r="O65" s="851"/>
    </row>
    <row r="66" spans="1:15" s="551" customFormat="1" ht="12" customHeight="1">
      <c r="A66" s="1830"/>
      <c r="B66" s="1830"/>
      <c r="C66" s="1830"/>
      <c r="D66" s="1924"/>
      <c r="E66" s="1924"/>
      <c r="F66" s="436"/>
      <c r="G66" s="436"/>
      <c r="H66" s="1110" t="s">
        <v>1432</v>
      </c>
      <c r="I66" s="1069" t="s">
        <v>1433</v>
      </c>
      <c r="J66" s="553">
        <v>22</v>
      </c>
      <c r="K66" s="553">
        <v>5.5</v>
      </c>
      <c r="L66" s="553">
        <v>150.41</v>
      </c>
      <c r="O66" s="851"/>
    </row>
    <row r="67" spans="1:15" s="551" customFormat="1" ht="12" customHeight="1">
      <c r="A67" s="1830"/>
      <c r="B67" s="1830"/>
      <c r="C67" s="1830"/>
      <c r="D67" s="1924"/>
      <c r="E67" s="1924"/>
      <c r="F67" s="436"/>
      <c r="G67" s="436"/>
      <c r="H67" s="1110" t="s">
        <v>1434</v>
      </c>
      <c r="I67" s="1069" t="s">
        <v>1435</v>
      </c>
      <c r="J67" s="553">
        <v>32</v>
      </c>
      <c r="K67" s="553">
        <v>5.5</v>
      </c>
      <c r="L67" s="553">
        <v>231.97</v>
      </c>
      <c r="O67" s="851"/>
    </row>
    <row r="68" spans="1:15" s="551" customFormat="1" ht="26.25" customHeight="1">
      <c r="A68" s="1830">
        <v>31</v>
      </c>
      <c r="B68" s="1830" t="s">
        <v>1</v>
      </c>
      <c r="C68" s="1830" t="s">
        <v>2</v>
      </c>
      <c r="D68" s="1924">
        <v>579582005</v>
      </c>
      <c r="E68" s="1924" t="s">
        <v>491</v>
      </c>
      <c r="F68" s="436">
        <v>41</v>
      </c>
      <c r="G68" s="436">
        <v>152.41</v>
      </c>
      <c r="H68" s="1110" t="s">
        <v>1436</v>
      </c>
      <c r="I68" s="1069" t="s">
        <v>1437</v>
      </c>
      <c r="J68" s="553">
        <v>15</v>
      </c>
      <c r="K68" s="553">
        <v>5.5</v>
      </c>
      <c r="L68" s="553">
        <v>72.22</v>
      </c>
      <c r="O68" s="851"/>
    </row>
    <row r="69" spans="1:15" s="551" customFormat="1" ht="24.75" customHeight="1">
      <c r="A69" s="1830"/>
      <c r="B69" s="1830"/>
      <c r="C69" s="1830"/>
      <c r="D69" s="1924"/>
      <c r="E69" s="1924"/>
      <c r="F69" s="436"/>
      <c r="G69" s="436"/>
      <c r="H69" s="1110" t="s">
        <v>1438</v>
      </c>
      <c r="I69" s="1069" t="s">
        <v>1439</v>
      </c>
      <c r="J69" s="553">
        <v>25.5</v>
      </c>
      <c r="K69" s="553">
        <v>5.5</v>
      </c>
      <c r="L69" s="553">
        <v>80.19</v>
      </c>
      <c r="O69" s="851"/>
    </row>
    <row r="70" spans="1:15" s="551" customFormat="1" ht="12.75" customHeight="1">
      <c r="A70" s="1076">
        <v>32</v>
      </c>
      <c r="B70" s="1076" t="s">
        <v>1</v>
      </c>
      <c r="C70" s="1076" t="s">
        <v>2</v>
      </c>
      <c r="D70" s="1110">
        <v>579582006</v>
      </c>
      <c r="E70" s="1110" t="s">
        <v>492</v>
      </c>
      <c r="F70" s="436">
        <v>2</v>
      </c>
      <c r="G70" s="436">
        <v>6.9021299999999997</v>
      </c>
      <c r="H70" s="1110" t="s">
        <v>1440</v>
      </c>
      <c r="I70" s="1069" t="s">
        <v>1441</v>
      </c>
      <c r="J70" s="553">
        <v>2</v>
      </c>
      <c r="K70" s="553">
        <v>5.5</v>
      </c>
      <c r="L70" s="553">
        <v>6.9</v>
      </c>
      <c r="O70" s="851"/>
    </row>
    <row r="71" spans="1:15" s="551" customFormat="1" ht="17.25" customHeight="1">
      <c r="A71" s="805"/>
      <c r="B71" s="805"/>
      <c r="C71" s="805"/>
      <c r="D71" s="806"/>
      <c r="E71" s="806"/>
      <c r="F71" s="806"/>
      <c r="G71" s="806"/>
      <c r="H71" s="806"/>
      <c r="I71" s="807"/>
      <c r="J71" s="808">
        <f>SUM(J63:J70)</f>
        <v>165</v>
      </c>
      <c r="K71" s="809"/>
      <c r="L71" s="808">
        <f>SUM(L63:L70)</f>
        <v>781.92</v>
      </c>
      <c r="M71" s="798"/>
      <c r="O71" s="851"/>
    </row>
    <row r="72" spans="1:15" s="551" customFormat="1" ht="26.25" customHeight="1">
      <c r="A72" s="1830">
        <v>33</v>
      </c>
      <c r="B72" s="1830" t="s">
        <v>1</v>
      </c>
      <c r="C72" s="1830" t="s">
        <v>0</v>
      </c>
      <c r="D72" s="1924">
        <v>579472007</v>
      </c>
      <c r="E72" s="1924" t="s">
        <v>493</v>
      </c>
      <c r="F72" s="436">
        <v>53</v>
      </c>
      <c r="G72" s="436">
        <v>454.3</v>
      </c>
      <c r="H72" s="1110" t="s">
        <v>1444</v>
      </c>
      <c r="I72" s="1069" t="s">
        <v>1445</v>
      </c>
      <c r="J72" s="553">
        <v>17</v>
      </c>
      <c r="K72" s="553">
        <v>5.5</v>
      </c>
      <c r="L72" s="553">
        <v>78.78</v>
      </c>
      <c r="O72" s="851"/>
    </row>
    <row r="73" spans="1:15" s="551" customFormat="1" ht="12" customHeight="1">
      <c r="A73" s="1830"/>
      <c r="B73" s="1830"/>
      <c r="C73" s="1830"/>
      <c r="D73" s="1924"/>
      <c r="E73" s="1924"/>
      <c r="F73" s="436"/>
      <c r="G73" s="436"/>
      <c r="H73" s="1110" t="s">
        <v>1446</v>
      </c>
      <c r="I73" s="1069" t="s">
        <v>1447</v>
      </c>
      <c r="J73" s="553">
        <v>12</v>
      </c>
      <c r="K73" s="553">
        <v>5.5</v>
      </c>
      <c r="L73" s="553">
        <v>132.69999999999999</v>
      </c>
      <c r="O73" s="851"/>
    </row>
    <row r="74" spans="1:15" s="551" customFormat="1" ht="12" customHeight="1">
      <c r="A74" s="1830"/>
      <c r="B74" s="1830"/>
      <c r="C74" s="1830"/>
      <c r="D74" s="1924"/>
      <c r="E74" s="1924"/>
      <c r="F74" s="436"/>
      <c r="G74" s="436"/>
      <c r="H74" s="1110" t="s">
        <v>1450</v>
      </c>
      <c r="I74" s="1069" t="s">
        <v>1451</v>
      </c>
      <c r="J74" s="553">
        <v>12</v>
      </c>
      <c r="K74" s="553">
        <v>5.5</v>
      </c>
      <c r="L74" s="553">
        <v>110.12</v>
      </c>
      <c r="O74" s="851"/>
    </row>
    <row r="75" spans="1:15" s="551" customFormat="1" ht="12" customHeight="1">
      <c r="A75" s="805"/>
      <c r="B75" s="805"/>
      <c r="C75" s="805"/>
      <c r="D75" s="806"/>
      <c r="E75" s="806"/>
      <c r="F75" s="806"/>
      <c r="G75" s="806"/>
      <c r="H75" s="806"/>
      <c r="I75" s="807"/>
      <c r="J75" s="808">
        <f t="shared" ref="J75" si="28">SUM(J72:J74)</f>
        <v>41</v>
      </c>
      <c r="K75" s="809"/>
      <c r="L75" s="808">
        <f>SUM(L72:L74)</f>
        <v>321.60000000000002</v>
      </c>
      <c r="M75" s="799"/>
      <c r="O75" s="851"/>
    </row>
    <row r="76" spans="1:15" s="287" customFormat="1" ht="12" customHeight="1">
      <c r="A76" s="1268"/>
      <c r="B76" s="573"/>
      <c r="C76" s="1268"/>
      <c r="D76" s="1269"/>
      <c r="E76" s="1270"/>
      <c r="F76" s="1271"/>
      <c r="G76" s="1271"/>
      <c r="H76" s="1271"/>
      <c r="I76" s="1272"/>
      <c r="J76" s="1273">
        <f t="shared" ref="J76" si="29">J75+J71+J62+J60</f>
        <v>259.875</v>
      </c>
      <c r="K76" s="1273"/>
      <c r="L76" s="1273">
        <f>L75+L71+L62+L60</f>
        <v>1394.47</v>
      </c>
      <c r="M76" s="804"/>
      <c r="O76" s="621"/>
    </row>
    <row r="77" spans="1:15" s="555" customFormat="1" ht="13.5" customHeight="1">
      <c r="A77" s="142"/>
      <c r="B77" s="142"/>
      <c r="C77" s="142"/>
      <c r="D77" s="141"/>
      <c r="E77" s="141" t="s">
        <v>1773</v>
      </c>
      <c r="F77" s="141"/>
      <c r="G77" s="141"/>
      <c r="H77" s="571"/>
      <c r="I77" s="554"/>
      <c r="J77" s="572">
        <f>J76+J58+J52+J39+J27+J17</f>
        <v>831.01499999999999</v>
      </c>
      <c r="K77" s="572"/>
      <c r="L77" s="572">
        <f>L76+L58+L52+L39+L27+L17</f>
        <v>4555.24</v>
      </c>
      <c r="O77" s="621"/>
    </row>
    <row r="78" spans="1:15" ht="21.75" customHeight="1">
      <c r="A78" s="1911" t="s">
        <v>2470</v>
      </c>
      <c r="B78" s="1911"/>
      <c r="C78" s="1911"/>
      <c r="D78" s="1911"/>
      <c r="E78" s="1911"/>
      <c r="J78" s="609"/>
    </row>
    <row r="79" spans="1:15" ht="7.5" customHeight="1">
      <c r="A79" s="162"/>
      <c r="J79" s="609"/>
    </row>
    <row r="80" spans="1:15" s="551" customFormat="1" ht="14.25" customHeight="1">
      <c r="A80" s="1076">
        <v>34</v>
      </c>
      <c r="B80" s="1076" t="s">
        <v>57</v>
      </c>
      <c r="C80" s="1076" t="s">
        <v>65</v>
      </c>
      <c r="D80" s="1110">
        <v>504282003</v>
      </c>
      <c r="E80" s="1110" t="s">
        <v>469</v>
      </c>
      <c r="F80" s="436">
        <v>72</v>
      </c>
      <c r="G80" s="436">
        <v>377.09</v>
      </c>
      <c r="H80" s="556" t="s">
        <v>470</v>
      </c>
      <c r="I80" s="1069" t="s">
        <v>795</v>
      </c>
      <c r="J80" s="553">
        <v>72</v>
      </c>
      <c r="K80" s="553">
        <v>5.5</v>
      </c>
      <c r="L80" s="1121">
        <v>377.09</v>
      </c>
      <c r="M80" s="285"/>
      <c r="O80" s="851"/>
    </row>
    <row r="81" spans="1:15" s="551" customFormat="1" ht="12" customHeight="1">
      <c r="A81" s="508"/>
      <c r="B81" s="508"/>
      <c r="C81" s="508"/>
      <c r="D81" s="557"/>
      <c r="E81" s="557"/>
      <c r="F81" s="509"/>
      <c r="G81" s="509"/>
      <c r="H81" s="557"/>
      <c r="I81" s="1280"/>
      <c r="J81" s="569">
        <f>SUM(J80)</f>
        <v>72</v>
      </c>
      <c r="K81" s="548"/>
      <c r="L81" s="548">
        <f>SUM(L80)</f>
        <v>377.09</v>
      </c>
      <c r="M81" s="558"/>
      <c r="O81" s="851"/>
    </row>
    <row r="82" spans="1:15" s="551" customFormat="1" ht="14.25" customHeight="1">
      <c r="A82" s="1076">
        <v>35</v>
      </c>
      <c r="B82" s="1076" t="s">
        <v>57</v>
      </c>
      <c r="C82" s="1076" t="s">
        <v>63</v>
      </c>
      <c r="D82" s="1110">
        <v>504092010</v>
      </c>
      <c r="E82" s="1110" t="s">
        <v>62</v>
      </c>
      <c r="F82" s="436">
        <v>34</v>
      </c>
      <c r="G82" s="436">
        <v>190</v>
      </c>
      <c r="H82" s="1128" t="s">
        <v>2175</v>
      </c>
      <c r="I82" s="1069" t="s">
        <v>806</v>
      </c>
      <c r="J82" s="553">
        <v>21</v>
      </c>
      <c r="K82" s="553">
        <v>5.5</v>
      </c>
      <c r="L82" s="1121">
        <v>155.4</v>
      </c>
      <c r="M82" s="285"/>
      <c r="O82" s="851"/>
    </row>
    <row r="83" spans="1:15" s="551" customFormat="1" ht="11.25" customHeight="1">
      <c r="A83" s="508"/>
      <c r="B83" s="508"/>
      <c r="C83" s="508"/>
      <c r="D83" s="557"/>
      <c r="E83" s="557"/>
      <c r="F83" s="509"/>
      <c r="G83" s="509"/>
      <c r="H83" s="85"/>
      <c r="I83" s="1280"/>
      <c r="J83" s="569">
        <f>SUM(J82)</f>
        <v>21</v>
      </c>
      <c r="K83" s="548"/>
      <c r="L83" s="548">
        <f>SUM(L82)</f>
        <v>155.4</v>
      </c>
      <c r="M83" s="558"/>
      <c r="O83" s="851"/>
    </row>
    <row r="84" spans="1:15" s="551" customFormat="1" ht="12" customHeight="1">
      <c r="A84" s="1871">
        <v>36</v>
      </c>
      <c r="B84" s="1871" t="s">
        <v>31</v>
      </c>
      <c r="C84" s="1871" t="s">
        <v>33</v>
      </c>
      <c r="D84" s="1918">
        <v>506692004</v>
      </c>
      <c r="E84" s="1918" t="s">
        <v>32</v>
      </c>
      <c r="F84" s="436"/>
      <c r="G84" s="436"/>
      <c r="H84" s="1128" t="s">
        <v>2176</v>
      </c>
      <c r="I84" s="1069" t="s">
        <v>895</v>
      </c>
      <c r="J84" s="553">
        <v>20</v>
      </c>
      <c r="K84" s="553">
        <v>5.5</v>
      </c>
      <c r="L84" s="1121">
        <v>179.24</v>
      </c>
      <c r="M84" s="285"/>
      <c r="O84" s="851"/>
    </row>
    <row r="85" spans="1:15" s="551" customFormat="1" ht="12" customHeight="1">
      <c r="A85" s="1872"/>
      <c r="B85" s="1872"/>
      <c r="C85" s="1872"/>
      <c r="D85" s="1919"/>
      <c r="E85" s="1919"/>
      <c r="F85" s="436"/>
      <c r="G85" s="436"/>
      <c r="H85" s="1128" t="s">
        <v>2177</v>
      </c>
      <c r="I85" s="1069" t="s">
        <v>896</v>
      </c>
      <c r="J85" s="553">
        <v>25</v>
      </c>
      <c r="K85" s="553">
        <v>5.5</v>
      </c>
      <c r="L85" s="1121">
        <v>235.04</v>
      </c>
      <c r="M85" s="285"/>
      <c r="O85" s="851"/>
    </row>
    <row r="86" spans="1:15" s="551" customFormat="1" ht="12" customHeight="1">
      <c r="A86" s="1873"/>
      <c r="B86" s="1873"/>
      <c r="C86" s="1873"/>
      <c r="D86" s="1920"/>
      <c r="E86" s="1920"/>
      <c r="F86" s="436"/>
      <c r="G86" s="436"/>
      <c r="H86" s="1128" t="s">
        <v>2178</v>
      </c>
      <c r="I86" s="1069" t="s">
        <v>897</v>
      </c>
      <c r="J86" s="553">
        <v>30</v>
      </c>
      <c r="K86" s="553">
        <v>5.5</v>
      </c>
      <c r="L86" s="1121">
        <v>210.22</v>
      </c>
      <c r="M86" s="285"/>
      <c r="O86" s="851"/>
    </row>
    <row r="87" spans="1:15" s="551" customFormat="1" ht="12" customHeight="1">
      <c r="A87" s="508"/>
      <c r="B87" s="508"/>
      <c r="C87" s="508"/>
      <c r="D87" s="557"/>
      <c r="E87" s="557"/>
      <c r="F87" s="509"/>
      <c r="G87" s="509"/>
      <c r="H87" s="85"/>
      <c r="I87" s="1280"/>
      <c r="J87" s="569">
        <f>SUM(J84:J86)</f>
        <v>75</v>
      </c>
      <c r="K87" s="548"/>
      <c r="L87" s="548">
        <f>SUM(L84:L86)</f>
        <v>624.5</v>
      </c>
      <c r="M87" s="558"/>
      <c r="O87" s="851"/>
    </row>
    <row r="88" spans="1:15" s="551" customFormat="1" ht="13.5" customHeight="1">
      <c r="A88" s="1076">
        <v>37</v>
      </c>
      <c r="B88" s="1076" t="s">
        <v>31</v>
      </c>
      <c r="C88" s="1076" t="s">
        <v>50</v>
      </c>
      <c r="D88" s="1110">
        <v>506102003</v>
      </c>
      <c r="E88" s="1110" t="s">
        <v>49</v>
      </c>
      <c r="F88" s="436">
        <v>113</v>
      </c>
      <c r="G88" s="436">
        <v>540</v>
      </c>
      <c r="H88" s="1128" t="s">
        <v>829</v>
      </c>
      <c r="I88" s="1069" t="s">
        <v>832</v>
      </c>
      <c r="J88" s="553">
        <v>15.875</v>
      </c>
      <c r="K88" s="553">
        <v>5.5</v>
      </c>
      <c r="L88" s="1121">
        <v>75.34</v>
      </c>
      <c r="M88" s="285"/>
      <c r="O88" s="851"/>
    </row>
    <row r="89" spans="1:15" s="551" customFormat="1" ht="13.5" customHeight="1">
      <c r="A89" s="508"/>
      <c r="B89" s="508"/>
      <c r="C89" s="508"/>
      <c r="D89" s="557"/>
      <c r="E89" s="557"/>
      <c r="F89" s="509"/>
      <c r="G89" s="509"/>
      <c r="H89" s="85"/>
      <c r="I89" s="1280"/>
      <c r="J89" s="569">
        <f>SUM(J88)</f>
        <v>15.875</v>
      </c>
      <c r="K89" s="548"/>
      <c r="L89" s="548">
        <f>SUM(L88)</f>
        <v>75.34</v>
      </c>
      <c r="M89" s="558"/>
      <c r="O89" s="851"/>
    </row>
    <row r="90" spans="1:15" s="551" customFormat="1" ht="12.75" customHeight="1">
      <c r="A90" s="1076">
        <v>38</v>
      </c>
      <c r="B90" s="1076" t="s">
        <v>29</v>
      </c>
      <c r="C90" s="1076" t="s">
        <v>5</v>
      </c>
      <c r="D90" s="1110">
        <v>509252011</v>
      </c>
      <c r="E90" s="1110" t="s">
        <v>89</v>
      </c>
      <c r="F90" s="436">
        <v>36.049999999999997</v>
      </c>
      <c r="G90" s="436">
        <v>221</v>
      </c>
      <c r="H90" s="1128" t="s">
        <v>2179</v>
      </c>
      <c r="I90" s="1069" t="s">
        <v>958</v>
      </c>
      <c r="J90" s="553">
        <v>36.049999999999997</v>
      </c>
      <c r="K90" s="553">
        <v>5.5</v>
      </c>
      <c r="L90" s="1121">
        <v>220.15</v>
      </c>
      <c r="M90" s="285"/>
      <c r="O90" s="851"/>
    </row>
    <row r="91" spans="1:15" s="551" customFormat="1" ht="11.25" customHeight="1">
      <c r="A91" s="508"/>
      <c r="B91" s="508"/>
      <c r="C91" s="508"/>
      <c r="D91" s="557"/>
      <c r="E91" s="557"/>
      <c r="F91" s="509"/>
      <c r="G91" s="509"/>
      <c r="H91" s="85"/>
      <c r="I91" s="1280"/>
      <c r="J91" s="569">
        <f>SUM(J90)</f>
        <v>36.049999999999997</v>
      </c>
      <c r="K91" s="548"/>
      <c r="L91" s="548">
        <f>SUM(L90)</f>
        <v>220.15</v>
      </c>
      <c r="M91" s="558"/>
      <c r="O91" s="851"/>
    </row>
    <row r="92" spans="1:15" s="551" customFormat="1" ht="12" customHeight="1">
      <c r="A92" s="1076">
        <v>39</v>
      </c>
      <c r="B92" s="1076" t="s">
        <v>21</v>
      </c>
      <c r="C92" s="1076" t="s">
        <v>18</v>
      </c>
      <c r="D92" s="1110">
        <v>542842004</v>
      </c>
      <c r="E92" s="1110" t="s">
        <v>22</v>
      </c>
      <c r="F92" s="436"/>
      <c r="G92" s="436"/>
      <c r="H92" s="1076" t="s">
        <v>1368</v>
      </c>
      <c r="I92" s="1069" t="s">
        <v>1369</v>
      </c>
      <c r="J92" s="553">
        <v>23</v>
      </c>
      <c r="K92" s="553">
        <v>5.5</v>
      </c>
      <c r="L92" s="1121">
        <v>348.85</v>
      </c>
      <c r="M92" s="285"/>
      <c r="O92" s="851"/>
    </row>
    <row r="93" spans="1:15" s="551" customFormat="1" ht="12.75" customHeight="1">
      <c r="A93" s="508"/>
      <c r="B93" s="508"/>
      <c r="C93" s="508"/>
      <c r="D93" s="557"/>
      <c r="E93" s="557"/>
      <c r="F93" s="509"/>
      <c r="G93" s="509"/>
      <c r="H93" s="557"/>
      <c r="I93" s="1280"/>
      <c r="J93" s="569">
        <f>SUM(J92)</f>
        <v>23</v>
      </c>
      <c r="K93" s="548"/>
      <c r="L93" s="548">
        <f>SUM(L92)</f>
        <v>348.85</v>
      </c>
      <c r="M93" s="558"/>
      <c r="O93" s="851"/>
    </row>
    <row r="94" spans="1:15" s="551" customFormat="1" ht="13.5" customHeight="1">
      <c r="A94" s="1871">
        <v>40</v>
      </c>
      <c r="B94" s="1933" t="s">
        <v>21</v>
      </c>
      <c r="C94" s="1933" t="s">
        <v>25</v>
      </c>
      <c r="D94" s="1931">
        <v>542432005</v>
      </c>
      <c r="E94" s="1918" t="s">
        <v>84</v>
      </c>
      <c r="F94" s="124">
        <v>25</v>
      </c>
      <c r="G94" s="124">
        <v>92.07</v>
      </c>
      <c r="H94" s="1076" t="s">
        <v>1362</v>
      </c>
      <c r="I94" s="1069" t="s">
        <v>1363</v>
      </c>
      <c r="J94" s="553">
        <v>7</v>
      </c>
      <c r="K94" s="553">
        <v>5.5</v>
      </c>
      <c r="L94" s="1121">
        <v>23.11</v>
      </c>
      <c r="M94" s="285"/>
      <c r="O94" s="851"/>
    </row>
    <row r="95" spans="1:15" s="551" customFormat="1" ht="22.5" customHeight="1">
      <c r="A95" s="1873"/>
      <c r="B95" s="1934"/>
      <c r="C95" s="1934"/>
      <c r="D95" s="1932"/>
      <c r="E95" s="1920"/>
      <c r="F95" s="124"/>
      <c r="G95" s="124"/>
      <c r="H95" s="1076" t="s">
        <v>1364</v>
      </c>
      <c r="I95" s="1069" t="s">
        <v>1365</v>
      </c>
      <c r="J95" s="553">
        <v>18</v>
      </c>
      <c r="K95" s="1121"/>
      <c r="L95" s="1121">
        <v>68.959999999999994</v>
      </c>
      <c r="M95" s="285"/>
      <c r="O95" s="851"/>
    </row>
    <row r="96" spans="1:15" s="551" customFormat="1" ht="10.5" customHeight="1">
      <c r="A96" s="508"/>
      <c r="B96" s="559"/>
      <c r="C96" s="559"/>
      <c r="D96" s="598"/>
      <c r="E96" s="557"/>
      <c r="F96" s="560"/>
      <c r="G96" s="560"/>
      <c r="H96" s="508"/>
      <c r="I96" s="1280"/>
      <c r="J96" s="569">
        <f>SUM(J94:J95)</f>
        <v>25</v>
      </c>
      <c r="K96" s="548"/>
      <c r="L96" s="548">
        <f>SUM(L94:L95)</f>
        <v>92.07</v>
      </c>
      <c r="M96" s="558"/>
      <c r="O96" s="851"/>
    </row>
    <row r="97" spans="1:15" s="551" customFormat="1" ht="12" customHeight="1">
      <c r="A97" s="1871">
        <v>41</v>
      </c>
      <c r="B97" s="1871" t="s">
        <v>8</v>
      </c>
      <c r="C97" s="1871" t="s">
        <v>97</v>
      </c>
      <c r="D97" s="1918">
        <v>578382004</v>
      </c>
      <c r="E97" s="1918" t="s">
        <v>485</v>
      </c>
      <c r="F97" s="436">
        <v>63</v>
      </c>
      <c r="G97" s="436">
        <v>350</v>
      </c>
      <c r="H97" s="1076" t="s">
        <v>1383</v>
      </c>
      <c r="I97" s="1069" t="s">
        <v>1384</v>
      </c>
      <c r="J97" s="553">
        <v>20</v>
      </c>
      <c r="K97" s="553">
        <v>5.5</v>
      </c>
      <c r="L97" s="1121">
        <v>150.35</v>
      </c>
      <c r="M97" s="285"/>
      <c r="O97" s="851"/>
    </row>
    <row r="98" spans="1:15" s="551" customFormat="1" ht="12" customHeight="1">
      <c r="A98" s="1872"/>
      <c r="B98" s="1872"/>
      <c r="C98" s="1872"/>
      <c r="D98" s="1919"/>
      <c r="E98" s="1919"/>
      <c r="F98" s="436"/>
      <c r="G98" s="436"/>
      <c r="H98" s="1076" t="s">
        <v>1385</v>
      </c>
      <c r="I98" s="1069" t="s">
        <v>1386</v>
      </c>
      <c r="J98" s="553">
        <v>15</v>
      </c>
      <c r="K98" s="553">
        <v>5.5</v>
      </c>
      <c r="L98" s="1121">
        <v>124.78</v>
      </c>
      <c r="M98" s="285"/>
      <c r="O98" s="851"/>
    </row>
    <row r="99" spans="1:15" s="551" customFormat="1" ht="12" customHeight="1">
      <c r="A99" s="1873"/>
      <c r="B99" s="1873"/>
      <c r="C99" s="1873"/>
      <c r="D99" s="1920"/>
      <c r="E99" s="1920"/>
      <c r="F99" s="436"/>
      <c r="G99" s="436"/>
      <c r="H99" s="1076" t="s">
        <v>1387</v>
      </c>
      <c r="I99" s="1069" t="s">
        <v>1388</v>
      </c>
      <c r="J99" s="553">
        <v>15</v>
      </c>
      <c r="K99" s="553">
        <v>5.5</v>
      </c>
      <c r="L99" s="1121">
        <v>124.07</v>
      </c>
      <c r="M99" s="285"/>
      <c r="O99" s="851"/>
    </row>
    <row r="100" spans="1:15" s="551" customFormat="1" ht="12" customHeight="1">
      <c r="A100" s="1076">
        <v>42</v>
      </c>
      <c r="B100" s="1076" t="s">
        <v>8</v>
      </c>
      <c r="C100" s="1076" t="s">
        <v>97</v>
      </c>
      <c r="D100" s="1110">
        <v>578382005</v>
      </c>
      <c r="E100" s="1110" t="s">
        <v>486</v>
      </c>
      <c r="F100" s="436">
        <v>87</v>
      </c>
      <c r="G100" s="436">
        <v>470</v>
      </c>
      <c r="H100" s="1076" t="s">
        <v>1389</v>
      </c>
      <c r="I100" s="1069" t="s">
        <v>1390</v>
      </c>
      <c r="J100" s="553">
        <v>20</v>
      </c>
      <c r="K100" s="553">
        <v>5.5</v>
      </c>
      <c r="L100" s="1121">
        <v>164.89</v>
      </c>
      <c r="M100" s="285"/>
      <c r="O100" s="851"/>
    </row>
    <row r="101" spans="1:15" s="551" customFormat="1" ht="13.5" customHeight="1">
      <c r="A101" s="508"/>
      <c r="B101" s="508"/>
      <c r="C101" s="508"/>
      <c r="D101" s="557"/>
      <c r="E101" s="557"/>
      <c r="F101" s="509"/>
      <c r="G101" s="509"/>
      <c r="H101" s="557"/>
      <c r="I101" s="1280"/>
      <c r="J101" s="569">
        <f>SUM(J97:J100)</f>
        <v>70</v>
      </c>
      <c r="K101" s="548"/>
      <c r="L101" s="548">
        <f>SUM(L97:L100)</f>
        <v>564.08999999999992</v>
      </c>
      <c r="M101" s="558"/>
      <c r="O101" s="851"/>
    </row>
    <row r="102" spans="1:15" s="551" customFormat="1" ht="14.25" customHeight="1">
      <c r="A102" s="1871">
        <v>43</v>
      </c>
      <c r="B102" s="1871" t="s">
        <v>8</v>
      </c>
      <c r="C102" s="1871" t="s">
        <v>5</v>
      </c>
      <c r="D102" s="1918">
        <v>578952007</v>
      </c>
      <c r="E102" s="1918" t="s">
        <v>15</v>
      </c>
      <c r="F102" s="436"/>
      <c r="G102" s="436"/>
      <c r="H102" s="1076" t="s">
        <v>1395</v>
      </c>
      <c r="I102" s="1069" t="s">
        <v>1396</v>
      </c>
      <c r="J102" s="553">
        <v>13</v>
      </c>
      <c r="K102" s="553">
        <v>5.5</v>
      </c>
      <c r="L102" s="1121">
        <v>52.98</v>
      </c>
      <c r="M102" s="285"/>
      <c r="O102" s="851"/>
    </row>
    <row r="103" spans="1:15" s="551" customFormat="1" ht="14.25" customHeight="1">
      <c r="A103" s="1873"/>
      <c r="B103" s="1873"/>
      <c r="C103" s="1873"/>
      <c r="D103" s="1920"/>
      <c r="E103" s="1920"/>
      <c r="F103" s="436"/>
      <c r="G103" s="436"/>
      <c r="H103" s="1076" t="s">
        <v>1397</v>
      </c>
      <c r="I103" s="1069" t="s">
        <v>1398</v>
      </c>
      <c r="J103" s="553">
        <v>42.06</v>
      </c>
      <c r="K103" s="553">
        <v>5.5</v>
      </c>
      <c r="L103" s="1121">
        <v>268.58</v>
      </c>
      <c r="M103" s="285"/>
      <c r="O103" s="851"/>
    </row>
    <row r="104" spans="1:15" s="551" customFormat="1" ht="14.25" customHeight="1">
      <c r="A104" s="508"/>
      <c r="B104" s="508"/>
      <c r="C104" s="508"/>
      <c r="D104" s="557"/>
      <c r="E104" s="557"/>
      <c r="F104" s="509"/>
      <c r="G104" s="509"/>
      <c r="H104" s="508"/>
      <c r="I104" s="1280"/>
      <c r="J104" s="569">
        <f>SUM(J102:J103)</f>
        <v>55.06</v>
      </c>
      <c r="K104" s="548"/>
      <c r="L104" s="548">
        <f>SUM(L102:L103)</f>
        <v>321.56</v>
      </c>
      <c r="M104" s="558"/>
      <c r="O104" s="851"/>
    </row>
    <row r="105" spans="1:15" s="551" customFormat="1" ht="14.25" customHeight="1">
      <c r="A105" s="1871">
        <v>44</v>
      </c>
      <c r="B105" s="1871" t="s">
        <v>8</v>
      </c>
      <c r="C105" s="1871" t="s">
        <v>7</v>
      </c>
      <c r="D105" s="1918">
        <v>578572005</v>
      </c>
      <c r="E105" s="1918" t="s">
        <v>6</v>
      </c>
      <c r="F105" s="436">
        <v>50</v>
      </c>
      <c r="G105" s="436">
        <v>250</v>
      </c>
      <c r="H105" s="1076" t="s">
        <v>1401</v>
      </c>
      <c r="I105" s="1069" t="s">
        <v>1402</v>
      </c>
      <c r="J105" s="553">
        <v>9.0500000000000007</v>
      </c>
      <c r="K105" s="553">
        <v>5.5</v>
      </c>
      <c r="L105" s="1121">
        <v>29.15</v>
      </c>
      <c r="M105" s="285"/>
      <c r="O105" s="851"/>
    </row>
    <row r="106" spans="1:15" s="551" customFormat="1" ht="14.25" customHeight="1">
      <c r="A106" s="1873"/>
      <c r="B106" s="1873"/>
      <c r="C106" s="1873"/>
      <c r="D106" s="1920"/>
      <c r="E106" s="1920"/>
      <c r="F106" s="436"/>
      <c r="G106" s="436"/>
      <c r="H106" s="1076" t="s">
        <v>1403</v>
      </c>
      <c r="I106" s="1069" t="s">
        <v>1404</v>
      </c>
      <c r="J106" s="553">
        <v>42.06</v>
      </c>
      <c r="K106" s="553">
        <v>5.5</v>
      </c>
      <c r="L106" s="1121">
        <v>268.58999999999997</v>
      </c>
      <c r="M106" s="285"/>
      <c r="O106" s="851"/>
    </row>
    <row r="107" spans="1:15" s="551" customFormat="1" ht="14.25" customHeight="1">
      <c r="A107" s="508"/>
      <c r="B107" s="508"/>
      <c r="C107" s="508"/>
      <c r="D107" s="557"/>
      <c r="E107" s="557"/>
      <c r="F107" s="509"/>
      <c r="G107" s="509"/>
      <c r="H107" s="508"/>
      <c r="I107" s="1280"/>
      <c r="J107" s="569">
        <f>SUM(J105:J106)</f>
        <v>51.11</v>
      </c>
      <c r="K107" s="548"/>
      <c r="L107" s="548">
        <f>SUM(L105:L106)</f>
        <v>297.73999999999995</v>
      </c>
      <c r="M107" s="558"/>
      <c r="O107" s="851"/>
    </row>
    <row r="108" spans="1:15" s="551" customFormat="1" ht="14.25" customHeight="1">
      <c r="A108" s="1935">
        <v>45</v>
      </c>
      <c r="B108" s="1935" t="s">
        <v>1</v>
      </c>
      <c r="C108" s="1935" t="s">
        <v>5</v>
      </c>
      <c r="D108" s="1938">
        <v>579802001</v>
      </c>
      <c r="E108" s="1917" t="s">
        <v>76</v>
      </c>
      <c r="F108" s="561">
        <v>224</v>
      </c>
      <c r="G108" s="561">
        <v>1377.92</v>
      </c>
      <c r="H108" s="306" t="s">
        <v>1420</v>
      </c>
      <c r="I108" s="1072" t="s">
        <v>1421</v>
      </c>
      <c r="J108" s="1281">
        <v>30</v>
      </c>
      <c r="K108" s="553">
        <v>5.5</v>
      </c>
      <c r="L108" s="1282">
        <v>291.64</v>
      </c>
      <c r="M108" s="562"/>
      <c r="O108" s="851"/>
    </row>
    <row r="109" spans="1:15" s="551" customFormat="1" ht="14.25" customHeight="1">
      <c r="A109" s="1936"/>
      <c r="B109" s="1936"/>
      <c r="C109" s="1936"/>
      <c r="D109" s="1939"/>
      <c r="E109" s="1917"/>
      <c r="F109" s="561"/>
      <c r="G109" s="561"/>
      <c r="H109" s="306" t="s">
        <v>1422</v>
      </c>
      <c r="I109" s="1072" t="s">
        <v>1423</v>
      </c>
      <c r="J109" s="1281">
        <v>30</v>
      </c>
      <c r="K109" s="553">
        <v>5.5</v>
      </c>
      <c r="L109" s="1282">
        <v>225.23</v>
      </c>
      <c r="M109" s="562"/>
      <c r="O109" s="851"/>
    </row>
    <row r="110" spans="1:15" s="551" customFormat="1" ht="14.25" customHeight="1">
      <c r="A110" s="1937"/>
      <c r="B110" s="1937"/>
      <c r="C110" s="1937"/>
      <c r="D110" s="1940"/>
      <c r="E110" s="1917"/>
      <c r="F110" s="561"/>
      <c r="G110" s="561"/>
      <c r="H110" s="306" t="s">
        <v>1424</v>
      </c>
      <c r="I110" s="1072" t="s">
        <v>1425</v>
      </c>
      <c r="J110" s="1281">
        <v>110.1</v>
      </c>
      <c r="K110" s="553">
        <v>5.5</v>
      </c>
      <c r="L110" s="1282">
        <v>942.88</v>
      </c>
      <c r="M110" s="562"/>
      <c r="O110" s="851"/>
    </row>
    <row r="111" spans="1:15" s="551" customFormat="1" ht="14.25" customHeight="1">
      <c r="A111" s="508"/>
      <c r="B111" s="508"/>
      <c r="C111" s="508"/>
      <c r="D111" s="557"/>
      <c r="E111" s="557"/>
      <c r="F111" s="509"/>
      <c r="G111" s="509"/>
      <c r="H111" s="557"/>
      <c r="I111" s="1280"/>
      <c r="J111" s="569">
        <f>SUM(J108:J110)</f>
        <v>170.1</v>
      </c>
      <c r="K111" s="548"/>
      <c r="L111" s="548">
        <f>SUM(L108:L110)</f>
        <v>1459.75</v>
      </c>
      <c r="M111" s="558"/>
      <c r="O111" s="851"/>
    </row>
    <row r="112" spans="1:15" s="551" customFormat="1" ht="14.25" customHeight="1">
      <c r="A112" s="1076">
        <v>46</v>
      </c>
      <c r="B112" s="1076" t="s">
        <v>1</v>
      </c>
      <c r="C112" s="1076" t="s">
        <v>2</v>
      </c>
      <c r="D112" s="1110">
        <v>579582006</v>
      </c>
      <c r="E112" s="1110" t="s">
        <v>492</v>
      </c>
      <c r="F112" s="436"/>
      <c r="G112" s="436"/>
      <c r="H112" s="1076" t="s">
        <v>1442</v>
      </c>
      <c r="I112" s="1069" t="s">
        <v>1443</v>
      </c>
      <c r="J112" s="553">
        <v>9.9</v>
      </c>
      <c r="K112" s="553">
        <v>5.5</v>
      </c>
      <c r="L112" s="1121">
        <v>29.77</v>
      </c>
      <c r="M112" s="285"/>
      <c r="O112" s="851"/>
    </row>
    <row r="113" spans="1:15" s="551" customFormat="1" ht="14.25" customHeight="1">
      <c r="A113" s="508"/>
      <c r="B113" s="508"/>
      <c r="C113" s="508"/>
      <c r="D113" s="557"/>
      <c r="E113" s="557"/>
      <c r="F113" s="509"/>
      <c r="G113" s="509"/>
      <c r="H113" s="508"/>
      <c r="I113" s="1280"/>
      <c r="J113" s="569">
        <f>SUM(J112)</f>
        <v>9.9</v>
      </c>
      <c r="K113" s="548"/>
      <c r="L113" s="548">
        <f>SUM(L112)</f>
        <v>29.77</v>
      </c>
      <c r="M113" s="558"/>
      <c r="O113" s="851"/>
    </row>
    <row r="114" spans="1:15" s="551" customFormat="1" ht="14.25" customHeight="1">
      <c r="A114" s="1871">
        <v>47</v>
      </c>
      <c r="B114" s="1871" t="s">
        <v>1</v>
      </c>
      <c r="C114" s="1871" t="s">
        <v>77</v>
      </c>
      <c r="D114" s="1918">
        <v>579142005</v>
      </c>
      <c r="E114" s="1918" t="s">
        <v>78</v>
      </c>
      <c r="F114" s="436">
        <v>66</v>
      </c>
      <c r="G114" s="436">
        <v>350</v>
      </c>
      <c r="H114" s="1076" t="s">
        <v>1407</v>
      </c>
      <c r="I114" s="1069" t="s">
        <v>1408</v>
      </c>
      <c r="J114" s="553">
        <v>39.06</v>
      </c>
      <c r="K114" s="553">
        <v>5.5</v>
      </c>
      <c r="L114" s="1121">
        <v>353.6</v>
      </c>
      <c r="M114" s="285"/>
      <c r="O114" s="851"/>
    </row>
    <row r="115" spans="1:15" s="551" customFormat="1" ht="14.25" customHeight="1">
      <c r="A115" s="1873"/>
      <c r="B115" s="1873"/>
      <c r="C115" s="1873"/>
      <c r="D115" s="1920"/>
      <c r="E115" s="1920"/>
      <c r="F115" s="436"/>
      <c r="G115" s="436"/>
      <c r="H115" s="1076" t="s">
        <v>1409</v>
      </c>
      <c r="I115" s="1069" t="s">
        <v>868</v>
      </c>
      <c r="J115" s="553">
        <v>54.06</v>
      </c>
      <c r="K115" s="553">
        <v>5.5</v>
      </c>
      <c r="L115" s="1121">
        <v>409.54</v>
      </c>
      <c r="M115" s="285"/>
      <c r="O115" s="851"/>
    </row>
    <row r="116" spans="1:15" s="551" customFormat="1" ht="14.25" customHeight="1">
      <c r="A116" s="508"/>
      <c r="B116" s="508"/>
      <c r="C116" s="508"/>
      <c r="D116" s="557"/>
      <c r="E116" s="557"/>
      <c r="F116" s="509"/>
      <c r="G116" s="509"/>
      <c r="H116" s="508"/>
      <c r="I116" s="1280"/>
      <c r="J116" s="569">
        <f>SUM(J114:J115)</f>
        <v>93.12</v>
      </c>
      <c r="K116" s="548"/>
      <c r="L116" s="548">
        <f>SUM(L114:L115)</f>
        <v>763.1400000000001</v>
      </c>
      <c r="M116" s="558"/>
      <c r="O116" s="851"/>
    </row>
    <row r="117" spans="1:15" s="551" customFormat="1" ht="14.25" customHeight="1">
      <c r="A117" s="1871">
        <v>48</v>
      </c>
      <c r="B117" s="1871" t="s">
        <v>1</v>
      </c>
      <c r="C117" s="1871" t="s">
        <v>3</v>
      </c>
      <c r="D117" s="1918">
        <v>579872005</v>
      </c>
      <c r="E117" s="1918" t="s">
        <v>4</v>
      </c>
      <c r="F117" s="436"/>
      <c r="G117" s="436"/>
      <c r="H117" s="1076" t="s">
        <v>1414</v>
      </c>
      <c r="I117" s="1069" t="s">
        <v>1415</v>
      </c>
      <c r="J117" s="553">
        <v>25</v>
      </c>
      <c r="K117" s="553">
        <v>5.5</v>
      </c>
      <c r="L117" s="1121">
        <v>200.5</v>
      </c>
      <c r="M117" s="285"/>
      <c r="O117" s="851"/>
    </row>
    <row r="118" spans="1:15" s="551" customFormat="1" ht="14.25" customHeight="1">
      <c r="A118" s="1872"/>
      <c r="B118" s="1872"/>
      <c r="C118" s="1872"/>
      <c r="D118" s="1919"/>
      <c r="E118" s="1919"/>
      <c r="F118" s="436"/>
      <c r="G118" s="436"/>
      <c r="H118" s="1076" t="s">
        <v>1416</v>
      </c>
      <c r="I118" s="1069" t="s">
        <v>1417</v>
      </c>
      <c r="J118" s="553">
        <v>32</v>
      </c>
      <c r="K118" s="553">
        <v>5.5</v>
      </c>
      <c r="L118" s="1121">
        <v>289.52999999999997</v>
      </c>
      <c r="M118" s="285"/>
      <c r="O118" s="851"/>
    </row>
    <row r="119" spans="1:15" s="551" customFormat="1" ht="14.25" customHeight="1">
      <c r="A119" s="1873"/>
      <c r="B119" s="1873"/>
      <c r="C119" s="1873"/>
      <c r="D119" s="1920"/>
      <c r="E119" s="1920"/>
      <c r="F119" s="436"/>
      <c r="G119" s="436"/>
      <c r="H119" s="1076" t="s">
        <v>1418</v>
      </c>
      <c r="I119" s="1069" t="s">
        <v>1419</v>
      </c>
      <c r="J119" s="553">
        <v>25</v>
      </c>
      <c r="K119" s="553">
        <v>5.5</v>
      </c>
      <c r="L119" s="1121">
        <v>235.56</v>
      </c>
      <c r="M119" s="285"/>
      <c r="O119" s="851"/>
    </row>
    <row r="120" spans="1:15" s="551" customFormat="1" ht="14.25" customHeight="1">
      <c r="A120" s="508"/>
      <c r="B120" s="508"/>
      <c r="C120" s="508"/>
      <c r="D120" s="557"/>
      <c r="E120" s="557"/>
      <c r="F120" s="509"/>
      <c r="G120" s="509"/>
      <c r="H120" s="557"/>
      <c r="I120" s="1280"/>
      <c r="J120" s="569">
        <f>SUM(J117:J119)</f>
        <v>82</v>
      </c>
      <c r="K120" s="548"/>
      <c r="L120" s="548">
        <f>SUM(L117:L119)</f>
        <v>725.58999999999992</v>
      </c>
      <c r="M120" s="558"/>
      <c r="O120" s="851"/>
    </row>
    <row r="121" spans="1:15" s="551" customFormat="1" ht="14.25" customHeight="1">
      <c r="A121" s="1076">
        <v>49</v>
      </c>
      <c r="B121" s="1076" t="s">
        <v>1</v>
      </c>
      <c r="C121" s="1076" t="s">
        <v>0</v>
      </c>
      <c r="D121" s="1110">
        <v>579472007</v>
      </c>
      <c r="E121" s="1110" t="s">
        <v>493</v>
      </c>
      <c r="F121" s="436"/>
      <c r="G121" s="436"/>
      <c r="H121" s="1076" t="s">
        <v>1448</v>
      </c>
      <c r="I121" s="1069" t="s">
        <v>1449</v>
      </c>
      <c r="J121" s="553">
        <v>12</v>
      </c>
      <c r="K121" s="553">
        <v>5.5</v>
      </c>
      <c r="L121" s="1121">
        <v>132.69</v>
      </c>
      <c r="M121" s="285"/>
      <c r="O121" s="851"/>
    </row>
    <row r="122" spans="1:15" s="551" customFormat="1" ht="14.25" customHeight="1">
      <c r="A122" s="563"/>
      <c r="B122" s="563"/>
      <c r="C122" s="563"/>
      <c r="D122" s="565"/>
      <c r="E122" s="565"/>
      <c r="F122" s="564"/>
      <c r="G122" s="564"/>
      <c r="H122" s="565"/>
      <c r="I122" s="1283"/>
      <c r="J122" s="1284">
        <f>SUM(J121)</f>
        <v>12</v>
      </c>
      <c r="K122" s="1285"/>
      <c r="L122" s="1285">
        <f>SUM(L121)</f>
        <v>132.69</v>
      </c>
      <c r="M122" s="566"/>
      <c r="O122" s="851"/>
    </row>
    <row r="123" spans="1:15" s="555" customFormat="1" ht="13.5" customHeight="1">
      <c r="A123" s="186"/>
      <c r="B123" s="142"/>
      <c r="C123" s="142" t="s">
        <v>1774</v>
      </c>
      <c r="D123" s="141"/>
      <c r="E123" s="141"/>
      <c r="F123" s="141"/>
      <c r="G123" s="141"/>
      <c r="H123" s="571"/>
      <c r="I123" s="554"/>
      <c r="J123" s="572">
        <f>J122+J120+J116+J113+J111+J107+J104+J101+J96+J93+J91+J89+J87+J83+J81</f>
        <v>811.21499999999992</v>
      </c>
      <c r="K123" s="184"/>
      <c r="L123" s="184">
        <f>L122+L120+L116+L113+L111+L107+L104+L101+L96+L93+L91+L89+L87+L83+L81</f>
        <v>6187.73</v>
      </c>
      <c r="O123" s="621"/>
    </row>
    <row r="124" spans="1:15" ht="23.25" customHeight="1">
      <c r="A124" s="1807" t="s">
        <v>2469</v>
      </c>
      <c r="B124" s="1807"/>
      <c r="C124" s="1807"/>
      <c r="D124" s="1807"/>
      <c r="E124" s="1807"/>
      <c r="J124" s="609"/>
    </row>
    <row r="125" spans="1:15" ht="9.75" customHeight="1">
      <c r="J125" s="609"/>
    </row>
    <row r="126" spans="1:15" s="567" customFormat="1" ht="12" customHeight="1">
      <c r="A126" s="1076">
        <v>50</v>
      </c>
      <c r="B126" s="1076" t="s">
        <v>57</v>
      </c>
      <c r="C126" s="1076" t="s">
        <v>65</v>
      </c>
      <c r="D126" s="1110">
        <v>504282003</v>
      </c>
      <c r="E126" s="1110" t="s">
        <v>469</v>
      </c>
      <c r="F126" s="436"/>
      <c r="G126" s="436"/>
      <c r="H126" s="1110"/>
      <c r="I126" s="1069" t="s">
        <v>795</v>
      </c>
      <c r="J126" s="553">
        <v>10</v>
      </c>
      <c r="K126" s="553">
        <v>5.5</v>
      </c>
      <c r="L126" s="553">
        <v>78.27</v>
      </c>
      <c r="M126" s="344"/>
      <c r="N126" s="567" t="s">
        <v>2556</v>
      </c>
      <c r="O126" s="851"/>
    </row>
    <row r="127" spans="1:15" s="567" customFormat="1" ht="12" customHeight="1">
      <c r="A127" s="1076">
        <v>51</v>
      </c>
      <c r="B127" s="1076" t="s">
        <v>57</v>
      </c>
      <c r="C127" s="1076" t="s">
        <v>65</v>
      </c>
      <c r="D127" s="1110">
        <v>504282010</v>
      </c>
      <c r="E127" s="1110" t="s">
        <v>471</v>
      </c>
      <c r="F127" s="436"/>
      <c r="G127" s="436"/>
      <c r="H127" s="1128" t="s">
        <v>2492</v>
      </c>
      <c r="I127" s="1069" t="s">
        <v>1728</v>
      </c>
      <c r="J127" s="553">
        <v>29</v>
      </c>
      <c r="K127" s="553">
        <v>5.5</v>
      </c>
      <c r="L127" s="553">
        <f>226+4.09</f>
        <v>230.09</v>
      </c>
      <c r="M127" s="344"/>
      <c r="N127" s="845" t="s">
        <v>2491</v>
      </c>
      <c r="O127" s="851"/>
    </row>
    <row r="128" spans="1:15" s="567" customFormat="1" ht="12.75" customHeight="1">
      <c r="A128" s="508"/>
      <c r="B128" s="508"/>
      <c r="C128" s="508"/>
      <c r="D128" s="557"/>
      <c r="E128" s="557"/>
      <c r="F128" s="509"/>
      <c r="G128" s="509"/>
      <c r="H128" s="85"/>
      <c r="I128" s="1280"/>
      <c r="J128" s="569">
        <f>SUM(J126:J127)</f>
        <v>39</v>
      </c>
      <c r="K128" s="548"/>
      <c r="L128" s="569">
        <f>SUM(L126:L127)</f>
        <v>308.36</v>
      </c>
      <c r="M128" s="568"/>
      <c r="O128" s="851"/>
    </row>
    <row r="129" spans="1:15" s="567" customFormat="1" ht="12.75" customHeight="1">
      <c r="A129" s="1076">
        <v>52</v>
      </c>
      <c r="B129" s="1076" t="s">
        <v>57</v>
      </c>
      <c r="C129" s="1076" t="s">
        <v>63</v>
      </c>
      <c r="D129" s="1110">
        <v>504092010</v>
      </c>
      <c r="E129" s="1110" t="s">
        <v>62</v>
      </c>
      <c r="F129" s="436"/>
      <c r="G129" s="436"/>
      <c r="H129" s="1128"/>
      <c r="I129" s="1069" t="s">
        <v>1733</v>
      </c>
      <c r="J129" s="553">
        <v>20</v>
      </c>
      <c r="K129" s="553">
        <v>5.5</v>
      </c>
      <c r="L129" s="553">
        <v>100</v>
      </c>
      <c r="M129" s="344"/>
      <c r="N129" s="567" t="s">
        <v>1683</v>
      </c>
      <c r="O129" s="851" t="s">
        <v>1731</v>
      </c>
    </row>
    <row r="130" spans="1:15" s="567" customFormat="1" ht="12" customHeight="1">
      <c r="A130" s="508"/>
      <c r="B130" s="508"/>
      <c r="C130" s="508"/>
      <c r="D130" s="557"/>
      <c r="E130" s="557"/>
      <c r="F130" s="509"/>
      <c r="G130" s="509"/>
      <c r="H130" s="85"/>
      <c r="I130" s="1280"/>
      <c r="J130" s="569">
        <f>SUM(J129)</f>
        <v>20</v>
      </c>
      <c r="K130" s="548"/>
      <c r="L130" s="569">
        <f>SUM(L129)</f>
        <v>100</v>
      </c>
      <c r="M130" s="568"/>
      <c r="O130" s="851"/>
    </row>
    <row r="131" spans="1:15" s="567" customFormat="1" ht="12" customHeight="1">
      <c r="A131" s="1076">
        <v>53</v>
      </c>
      <c r="B131" s="1076" t="s">
        <v>57</v>
      </c>
      <c r="C131" s="1076" t="s">
        <v>59</v>
      </c>
      <c r="D131" s="1110">
        <v>504472002</v>
      </c>
      <c r="E131" s="1110" t="s">
        <v>60</v>
      </c>
      <c r="F131" s="436"/>
      <c r="G131" s="436"/>
      <c r="H131" s="1128"/>
      <c r="I131" s="1069" t="s">
        <v>1753</v>
      </c>
      <c r="J131" s="553">
        <v>29</v>
      </c>
      <c r="K131" s="553">
        <v>5.5</v>
      </c>
      <c r="L131" s="553">
        <v>120</v>
      </c>
      <c r="M131" s="344"/>
      <c r="O131" s="851"/>
    </row>
    <row r="132" spans="1:15" s="567" customFormat="1" ht="12" customHeight="1">
      <c r="A132" s="508"/>
      <c r="B132" s="508"/>
      <c r="C132" s="508"/>
      <c r="D132" s="557"/>
      <c r="E132" s="557"/>
      <c r="F132" s="509"/>
      <c r="G132" s="509"/>
      <c r="H132" s="85"/>
      <c r="I132" s="1280"/>
      <c r="J132" s="569">
        <f>SUM(J131)</f>
        <v>29</v>
      </c>
      <c r="K132" s="548"/>
      <c r="L132" s="569">
        <f>SUM(L131)</f>
        <v>120</v>
      </c>
      <c r="M132" s="568"/>
      <c r="O132" s="851"/>
    </row>
    <row r="133" spans="1:15" s="567" customFormat="1" ht="25.5" customHeight="1">
      <c r="A133" s="1076">
        <v>54</v>
      </c>
      <c r="B133" s="1076" t="s">
        <v>31</v>
      </c>
      <c r="C133" s="1076" t="s">
        <v>30</v>
      </c>
      <c r="D133" s="123">
        <v>506072008</v>
      </c>
      <c r="E133" s="1110" t="s">
        <v>2180</v>
      </c>
      <c r="F133" s="436"/>
      <c r="G133" s="436"/>
      <c r="H133" s="1128"/>
      <c r="I133" s="1228" t="s">
        <v>2026</v>
      </c>
      <c r="J133" s="1086">
        <v>20</v>
      </c>
      <c r="K133" s="553">
        <v>5.5</v>
      </c>
      <c r="L133" s="553">
        <v>50</v>
      </c>
      <c r="M133" s="344"/>
      <c r="N133" s="878" t="s">
        <v>2554</v>
      </c>
      <c r="O133" s="851"/>
    </row>
    <row r="134" spans="1:15" s="567" customFormat="1" ht="12" customHeight="1">
      <c r="A134" s="1076">
        <v>55</v>
      </c>
      <c r="B134" s="1076" t="s">
        <v>31</v>
      </c>
      <c r="C134" s="1076" t="s">
        <v>30</v>
      </c>
      <c r="D134" s="1110">
        <v>506072013</v>
      </c>
      <c r="E134" s="1110" t="s">
        <v>474</v>
      </c>
      <c r="F134" s="436">
        <v>56</v>
      </c>
      <c r="G134" s="436">
        <v>300</v>
      </c>
      <c r="H134" s="1110"/>
      <c r="I134" s="1069" t="s">
        <v>1737</v>
      </c>
      <c r="J134" s="553">
        <v>55</v>
      </c>
      <c r="K134" s="553">
        <v>5.5</v>
      </c>
      <c r="L134" s="553">
        <v>200</v>
      </c>
      <c r="M134" s="344"/>
      <c r="N134" s="567" t="s">
        <v>1738</v>
      </c>
      <c r="O134" s="851"/>
    </row>
    <row r="135" spans="1:15" s="567" customFormat="1" ht="12" customHeight="1">
      <c r="A135" s="1871">
        <v>56</v>
      </c>
      <c r="B135" s="1871" t="s">
        <v>31</v>
      </c>
      <c r="C135" s="1871" t="s">
        <v>30</v>
      </c>
      <c r="D135" s="1918">
        <v>506072012</v>
      </c>
      <c r="E135" s="1918" t="s">
        <v>1677</v>
      </c>
      <c r="F135" s="436"/>
      <c r="G135" s="436"/>
      <c r="H135" s="1128" t="s">
        <v>2174</v>
      </c>
      <c r="I135" s="1069" t="s">
        <v>1678</v>
      </c>
      <c r="J135" s="553">
        <v>23</v>
      </c>
      <c r="K135" s="553">
        <v>5.5</v>
      </c>
      <c r="L135" s="553">
        <v>130.49</v>
      </c>
      <c r="M135" s="344"/>
      <c r="N135" s="567" t="s">
        <v>1738</v>
      </c>
      <c r="O135" s="851"/>
    </row>
    <row r="136" spans="1:15" s="567" customFormat="1" ht="12" customHeight="1">
      <c r="A136" s="1872"/>
      <c r="B136" s="1872"/>
      <c r="C136" s="1872"/>
      <c r="D136" s="1919"/>
      <c r="E136" s="1919"/>
      <c r="F136" s="436"/>
      <c r="G136" s="436"/>
      <c r="H136" s="1128"/>
      <c r="I136" s="1069" t="s">
        <v>895</v>
      </c>
      <c r="J136" s="553">
        <v>25</v>
      </c>
      <c r="K136" s="553">
        <v>5.5</v>
      </c>
      <c r="L136" s="553">
        <v>100</v>
      </c>
      <c r="M136" s="344"/>
      <c r="N136" s="567" t="s">
        <v>465</v>
      </c>
      <c r="O136" s="851"/>
    </row>
    <row r="137" spans="1:15" s="567" customFormat="1" ht="12" customHeight="1">
      <c r="A137" s="1873"/>
      <c r="B137" s="1873"/>
      <c r="C137" s="1873"/>
      <c r="D137" s="1920"/>
      <c r="E137" s="1920"/>
      <c r="F137" s="436"/>
      <c r="G137" s="436"/>
      <c r="H137" s="1128"/>
      <c r="I137" s="1069" t="s">
        <v>1736</v>
      </c>
      <c r="J137" s="553">
        <v>30</v>
      </c>
      <c r="K137" s="553">
        <v>5.5</v>
      </c>
      <c r="L137" s="553">
        <v>150</v>
      </c>
      <c r="M137" s="344"/>
      <c r="N137" s="567" t="s">
        <v>1738</v>
      </c>
      <c r="O137" s="851"/>
    </row>
    <row r="138" spans="1:15" s="567" customFormat="1" ht="12" customHeight="1">
      <c r="A138" s="508"/>
      <c r="B138" s="508"/>
      <c r="C138" s="508"/>
      <c r="D138" s="557"/>
      <c r="E138" s="557"/>
      <c r="F138" s="509"/>
      <c r="G138" s="509"/>
      <c r="H138" s="85"/>
      <c r="I138" s="1280"/>
      <c r="J138" s="569">
        <f>SUM(J133:J137)</f>
        <v>153</v>
      </c>
      <c r="K138" s="548"/>
      <c r="L138" s="569">
        <f>SUM(L133:L137)</f>
        <v>630.49</v>
      </c>
      <c r="M138" s="568"/>
      <c r="O138" s="851"/>
    </row>
    <row r="139" spans="1:15" s="567" customFormat="1" ht="17.25" customHeight="1">
      <c r="A139" s="1076">
        <v>57</v>
      </c>
      <c r="B139" s="1076" t="s">
        <v>31</v>
      </c>
      <c r="C139" s="1076" t="s">
        <v>50</v>
      </c>
      <c r="D139" s="1110">
        <v>506102003</v>
      </c>
      <c r="E139" s="1110" t="s">
        <v>49</v>
      </c>
      <c r="F139" s="436"/>
      <c r="G139" s="436"/>
      <c r="H139" s="1128"/>
      <c r="I139" s="1069" t="s">
        <v>2846</v>
      </c>
      <c r="J139" s="553">
        <v>65.06</v>
      </c>
      <c r="K139" s="553">
        <v>5.5</v>
      </c>
      <c r="L139" s="553">
        <v>215</v>
      </c>
      <c r="M139" s="344"/>
      <c r="N139" s="567">
        <v>255</v>
      </c>
      <c r="O139" s="851" t="s">
        <v>2704</v>
      </c>
    </row>
    <row r="140" spans="1:15" s="567" customFormat="1" ht="12" customHeight="1">
      <c r="A140" s="508"/>
      <c r="B140" s="508"/>
      <c r="C140" s="508"/>
      <c r="D140" s="557"/>
      <c r="E140" s="557"/>
      <c r="F140" s="509"/>
      <c r="G140" s="509"/>
      <c r="H140" s="85"/>
      <c r="I140" s="1280"/>
      <c r="J140" s="569">
        <f>SUM(J139:J139)</f>
        <v>65.06</v>
      </c>
      <c r="K140" s="548"/>
      <c r="L140" s="569">
        <f>SUM(L139:L139)</f>
        <v>215</v>
      </c>
      <c r="M140" s="568"/>
      <c r="O140" s="851"/>
    </row>
    <row r="141" spans="1:15" s="567" customFormat="1" ht="13.5" customHeight="1">
      <c r="A141" s="1076">
        <v>58</v>
      </c>
      <c r="B141" s="1076" t="s">
        <v>31</v>
      </c>
      <c r="C141" s="1076" t="s">
        <v>44</v>
      </c>
      <c r="D141" s="1110">
        <v>506622007</v>
      </c>
      <c r="E141" s="1110" t="s">
        <v>43</v>
      </c>
      <c r="F141" s="436">
        <v>74</v>
      </c>
      <c r="G141" s="436">
        <v>330</v>
      </c>
      <c r="H141" s="1110"/>
      <c r="I141" s="1069" t="s">
        <v>2692</v>
      </c>
      <c r="J141" s="553">
        <v>21</v>
      </c>
      <c r="K141" s="553">
        <v>5.5</v>
      </c>
      <c r="L141" s="553">
        <v>120</v>
      </c>
      <c r="M141" s="344"/>
      <c r="N141" s="567">
        <v>212.5</v>
      </c>
      <c r="O141" s="851"/>
    </row>
    <row r="142" spans="1:15" s="567" customFormat="1" ht="13.5" customHeight="1">
      <c r="A142" s="508"/>
      <c r="B142" s="508"/>
      <c r="C142" s="508"/>
      <c r="D142" s="557"/>
      <c r="E142" s="557"/>
      <c r="F142" s="509"/>
      <c r="G142" s="509"/>
      <c r="H142" s="557"/>
      <c r="I142" s="1280"/>
      <c r="J142" s="569">
        <f>SUM(J141)</f>
        <v>21</v>
      </c>
      <c r="K142" s="548"/>
      <c r="L142" s="569">
        <f>SUM(L141)</f>
        <v>120</v>
      </c>
      <c r="M142" s="568"/>
      <c r="O142" s="851"/>
    </row>
    <row r="143" spans="1:15" s="567" customFormat="1" ht="15" customHeight="1">
      <c r="A143" s="1076">
        <v>59</v>
      </c>
      <c r="B143" s="1076" t="s">
        <v>31</v>
      </c>
      <c r="C143" s="1076" t="s">
        <v>39</v>
      </c>
      <c r="D143" s="1110">
        <v>506322005</v>
      </c>
      <c r="E143" s="1110" t="s">
        <v>40</v>
      </c>
      <c r="F143" s="436"/>
      <c r="G143" s="436"/>
      <c r="H143" s="1128"/>
      <c r="I143" s="1069" t="s">
        <v>1754</v>
      </c>
      <c r="J143" s="553">
        <v>20</v>
      </c>
      <c r="K143" s="553">
        <v>5.5</v>
      </c>
      <c r="L143" s="553">
        <v>100</v>
      </c>
      <c r="M143" s="344"/>
      <c r="O143" s="851"/>
    </row>
    <row r="144" spans="1:15" s="567" customFormat="1" ht="15" customHeight="1">
      <c r="A144" s="1076">
        <v>60</v>
      </c>
      <c r="B144" s="1076" t="s">
        <v>31</v>
      </c>
      <c r="C144" s="1076" t="s">
        <v>39</v>
      </c>
      <c r="D144" s="1110">
        <v>506322017</v>
      </c>
      <c r="E144" s="1110" t="s">
        <v>38</v>
      </c>
      <c r="F144" s="436">
        <v>20</v>
      </c>
      <c r="G144" s="436">
        <v>90</v>
      </c>
      <c r="H144" s="1110"/>
      <c r="I144" s="1069" t="s">
        <v>1735</v>
      </c>
      <c r="J144" s="553">
        <v>20</v>
      </c>
      <c r="K144" s="553">
        <v>5.5</v>
      </c>
      <c r="L144" s="553">
        <v>90</v>
      </c>
      <c r="M144" s="344"/>
      <c r="O144" s="851" t="s">
        <v>1731</v>
      </c>
    </row>
    <row r="145" spans="1:15" s="567" customFormat="1" ht="15" customHeight="1">
      <c r="A145" s="508"/>
      <c r="B145" s="508"/>
      <c r="C145" s="508"/>
      <c r="D145" s="557"/>
      <c r="E145" s="557"/>
      <c r="F145" s="509"/>
      <c r="G145" s="509"/>
      <c r="H145" s="557"/>
      <c r="I145" s="1280"/>
      <c r="J145" s="569">
        <f>SUM(J143:J144)</f>
        <v>40</v>
      </c>
      <c r="K145" s="548"/>
      <c r="L145" s="569">
        <f>SUM(L143:L144)</f>
        <v>190</v>
      </c>
      <c r="M145" s="568"/>
      <c r="O145" s="851"/>
    </row>
    <row r="146" spans="1:15" s="567" customFormat="1" ht="15" customHeight="1">
      <c r="A146" s="1871">
        <v>61</v>
      </c>
      <c r="B146" s="1871" t="s">
        <v>31</v>
      </c>
      <c r="C146" s="1871" t="s">
        <v>33</v>
      </c>
      <c r="D146" s="1918">
        <v>506692004</v>
      </c>
      <c r="E146" s="1918" t="s">
        <v>32</v>
      </c>
      <c r="F146" s="436"/>
      <c r="G146" s="436"/>
      <c r="H146" s="1128"/>
      <c r="I146" s="1069" t="s">
        <v>1755</v>
      </c>
      <c r="J146" s="553">
        <v>20</v>
      </c>
      <c r="K146" s="553">
        <v>5.5</v>
      </c>
      <c r="L146" s="553">
        <v>90</v>
      </c>
      <c r="M146" s="344"/>
      <c r="O146" s="851"/>
    </row>
    <row r="147" spans="1:15" s="567" customFormat="1" ht="15" customHeight="1">
      <c r="A147" s="1873"/>
      <c r="B147" s="1873"/>
      <c r="C147" s="1873"/>
      <c r="D147" s="1920"/>
      <c r="E147" s="1920"/>
      <c r="F147" s="436"/>
      <c r="G147" s="436"/>
      <c r="H147" s="1128"/>
      <c r="I147" s="1069" t="s">
        <v>1682</v>
      </c>
      <c r="J147" s="553">
        <v>56</v>
      </c>
      <c r="K147" s="553">
        <v>5.5</v>
      </c>
      <c r="L147" s="553">
        <v>175</v>
      </c>
      <c r="M147" s="344"/>
      <c r="N147" s="567" t="s">
        <v>1683</v>
      </c>
      <c r="O147" s="851" t="s">
        <v>1718</v>
      </c>
    </row>
    <row r="148" spans="1:15" s="845" customFormat="1" ht="15" customHeight="1">
      <c r="A148" s="1076">
        <v>62</v>
      </c>
      <c r="B148" s="1076" t="s">
        <v>31</v>
      </c>
      <c r="C148" s="1076" t="s">
        <v>33</v>
      </c>
      <c r="D148" s="1110">
        <v>506692003</v>
      </c>
      <c r="E148" s="1110" t="s">
        <v>2698</v>
      </c>
      <c r="F148" s="436">
        <v>20</v>
      </c>
      <c r="G148" s="436">
        <v>90</v>
      </c>
      <c r="H148" s="1110"/>
      <c r="I148" s="1069" t="s">
        <v>2699</v>
      </c>
      <c r="J148" s="553">
        <v>4</v>
      </c>
      <c r="K148" s="553">
        <v>5.5</v>
      </c>
      <c r="L148" s="553">
        <v>50</v>
      </c>
      <c r="M148" s="966"/>
      <c r="O148" s="851" t="s">
        <v>2700</v>
      </c>
    </row>
    <row r="149" spans="1:15" s="567" customFormat="1" ht="15" customHeight="1">
      <c r="A149" s="508"/>
      <c r="B149" s="508"/>
      <c r="C149" s="508"/>
      <c r="D149" s="557"/>
      <c r="E149" s="557"/>
      <c r="F149" s="509"/>
      <c r="G149" s="509"/>
      <c r="H149" s="85"/>
      <c r="I149" s="1280"/>
      <c r="J149" s="569">
        <f t="shared" ref="J149:K149" si="30">SUM(J146:J148)</f>
        <v>80</v>
      </c>
      <c r="K149" s="569">
        <f t="shared" si="30"/>
        <v>16.5</v>
      </c>
      <c r="L149" s="569">
        <f>SUM(L146:L148)</f>
        <v>315</v>
      </c>
      <c r="M149" s="568"/>
      <c r="O149" s="851"/>
    </row>
    <row r="150" spans="1:15" s="343" customFormat="1" ht="15" customHeight="1">
      <c r="A150" s="1933">
        <v>63</v>
      </c>
      <c r="B150" s="1942" t="s">
        <v>31</v>
      </c>
      <c r="C150" s="1942" t="s">
        <v>95</v>
      </c>
      <c r="D150" s="1941">
        <v>506362003</v>
      </c>
      <c r="E150" s="1941" t="s">
        <v>2031</v>
      </c>
      <c r="F150" s="123"/>
      <c r="G150" s="123"/>
      <c r="H150" s="1110"/>
      <c r="I150" s="1228" t="s">
        <v>2032</v>
      </c>
      <c r="J150" s="1086">
        <v>15</v>
      </c>
      <c r="K150" s="553">
        <v>5.5</v>
      </c>
      <c r="L150" s="553">
        <v>75</v>
      </c>
      <c r="M150" s="284"/>
      <c r="O150" s="621" t="s">
        <v>1731</v>
      </c>
    </row>
    <row r="151" spans="1:15" s="343" customFormat="1" ht="15" customHeight="1">
      <c r="A151" s="1934"/>
      <c r="B151" s="1942"/>
      <c r="C151" s="1942"/>
      <c r="D151" s="1941"/>
      <c r="E151" s="1941"/>
      <c r="F151" s="123"/>
      <c r="G151" s="123"/>
      <c r="H151" s="1110"/>
      <c r="I151" s="1228" t="s">
        <v>840</v>
      </c>
      <c r="J151" s="1086">
        <v>21</v>
      </c>
      <c r="K151" s="553">
        <v>5.5</v>
      </c>
      <c r="L151" s="553">
        <v>90</v>
      </c>
      <c r="M151" s="284"/>
      <c r="O151" s="621" t="s">
        <v>2750</v>
      </c>
    </row>
    <row r="152" spans="1:15" s="343" customFormat="1" ht="15" customHeight="1">
      <c r="A152" s="1064">
        <v>64</v>
      </c>
      <c r="B152" s="1115" t="s">
        <v>31</v>
      </c>
      <c r="C152" s="1115" t="s">
        <v>95</v>
      </c>
      <c r="D152" s="123">
        <v>506362005</v>
      </c>
      <c r="E152" s="123" t="s">
        <v>2033</v>
      </c>
      <c r="F152" s="123"/>
      <c r="G152" s="123"/>
      <c r="H152" s="1110"/>
      <c r="I152" s="1228" t="s">
        <v>2600</v>
      </c>
      <c r="J152" s="1086">
        <v>25</v>
      </c>
      <c r="K152" s="553">
        <v>5.5</v>
      </c>
      <c r="L152" s="553">
        <v>125</v>
      </c>
      <c r="M152" s="284"/>
      <c r="O152" s="621" t="s">
        <v>2493</v>
      </c>
    </row>
    <row r="153" spans="1:15" s="343" customFormat="1" ht="15" customHeight="1">
      <c r="A153" s="559"/>
      <c r="B153" s="486"/>
      <c r="C153" s="486"/>
      <c r="D153" s="598"/>
      <c r="E153" s="598"/>
      <c r="F153" s="598"/>
      <c r="G153" s="598"/>
      <c r="H153" s="557"/>
      <c r="I153" s="1286"/>
      <c r="J153" s="1287">
        <f>SUM(J150:J152)</f>
        <v>61</v>
      </c>
      <c r="K153" s="1288"/>
      <c r="L153" s="569">
        <f>SUM(L150:L152)</f>
        <v>290</v>
      </c>
      <c r="M153" s="345"/>
      <c r="O153" s="621"/>
    </row>
    <row r="154" spans="1:15" s="567" customFormat="1" ht="15" customHeight="1">
      <c r="A154" s="1076">
        <v>65</v>
      </c>
      <c r="B154" s="1064" t="s">
        <v>21</v>
      </c>
      <c r="C154" s="1064" t="s">
        <v>25</v>
      </c>
      <c r="D154" s="123">
        <v>542432007</v>
      </c>
      <c r="E154" s="1110" t="s">
        <v>481</v>
      </c>
      <c r="F154" s="124">
        <v>59</v>
      </c>
      <c r="G154" s="124">
        <v>300</v>
      </c>
      <c r="H154" s="1110"/>
      <c r="I154" s="1069" t="s">
        <v>840</v>
      </c>
      <c r="J154" s="553">
        <v>60.06</v>
      </c>
      <c r="K154" s="553">
        <v>5.5</v>
      </c>
      <c r="L154" s="553">
        <v>375</v>
      </c>
      <c r="M154" s="344"/>
      <c r="O154" s="851"/>
    </row>
    <row r="155" spans="1:15" s="567" customFormat="1" ht="15" customHeight="1">
      <c r="A155" s="508"/>
      <c r="B155" s="559"/>
      <c r="C155" s="559"/>
      <c r="D155" s="598"/>
      <c r="E155" s="557"/>
      <c r="F155" s="560"/>
      <c r="G155" s="560"/>
      <c r="H155" s="557"/>
      <c r="I155" s="1280"/>
      <c r="J155" s="569">
        <f>SUM(J154)</f>
        <v>60.06</v>
      </c>
      <c r="K155" s="548"/>
      <c r="L155" s="569">
        <f>SUM(L154)</f>
        <v>375</v>
      </c>
      <c r="M155" s="568"/>
      <c r="O155" s="851"/>
    </row>
    <row r="156" spans="1:15" s="567" customFormat="1" ht="15" customHeight="1">
      <c r="A156" s="1076">
        <v>66</v>
      </c>
      <c r="B156" s="1076" t="s">
        <v>8</v>
      </c>
      <c r="C156" s="1076" t="s">
        <v>97</v>
      </c>
      <c r="D156" s="1110">
        <v>578382004</v>
      </c>
      <c r="E156" s="1110" t="s">
        <v>485</v>
      </c>
      <c r="F156" s="436"/>
      <c r="G156" s="436"/>
      <c r="H156" s="1110"/>
      <c r="I156" s="1069" t="s">
        <v>1756</v>
      </c>
      <c r="J156" s="553">
        <v>15</v>
      </c>
      <c r="K156" s="553">
        <v>5.5</v>
      </c>
      <c r="L156" s="553">
        <v>75</v>
      </c>
      <c r="M156" s="344"/>
      <c r="O156" s="851"/>
    </row>
    <row r="157" spans="1:15" s="567" customFormat="1" ht="15" customHeight="1">
      <c r="A157" s="1871">
        <v>67</v>
      </c>
      <c r="B157" s="1871" t="s">
        <v>8</v>
      </c>
      <c r="C157" s="1871" t="s">
        <v>97</v>
      </c>
      <c r="D157" s="1918">
        <v>578382005</v>
      </c>
      <c r="E157" s="1918" t="s">
        <v>486</v>
      </c>
      <c r="F157" s="436"/>
      <c r="G157" s="436"/>
      <c r="H157" s="1110"/>
      <c r="I157" s="1069" t="s">
        <v>1757</v>
      </c>
      <c r="J157" s="553">
        <v>15</v>
      </c>
      <c r="K157" s="553">
        <v>5.5</v>
      </c>
      <c r="L157" s="553">
        <v>75</v>
      </c>
      <c r="M157" s="344"/>
      <c r="O157" s="851"/>
    </row>
    <row r="158" spans="1:15" s="567" customFormat="1" ht="15" customHeight="1">
      <c r="A158" s="1873"/>
      <c r="B158" s="1873"/>
      <c r="C158" s="1873"/>
      <c r="D158" s="1920"/>
      <c r="E158" s="1920"/>
      <c r="F158" s="436"/>
      <c r="G158" s="436"/>
      <c r="H158" s="1110"/>
      <c r="I158" s="1069" t="s">
        <v>1758</v>
      </c>
      <c r="J158" s="553">
        <v>35.06</v>
      </c>
      <c r="K158" s="553">
        <v>5.5</v>
      </c>
      <c r="L158" s="553">
        <v>150</v>
      </c>
      <c r="M158" s="344"/>
      <c r="O158" s="851"/>
    </row>
    <row r="159" spans="1:15" s="567" customFormat="1" ht="15" customHeight="1">
      <c r="A159" s="508"/>
      <c r="B159" s="508"/>
      <c r="C159" s="508"/>
      <c r="D159" s="557"/>
      <c r="E159" s="557"/>
      <c r="F159" s="509"/>
      <c r="G159" s="509"/>
      <c r="H159" s="557"/>
      <c r="I159" s="1280"/>
      <c r="J159" s="569">
        <f>SUM(J156:J158)</f>
        <v>65.06</v>
      </c>
      <c r="K159" s="548"/>
      <c r="L159" s="569">
        <f>SUM(L156:L158)</f>
        <v>300</v>
      </c>
      <c r="M159" s="568"/>
      <c r="O159" s="851"/>
    </row>
    <row r="160" spans="1:15" s="343" customFormat="1" ht="15" customHeight="1">
      <c r="A160" s="1076">
        <v>68</v>
      </c>
      <c r="B160" s="1115" t="s">
        <v>8</v>
      </c>
      <c r="C160" s="1115" t="s">
        <v>5</v>
      </c>
      <c r="D160" s="123">
        <v>578952006</v>
      </c>
      <c r="E160" s="123" t="s">
        <v>1898</v>
      </c>
      <c r="F160" s="1086"/>
      <c r="G160" s="1086"/>
      <c r="H160" s="1110"/>
      <c r="I160" s="1228" t="s">
        <v>2034</v>
      </c>
      <c r="J160" s="1086">
        <v>24</v>
      </c>
      <c r="K160" s="553">
        <v>5.5</v>
      </c>
      <c r="L160" s="553">
        <v>120</v>
      </c>
      <c r="M160" s="284"/>
      <c r="O160" s="621" t="s">
        <v>2731</v>
      </c>
    </row>
    <row r="161" spans="1:15" s="567" customFormat="1" ht="15" customHeight="1">
      <c r="A161" s="508"/>
      <c r="B161" s="508"/>
      <c r="C161" s="508"/>
      <c r="D161" s="557"/>
      <c r="E161" s="557"/>
      <c r="F161" s="509"/>
      <c r="G161" s="509"/>
      <c r="H161" s="557"/>
      <c r="I161" s="1280"/>
      <c r="J161" s="569">
        <f>SUM(J160:J160)</f>
        <v>24</v>
      </c>
      <c r="K161" s="548"/>
      <c r="L161" s="569">
        <f>SUM(L160:L160)</f>
        <v>120</v>
      </c>
      <c r="M161" s="568"/>
      <c r="O161" s="851"/>
    </row>
    <row r="162" spans="1:15" s="567" customFormat="1" ht="24" customHeight="1">
      <c r="A162" s="1076">
        <v>69</v>
      </c>
      <c r="B162" s="1076" t="s">
        <v>8</v>
      </c>
      <c r="C162" s="1076" t="s">
        <v>12</v>
      </c>
      <c r="D162" s="1110">
        <v>578962003</v>
      </c>
      <c r="E162" s="1110" t="s">
        <v>487</v>
      </c>
      <c r="F162" s="436">
        <v>18</v>
      </c>
      <c r="G162" s="436">
        <v>45</v>
      </c>
      <c r="H162" s="1110"/>
      <c r="I162" s="1069"/>
      <c r="J162" s="553">
        <v>18</v>
      </c>
      <c r="K162" s="553">
        <v>5.5</v>
      </c>
      <c r="L162" s="553">
        <v>130</v>
      </c>
      <c r="M162" s="344"/>
      <c r="O162" s="851"/>
    </row>
    <row r="163" spans="1:15" s="567" customFormat="1" ht="12" customHeight="1">
      <c r="A163" s="508"/>
      <c r="B163" s="508"/>
      <c r="C163" s="508"/>
      <c r="D163" s="557"/>
      <c r="E163" s="557"/>
      <c r="F163" s="509"/>
      <c r="G163" s="509"/>
      <c r="H163" s="557"/>
      <c r="I163" s="1280"/>
      <c r="J163" s="569">
        <f>SUM(J162)</f>
        <v>18</v>
      </c>
      <c r="K163" s="548"/>
      <c r="L163" s="569">
        <f>SUM(L162)</f>
        <v>130</v>
      </c>
      <c r="M163" s="568"/>
      <c r="O163" s="851"/>
    </row>
    <row r="164" spans="1:15" s="567" customFormat="1" ht="14.25" customHeight="1">
      <c r="A164" s="1871">
        <v>70</v>
      </c>
      <c r="B164" s="1871" t="s">
        <v>8</v>
      </c>
      <c r="C164" s="1871" t="s">
        <v>11</v>
      </c>
      <c r="D164" s="1924">
        <v>578762003</v>
      </c>
      <c r="E164" s="1924" t="s">
        <v>488</v>
      </c>
      <c r="F164" s="436">
        <v>67</v>
      </c>
      <c r="G164" s="436">
        <v>350</v>
      </c>
      <c r="H164" s="1110"/>
      <c r="I164" s="1069" t="s">
        <v>1760</v>
      </c>
      <c r="J164" s="553">
        <v>20</v>
      </c>
      <c r="K164" s="553">
        <v>5.5</v>
      </c>
      <c r="L164" s="553">
        <v>100</v>
      </c>
      <c r="M164" s="344"/>
      <c r="O164" s="851"/>
    </row>
    <row r="165" spans="1:15" s="567" customFormat="1" ht="14.25" customHeight="1">
      <c r="A165" s="1873"/>
      <c r="B165" s="1873"/>
      <c r="C165" s="1873"/>
      <c r="D165" s="1924"/>
      <c r="E165" s="1924"/>
      <c r="F165" s="436"/>
      <c r="G165" s="436"/>
      <c r="H165" s="1110"/>
      <c r="I165" s="1069" t="s">
        <v>1759</v>
      </c>
      <c r="J165" s="553">
        <v>50.06</v>
      </c>
      <c r="K165" s="553">
        <v>5.5</v>
      </c>
      <c r="L165" s="553">
        <v>200</v>
      </c>
      <c r="M165" s="344"/>
      <c r="O165" s="851"/>
    </row>
    <row r="166" spans="1:15" s="567" customFormat="1" ht="14.25" customHeight="1">
      <c r="A166" s="1076">
        <v>71</v>
      </c>
      <c r="B166" s="1076" t="s">
        <v>8</v>
      </c>
      <c r="C166" s="1076" t="s">
        <v>11</v>
      </c>
      <c r="D166" s="1110">
        <v>578762007</v>
      </c>
      <c r="E166" s="1110" t="s">
        <v>10</v>
      </c>
      <c r="F166" s="436"/>
      <c r="G166" s="436"/>
      <c r="H166" s="1110"/>
      <c r="I166" s="1069" t="s">
        <v>1761</v>
      </c>
      <c r="J166" s="553">
        <v>23</v>
      </c>
      <c r="K166" s="553">
        <v>5.5</v>
      </c>
      <c r="L166" s="553">
        <v>120</v>
      </c>
      <c r="M166" s="344"/>
      <c r="O166" s="851"/>
    </row>
    <row r="167" spans="1:15" s="567" customFormat="1" ht="10.5" customHeight="1">
      <c r="A167" s="508"/>
      <c r="B167" s="508"/>
      <c r="C167" s="508"/>
      <c r="D167" s="557"/>
      <c r="E167" s="557"/>
      <c r="F167" s="509"/>
      <c r="G167" s="509"/>
      <c r="H167" s="557"/>
      <c r="I167" s="1280"/>
      <c r="J167" s="569">
        <f>SUM(J164:J166)</f>
        <v>93.06</v>
      </c>
      <c r="K167" s="548"/>
      <c r="L167" s="569">
        <f>SUM(L164:L166)</f>
        <v>420</v>
      </c>
      <c r="M167" s="568"/>
      <c r="O167" s="851"/>
    </row>
    <row r="168" spans="1:15" s="567" customFormat="1" ht="14.25" customHeight="1">
      <c r="A168" s="1076">
        <v>72</v>
      </c>
      <c r="B168" s="1076" t="s">
        <v>8</v>
      </c>
      <c r="C168" s="1076" t="s">
        <v>79</v>
      </c>
      <c r="D168" s="1110">
        <v>578662005</v>
      </c>
      <c r="E168" s="1110" t="s">
        <v>489</v>
      </c>
      <c r="F168" s="436">
        <v>40</v>
      </c>
      <c r="G168" s="436">
        <v>200</v>
      </c>
      <c r="H168" s="1110"/>
      <c r="I168" s="1069" t="s">
        <v>1762</v>
      </c>
      <c r="J168" s="553">
        <v>42</v>
      </c>
      <c r="K168" s="553">
        <v>5.5</v>
      </c>
      <c r="L168" s="553">
        <v>60</v>
      </c>
      <c r="M168" s="344"/>
      <c r="O168" s="851"/>
    </row>
    <row r="169" spans="1:15" s="567" customFormat="1" ht="11.25" customHeight="1">
      <c r="A169" s="508"/>
      <c r="B169" s="508"/>
      <c r="C169" s="508"/>
      <c r="D169" s="557"/>
      <c r="E169" s="557"/>
      <c r="F169" s="509"/>
      <c r="G169" s="509"/>
      <c r="H169" s="557"/>
      <c r="I169" s="1280"/>
      <c r="J169" s="569">
        <f>SUM(J168)</f>
        <v>42</v>
      </c>
      <c r="K169" s="548"/>
      <c r="L169" s="569">
        <f>SUM(L168)</f>
        <v>60</v>
      </c>
      <c r="M169" s="568"/>
      <c r="O169" s="851"/>
    </row>
    <row r="170" spans="1:15" s="567" customFormat="1" ht="17.25" customHeight="1">
      <c r="A170" s="1076">
        <v>73</v>
      </c>
      <c r="B170" s="1076" t="s">
        <v>8</v>
      </c>
      <c r="C170" s="1076" t="s">
        <v>7</v>
      </c>
      <c r="D170" s="1110">
        <v>578572003</v>
      </c>
      <c r="E170" s="1110" t="s">
        <v>9</v>
      </c>
      <c r="F170" s="436">
        <v>2</v>
      </c>
      <c r="G170" s="436">
        <v>5</v>
      </c>
      <c r="H170" s="1110"/>
      <c r="I170" s="1069"/>
      <c r="J170" s="553">
        <f>F170</f>
        <v>2</v>
      </c>
      <c r="K170" s="553">
        <v>5.5</v>
      </c>
      <c r="L170" s="553">
        <f>G170</f>
        <v>5</v>
      </c>
      <c r="M170" s="344"/>
      <c r="O170" s="851"/>
    </row>
    <row r="171" spans="1:15" s="567" customFormat="1" ht="12" customHeight="1">
      <c r="A171" s="508"/>
      <c r="B171" s="508"/>
      <c r="C171" s="508"/>
      <c r="D171" s="557"/>
      <c r="E171" s="557"/>
      <c r="F171" s="509"/>
      <c r="G171" s="509"/>
      <c r="H171" s="557"/>
      <c r="I171" s="1280"/>
      <c r="J171" s="569">
        <f>SUM(J170)</f>
        <v>2</v>
      </c>
      <c r="K171" s="569">
        <v>5.5</v>
      </c>
      <c r="L171" s="569">
        <f>SUM(L170)</f>
        <v>5</v>
      </c>
      <c r="M171" s="344"/>
      <c r="O171" s="851"/>
    </row>
    <row r="172" spans="1:15" s="567" customFormat="1" ht="17.25" customHeight="1">
      <c r="A172" s="1076">
        <v>74</v>
      </c>
      <c r="B172" s="1076" t="s">
        <v>1</v>
      </c>
      <c r="C172" s="1076" t="s">
        <v>3</v>
      </c>
      <c r="D172" s="1110">
        <v>579872005</v>
      </c>
      <c r="E172" s="1110" t="s">
        <v>4</v>
      </c>
      <c r="F172" s="436"/>
      <c r="G172" s="436"/>
      <c r="H172" s="1110"/>
      <c r="I172" s="1069" t="s">
        <v>1763</v>
      </c>
      <c r="J172" s="553">
        <v>39.06</v>
      </c>
      <c r="K172" s="553">
        <v>5.5</v>
      </c>
      <c r="L172" s="553">
        <v>150</v>
      </c>
      <c r="M172" s="344"/>
      <c r="N172" s="852" t="s">
        <v>2477</v>
      </c>
    </row>
    <row r="173" spans="1:15" s="567" customFormat="1" ht="12" customHeight="1">
      <c r="A173" s="508"/>
      <c r="B173" s="508"/>
      <c r="C173" s="508"/>
      <c r="D173" s="557"/>
      <c r="E173" s="557"/>
      <c r="F173" s="509"/>
      <c r="G173" s="509"/>
      <c r="H173" s="557"/>
      <c r="I173" s="1280"/>
      <c r="J173" s="569">
        <f>SUM(J172)</f>
        <v>39.06</v>
      </c>
      <c r="K173" s="548"/>
      <c r="L173" s="569">
        <f>SUM(L172)</f>
        <v>150</v>
      </c>
      <c r="M173" s="568"/>
      <c r="O173" s="851"/>
    </row>
    <row r="174" spans="1:15" s="567" customFormat="1" ht="17.25" customHeight="1">
      <c r="A174" s="1076">
        <v>75</v>
      </c>
      <c r="B174" s="1076" t="s">
        <v>1</v>
      </c>
      <c r="C174" s="1076" t="s">
        <v>77</v>
      </c>
      <c r="D174" s="1110">
        <v>579142002</v>
      </c>
      <c r="E174" s="1110" t="s">
        <v>1410</v>
      </c>
      <c r="F174" s="436"/>
      <c r="G174" s="436"/>
      <c r="H174" s="1110" t="s">
        <v>1751</v>
      </c>
      <c r="I174" s="1069" t="s">
        <v>1411</v>
      </c>
      <c r="J174" s="553">
        <v>22</v>
      </c>
      <c r="K174" s="553">
        <v>5.5</v>
      </c>
      <c r="L174" s="553">
        <v>147.13999999999999</v>
      </c>
      <c r="M174" s="344"/>
      <c r="O174" s="851"/>
    </row>
    <row r="175" spans="1:15" s="567" customFormat="1" ht="12" customHeight="1">
      <c r="A175" s="563"/>
      <c r="B175" s="563"/>
      <c r="C175" s="563"/>
      <c r="D175" s="565"/>
      <c r="E175" s="565"/>
      <c r="F175" s="564"/>
      <c r="G175" s="564"/>
      <c r="H175" s="565"/>
      <c r="I175" s="1283"/>
      <c r="J175" s="1284">
        <f>SUM(J174:J174)</f>
        <v>22</v>
      </c>
      <c r="K175" s="1285"/>
      <c r="L175" s="1284">
        <f>SUM(L174:L174)</f>
        <v>147.13999999999999</v>
      </c>
      <c r="M175" s="570"/>
      <c r="O175" s="851"/>
    </row>
    <row r="176" spans="1:15" s="502" customFormat="1" ht="12" customHeight="1">
      <c r="A176" s="142"/>
      <c r="B176" s="142"/>
      <c r="C176" s="142"/>
      <c r="D176" s="141"/>
      <c r="E176" s="571" t="s">
        <v>2474</v>
      </c>
      <c r="F176" s="141"/>
      <c r="G176" s="141"/>
      <c r="H176" s="571"/>
      <c r="I176" s="554"/>
      <c r="J176" s="572">
        <f>J175+J173+J169+J167+J163+J161+J159+J155+J153+J149+J145+J142+J140+J138+J132+J130+J128+J171</f>
        <v>873.3</v>
      </c>
      <c r="K176" s="184"/>
      <c r="L176" s="572">
        <f>L175+L173+L169+L167+L163+L161+L159+L155+L153+L149+L145+L142+L140+L138+L132+L130+L128+L171</f>
        <v>3995.9900000000002</v>
      </c>
      <c r="O176" s="621"/>
    </row>
    <row r="177" spans="1:15" s="502" customFormat="1" ht="12" customHeight="1">
      <c r="A177" s="142"/>
      <c r="B177" s="142"/>
      <c r="C177" s="142"/>
      <c r="D177" s="141"/>
      <c r="E177" s="571"/>
      <c r="F177" s="141"/>
      <c r="G177" s="141"/>
      <c r="H177" s="571"/>
      <c r="I177" s="554"/>
      <c r="J177" s="572"/>
      <c r="K177" s="184"/>
      <c r="L177" s="572"/>
      <c r="O177" s="621"/>
    </row>
    <row r="178" spans="1:15" s="287" customFormat="1" ht="12.75" customHeight="1">
      <c r="A178" s="145"/>
      <c r="B178" s="145"/>
      <c r="C178" s="145"/>
      <c r="D178" s="116"/>
      <c r="E178" s="1289" t="s">
        <v>2152</v>
      </c>
      <c r="F178" s="116"/>
      <c r="G178" s="116"/>
      <c r="H178" s="1289" t="s">
        <v>2152</v>
      </c>
      <c r="I178" s="346"/>
      <c r="J178" s="607">
        <f>J176+J123+J77</f>
        <v>2515.5299999999997</v>
      </c>
      <c r="K178" s="181"/>
      <c r="L178" s="607">
        <f>L176+L123+L77</f>
        <v>14738.96</v>
      </c>
      <c r="O178" s="621"/>
    </row>
  </sheetData>
  <mergeCells count="132">
    <mergeCell ref="I1:L1"/>
    <mergeCell ref="A2:L2"/>
    <mergeCell ref="A3:L3"/>
    <mergeCell ref="E45:E46"/>
    <mergeCell ref="A45:A46"/>
    <mergeCell ref="E18:E19"/>
    <mergeCell ref="D18:D19"/>
    <mergeCell ref="C18:C19"/>
    <mergeCell ref="B18:B19"/>
    <mergeCell ref="A18:A19"/>
    <mergeCell ref="E21:E22"/>
    <mergeCell ref="D21:D22"/>
    <mergeCell ref="C21:C22"/>
    <mergeCell ref="B21:B22"/>
    <mergeCell ref="A21:A22"/>
    <mergeCell ref="A31:A34"/>
    <mergeCell ref="D4:D5"/>
    <mergeCell ref="D11:D12"/>
    <mergeCell ref="D31:D34"/>
    <mergeCell ref="E31:E34"/>
    <mergeCell ref="A135:A137"/>
    <mergeCell ref="C164:C165"/>
    <mergeCell ref="B164:B165"/>
    <mergeCell ref="A164:A165"/>
    <mergeCell ref="E157:E158"/>
    <mergeCell ref="D157:D158"/>
    <mergeCell ref="C157:C158"/>
    <mergeCell ref="B157:B158"/>
    <mergeCell ref="A157:A158"/>
    <mergeCell ref="A150:A151"/>
    <mergeCell ref="E150:E151"/>
    <mergeCell ref="E164:E165"/>
    <mergeCell ref="D150:D151"/>
    <mergeCell ref="D164:D165"/>
    <mergeCell ref="B150:B151"/>
    <mergeCell ref="C150:C151"/>
    <mergeCell ref="E146:E147"/>
    <mergeCell ref="D146:D147"/>
    <mergeCell ref="C146:C147"/>
    <mergeCell ref="B146:B147"/>
    <mergeCell ref="A146:A147"/>
    <mergeCell ref="E84:E86"/>
    <mergeCell ref="D84:D86"/>
    <mergeCell ref="C84:C86"/>
    <mergeCell ref="E97:E99"/>
    <mergeCell ref="D97:D99"/>
    <mergeCell ref="C97:C99"/>
    <mergeCell ref="B97:B99"/>
    <mergeCell ref="D135:D137"/>
    <mergeCell ref="C135:C137"/>
    <mergeCell ref="B135:B137"/>
    <mergeCell ref="B94:B95"/>
    <mergeCell ref="A124:E124"/>
    <mergeCell ref="E135:E137"/>
    <mergeCell ref="B84:B86"/>
    <mergeCell ref="A84:A86"/>
    <mergeCell ref="A117:A119"/>
    <mergeCell ref="A108:A110"/>
    <mergeCell ref="B108:B110"/>
    <mergeCell ref="C108:C110"/>
    <mergeCell ref="D108:D110"/>
    <mergeCell ref="E114:E115"/>
    <mergeCell ref="D114:D115"/>
    <mergeCell ref="C114:C115"/>
    <mergeCell ref="B114:B115"/>
    <mergeCell ref="A94:A95"/>
    <mergeCell ref="E105:E106"/>
    <mergeCell ref="D105:D106"/>
    <mergeCell ref="C105:C106"/>
    <mergeCell ref="B105:B106"/>
    <mergeCell ref="A105:A106"/>
    <mergeCell ref="E102:E103"/>
    <mergeCell ref="D102:D103"/>
    <mergeCell ref="C102:C103"/>
    <mergeCell ref="B102:B103"/>
    <mergeCell ref="A102:A103"/>
    <mergeCell ref="E94:E95"/>
    <mergeCell ref="D94:D95"/>
    <mergeCell ref="C94:C95"/>
    <mergeCell ref="A97:A99"/>
    <mergeCell ref="D63:D64"/>
    <mergeCell ref="D65:D67"/>
    <mergeCell ref="C11:C12"/>
    <mergeCell ref="A11:A12"/>
    <mergeCell ref="D8:D9"/>
    <mergeCell ref="C8:C9"/>
    <mergeCell ref="B8:B9"/>
    <mergeCell ref="A8:A9"/>
    <mergeCell ref="B45:B46"/>
    <mergeCell ref="C45:C46"/>
    <mergeCell ref="D45:D46"/>
    <mergeCell ref="B65:B67"/>
    <mergeCell ref="C65:C67"/>
    <mergeCell ref="C31:C34"/>
    <mergeCell ref="A63:A64"/>
    <mergeCell ref="B63:B64"/>
    <mergeCell ref="C63:C64"/>
    <mergeCell ref="A65:A67"/>
    <mergeCell ref="A68:A69"/>
    <mergeCell ref="B68:B69"/>
    <mergeCell ref="C68:C69"/>
    <mergeCell ref="D68:D69"/>
    <mergeCell ref="E72:E74"/>
    <mergeCell ref="D72:D74"/>
    <mergeCell ref="C72:C74"/>
    <mergeCell ref="B72:B74"/>
    <mergeCell ref="A72:A74"/>
    <mergeCell ref="E68:E69"/>
    <mergeCell ref="A114:A115"/>
    <mergeCell ref="E108:E110"/>
    <mergeCell ref="E117:E119"/>
    <mergeCell ref="D117:D119"/>
    <mergeCell ref="C117:C119"/>
    <mergeCell ref="B117:B119"/>
    <mergeCell ref="A78:E78"/>
    <mergeCell ref="A6:E6"/>
    <mergeCell ref="M4:M5"/>
    <mergeCell ref="E11:E12"/>
    <mergeCell ref="L4:L5"/>
    <mergeCell ref="I4:K4"/>
    <mergeCell ref="H4:H5"/>
    <mergeCell ref="A4:A5"/>
    <mergeCell ref="B4:B5"/>
    <mergeCell ref="C4:C5"/>
    <mergeCell ref="E4:E5"/>
    <mergeCell ref="F4:G4"/>
    <mergeCell ref="F5:G5"/>
    <mergeCell ref="B11:B12"/>
    <mergeCell ref="E8:E9"/>
    <mergeCell ref="E65:E67"/>
    <mergeCell ref="B31:B34"/>
    <mergeCell ref="E63:E64"/>
  </mergeCells>
  <printOptions horizontalCentered="1"/>
  <pageMargins left="0.5" right="0.75" top="0.75" bottom="0.75" header="0.3" footer="0.35"/>
  <pageSetup paperSize="9" scale="85" firstPageNumber="69" orientation="landscape" useFirstPageNumber="1" r:id="rId1"/>
  <headerFooter>
    <oddFooter>&amp;C&amp;"SutonnyMJ,Bold"&amp;18&amp;P</oddFooter>
  </headerFooter>
  <ignoredErrors>
    <ignoredError sqref="L140 L14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3D03DF"/>
  </sheetPr>
  <dimension ref="A1:K68"/>
  <sheetViews>
    <sheetView workbookViewId="0">
      <pane xSplit="8" ySplit="3" topLeftCell="I4" activePane="bottomRight" state="frozenSplit"/>
      <selection pane="topRight" activeCell="I1" sqref="I1"/>
      <selection pane="bottomLeft" activeCell="A10" sqref="A10"/>
      <selection pane="bottomRight" activeCell="J73" sqref="J73"/>
    </sheetView>
  </sheetViews>
  <sheetFormatPr defaultRowHeight="14.4"/>
  <cols>
    <col min="1" max="1" width="9.109375" style="923"/>
    <col min="2" max="2" width="12.109375" style="923" customWidth="1"/>
    <col min="3" max="3" width="9.109375" style="923"/>
    <col min="4" max="11" width="14.88671875" customWidth="1"/>
  </cols>
  <sheetData>
    <row r="1" spans="1:11" ht="18">
      <c r="A1" s="1832" t="s">
        <v>2751</v>
      </c>
      <c r="B1" s="1832"/>
      <c r="C1" s="1832"/>
    </row>
    <row r="2" spans="1:11" ht="21.75" customHeight="1">
      <c r="A2" s="1833" t="s">
        <v>2056</v>
      </c>
      <c r="B2" s="1834"/>
      <c r="C2" s="977" t="s">
        <v>1675</v>
      </c>
      <c r="D2" s="1837" t="s">
        <v>2752</v>
      </c>
      <c r="E2" s="1838"/>
      <c r="F2" s="1838"/>
      <c r="G2" s="1838"/>
      <c r="H2" s="1838"/>
      <c r="I2" s="1838"/>
      <c r="J2" s="1838"/>
      <c r="K2" s="1839"/>
    </row>
    <row r="3" spans="1:11" ht="30.75" customHeight="1">
      <c r="A3" s="1835"/>
      <c r="B3" s="1836"/>
      <c r="C3" s="978"/>
      <c r="D3" s="979" t="s">
        <v>2753</v>
      </c>
      <c r="E3" s="979" t="s">
        <v>2754</v>
      </c>
      <c r="F3" s="979" t="s">
        <v>2755</v>
      </c>
      <c r="G3" s="979" t="s">
        <v>2756</v>
      </c>
      <c r="H3" s="979" t="s">
        <v>2757</v>
      </c>
      <c r="I3" s="979" t="s">
        <v>2758</v>
      </c>
      <c r="J3" s="991" t="s">
        <v>2759</v>
      </c>
      <c r="K3" s="991" t="s">
        <v>2057</v>
      </c>
    </row>
    <row r="4" spans="1:11" ht="28.5" customHeight="1">
      <c r="A4" s="1843" t="s">
        <v>2058</v>
      </c>
      <c r="B4" s="1844"/>
      <c r="C4" s="980" t="s">
        <v>2059</v>
      </c>
      <c r="D4" s="70">
        <f>'UZ-St'!$J$10</f>
        <v>71</v>
      </c>
      <c r="E4" s="70">
        <f>'UZ-St'!$L$10</f>
        <v>586.3900000000001</v>
      </c>
      <c r="F4" s="70">
        <f>'UZ-St'!$J$81</f>
        <v>72</v>
      </c>
      <c r="G4" s="70">
        <f>'UZ-St'!$L$81</f>
        <v>377.09</v>
      </c>
      <c r="H4" s="70">
        <f>'UZ-St'!$J$128</f>
        <v>39</v>
      </c>
      <c r="I4" s="70">
        <f>'UZ-St'!$L$128</f>
        <v>308.36</v>
      </c>
      <c r="J4" s="992">
        <f>D4+F4+H4</f>
        <v>182</v>
      </c>
      <c r="K4" s="992">
        <f>E4+G4+I4</f>
        <v>1271.8400000000001</v>
      </c>
    </row>
    <row r="5" spans="1:11" ht="28.5" customHeight="1">
      <c r="A5" s="1845"/>
      <c r="B5" s="1846"/>
      <c r="C5" s="980" t="s">
        <v>2060</v>
      </c>
      <c r="D5" s="70"/>
      <c r="E5" s="70"/>
      <c r="F5" s="70">
        <f>'UZ-St'!$J$83</f>
        <v>21</v>
      </c>
      <c r="G5" s="70">
        <f>'UZ-St'!$L$83</f>
        <v>155.4</v>
      </c>
      <c r="H5" s="70">
        <f>'UZ-St'!$J$130</f>
        <v>20</v>
      </c>
      <c r="I5" s="70">
        <f>'UZ-St'!$L$130</f>
        <v>100</v>
      </c>
      <c r="J5" s="992">
        <f t="shared" ref="J5:K68" si="0">D5+F5+H5</f>
        <v>41</v>
      </c>
      <c r="K5" s="992">
        <f t="shared" si="0"/>
        <v>255.4</v>
      </c>
    </row>
    <row r="6" spans="1:11" ht="28.5" customHeight="1">
      <c r="A6" s="1845"/>
      <c r="B6" s="1846"/>
      <c r="C6" s="980" t="s">
        <v>2061</v>
      </c>
      <c r="D6" s="70">
        <f>'UZ-St'!$J$13</f>
        <v>86.12</v>
      </c>
      <c r="E6" s="70">
        <f>'UZ-St'!$L$13</f>
        <v>522.88</v>
      </c>
      <c r="F6" s="70"/>
      <c r="G6" s="70"/>
      <c r="H6" s="68"/>
      <c r="I6" s="70"/>
      <c r="J6" s="992">
        <f t="shared" si="0"/>
        <v>86.12</v>
      </c>
      <c r="K6" s="992">
        <f t="shared" si="0"/>
        <v>522.88</v>
      </c>
    </row>
    <row r="7" spans="1:11" ht="28.5" customHeight="1">
      <c r="A7" s="1847"/>
      <c r="B7" s="1848"/>
      <c r="C7" s="993" t="s">
        <v>2062</v>
      </c>
      <c r="D7" s="76">
        <f>D4+D5+D6</f>
        <v>157.12</v>
      </c>
      <c r="E7" s="76">
        <f t="shared" ref="E7:I7" si="1">E4+E5+E6</f>
        <v>1109.27</v>
      </c>
      <c r="F7" s="76">
        <f t="shared" si="1"/>
        <v>93</v>
      </c>
      <c r="G7" s="76">
        <f t="shared" si="1"/>
        <v>532.49</v>
      </c>
      <c r="H7" s="76">
        <f t="shared" si="1"/>
        <v>59</v>
      </c>
      <c r="I7" s="76">
        <f t="shared" si="1"/>
        <v>408.36</v>
      </c>
      <c r="J7" s="76">
        <f t="shared" si="0"/>
        <v>309.12</v>
      </c>
      <c r="K7" s="76">
        <f t="shared" si="0"/>
        <v>2050.12</v>
      </c>
    </row>
    <row r="8" spans="1:11" ht="28.5" customHeight="1">
      <c r="A8" s="1843" t="s">
        <v>2063</v>
      </c>
      <c r="B8" s="1844"/>
      <c r="C8" s="980" t="s">
        <v>2064</v>
      </c>
      <c r="D8" s="70">
        <f>'UZ-St'!$J$16</f>
        <v>26</v>
      </c>
      <c r="E8" s="70">
        <f>'UZ-St'!$L$16</f>
        <v>64.88</v>
      </c>
      <c r="F8" s="70"/>
      <c r="G8" s="70"/>
      <c r="H8" s="70">
        <f>'UZ-St'!$J$132</f>
        <v>29</v>
      </c>
      <c r="I8" s="70">
        <f>'UZ-St'!$L$132</f>
        <v>120</v>
      </c>
      <c r="J8" s="992">
        <f t="shared" si="0"/>
        <v>55</v>
      </c>
      <c r="K8" s="992">
        <f t="shared" si="0"/>
        <v>184.88</v>
      </c>
    </row>
    <row r="9" spans="1:11" ht="28.5" customHeight="1">
      <c r="A9" s="1845"/>
      <c r="B9" s="1846"/>
      <c r="C9" s="980" t="s">
        <v>2065</v>
      </c>
      <c r="D9" s="69"/>
      <c r="E9" s="69"/>
      <c r="F9" s="69"/>
      <c r="G9" s="69"/>
      <c r="H9" s="69"/>
      <c r="I9" s="69"/>
      <c r="J9" s="992">
        <f t="shared" si="0"/>
        <v>0</v>
      </c>
      <c r="K9" s="992">
        <f t="shared" si="0"/>
        <v>0</v>
      </c>
    </row>
    <row r="10" spans="1:11" ht="28.5" customHeight="1">
      <c r="A10" s="1845"/>
      <c r="B10" s="1846"/>
      <c r="C10" s="980" t="s">
        <v>2066</v>
      </c>
      <c r="D10" s="69"/>
      <c r="E10" s="69"/>
      <c r="F10" s="70"/>
      <c r="G10" s="70"/>
      <c r="H10" s="70"/>
      <c r="I10" s="70"/>
      <c r="J10" s="992">
        <f t="shared" si="0"/>
        <v>0</v>
      </c>
      <c r="K10" s="992">
        <f t="shared" si="0"/>
        <v>0</v>
      </c>
    </row>
    <row r="11" spans="1:11" ht="28.5" customHeight="1">
      <c r="A11" s="1847"/>
      <c r="B11" s="1848"/>
      <c r="C11" s="993" t="s">
        <v>2062</v>
      </c>
      <c r="D11" s="76">
        <f>D8+D9+D10</f>
        <v>26</v>
      </c>
      <c r="E11" s="76">
        <f t="shared" ref="E11:I11" si="2">E8+E9+E10</f>
        <v>64.88</v>
      </c>
      <c r="F11" s="76">
        <f t="shared" si="2"/>
        <v>0</v>
      </c>
      <c r="G11" s="76">
        <f t="shared" si="2"/>
        <v>0</v>
      </c>
      <c r="H11" s="76">
        <f t="shared" si="2"/>
        <v>29</v>
      </c>
      <c r="I11" s="76">
        <f t="shared" si="2"/>
        <v>120</v>
      </c>
      <c r="J11" s="76">
        <f t="shared" si="0"/>
        <v>55</v>
      </c>
      <c r="K11" s="76">
        <f t="shared" si="0"/>
        <v>184.88</v>
      </c>
    </row>
    <row r="12" spans="1:11" ht="28.5" customHeight="1">
      <c r="A12" s="1841" t="s">
        <v>2067</v>
      </c>
      <c r="B12" s="1842"/>
      <c r="C12" s="1007"/>
      <c r="D12" s="995">
        <f>D7+D11</f>
        <v>183.12</v>
      </c>
      <c r="E12" s="995">
        <f t="shared" ref="E12:I12" si="3">E7+E11</f>
        <v>1174.1500000000001</v>
      </c>
      <c r="F12" s="995">
        <f t="shared" si="3"/>
        <v>93</v>
      </c>
      <c r="G12" s="995">
        <f t="shared" si="3"/>
        <v>532.49</v>
      </c>
      <c r="H12" s="995">
        <f t="shared" si="3"/>
        <v>88</v>
      </c>
      <c r="I12" s="995">
        <f t="shared" si="3"/>
        <v>528.36</v>
      </c>
      <c r="J12" s="996">
        <f t="shared" si="0"/>
        <v>364.12</v>
      </c>
      <c r="K12" s="996">
        <f t="shared" si="0"/>
        <v>2235</v>
      </c>
    </row>
    <row r="13" spans="1:11" ht="28.5" customHeight="1">
      <c r="A13" s="1843" t="s">
        <v>2068</v>
      </c>
      <c r="B13" s="1844"/>
      <c r="C13" s="980" t="s">
        <v>2059</v>
      </c>
      <c r="D13" s="70">
        <f>'UZ-St'!$J$55</f>
        <v>6</v>
      </c>
      <c r="E13" s="70">
        <f>'UZ-St'!$L$55</f>
        <v>28.08</v>
      </c>
      <c r="F13" s="70">
        <f>'UZ-St'!$J$104</f>
        <v>55.06</v>
      </c>
      <c r="G13" s="70">
        <f>'UZ-St'!$L$104</f>
        <v>321.56</v>
      </c>
      <c r="H13" s="70">
        <f>'UZ-St'!$J$161</f>
        <v>24</v>
      </c>
      <c r="I13" s="70">
        <f>'UZ-St'!$L$161</f>
        <v>120</v>
      </c>
      <c r="J13" s="992">
        <f t="shared" si="0"/>
        <v>85.06</v>
      </c>
      <c r="K13" s="992">
        <f t="shared" si="0"/>
        <v>469.64</v>
      </c>
    </row>
    <row r="14" spans="1:11" ht="28.5" customHeight="1">
      <c r="A14" s="1845"/>
      <c r="B14" s="1846"/>
      <c r="C14" s="980" t="s">
        <v>2069</v>
      </c>
      <c r="D14" s="70">
        <f>'UZ-St'!$J$57</f>
        <v>21</v>
      </c>
      <c r="E14" s="70">
        <f>'UZ-St'!$L$57</f>
        <v>148.44</v>
      </c>
      <c r="F14" s="70"/>
      <c r="G14" s="70"/>
      <c r="H14" s="70">
        <f>'UZ-St'!$J$167</f>
        <v>93.06</v>
      </c>
      <c r="I14" s="70">
        <f>'UZ-St'!$L$167</f>
        <v>420</v>
      </c>
      <c r="J14" s="992">
        <f t="shared" si="0"/>
        <v>114.06</v>
      </c>
      <c r="K14" s="992">
        <f t="shared" si="0"/>
        <v>568.44000000000005</v>
      </c>
    </row>
    <row r="15" spans="1:11" ht="28.5" customHeight="1">
      <c r="A15" s="1845"/>
      <c r="B15" s="1846"/>
      <c r="C15" s="980" t="s">
        <v>2070</v>
      </c>
      <c r="D15" s="69"/>
      <c r="E15" s="69"/>
      <c r="F15" s="70"/>
      <c r="G15" s="70"/>
      <c r="H15" s="70">
        <f>'UZ-St'!$J$163</f>
        <v>18</v>
      </c>
      <c r="I15" s="70">
        <f>'UZ-St'!$L$163</f>
        <v>130</v>
      </c>
      <c r="J15" s="992">
        <f t="shared" si="0"/>
        <v>18</v>
      </c>
      <c r="K15" s="992">
        <f t="shared" si="0"/>
        <v>130</v>
      </c>
    </row>
    <row r="16" spans="1:11" ht="28.5" customHeight="1">
      <c r="A16" s="1847"/>
      <c r="B16" s="1848"/>
      <c r="C16" s="993" t="s">
        <v>2062</v>
      </c>
      <c r="D16" s="76">
        <f>D13+D14+D15</f>
        <v>27</v>
      </c>
      <c r="E16" s="76">
        <f t="shared" ref="E16:I16" si="4">E13+E14+E15</f>
        <v>176.51999999999998</v>
      </c>
      <c r="F16" s="76">
        <f t="shared" si="4"/>
        <v>55.06</v>
      </c>
      <c r="G16" s="76">
        <f t="shared" si="4"/>
        <v>321.56</v>
      </c>
      <c r="H16" s="76">
        <f t="shared" si="4"/>
        <v>135.06</v>
      </c>
      <c r="I16" s="76">
        <f t="shared" si="4"/>
        <v>670</v>
      </c>
      <c r="J16" s="76">
        <f t="shared" si="0"/>
        <v>217.12</v>
      </c>
      <c r="K16" s="76">
        <f t="shared" si="0"/>
        <v>1168.08</v>
      </c>
    </row>
    <row r="17" spans="1:11" ht="28.5" customHeight="1">
      <c r="A17" s="1849" t="s">
        <v>2071</v>
      </c>
      <c r="B17" s="1849"/>
      <c r="C17" s="997" t="s">
        <v>2072</v>
      </c>
      <c r="D17" s="1011"/>
      <c r="E17" s="1011"/>
      <c r="F17" s="74">
        <f>'UZ-St'!$J$101</f>
        <v>70</v>
      </c>
      <c r="G17" s="1011">
        <f>'UZ-St'!$L$101</f>
        <v>564.08999999999992</v>
      </c>
      <c r="H17" s="74">
        <f>'UZ-St'!$J$159</f>
        <v>65.06</v>
      </c>
      <c r="I17" s="74">
        <f>'UZ-St'!$L$159</f>
        <v>300</v>
      </c>
      <c r="J17" s="76">
        <f t="shared" si="0"/>
        <v>135.06</v>
      </c>
      <c r="K17" s="76">
        <f t="shared" si="0"/>
        <v>864.08999999999992</v>
      </c>
    </row>
    <row r="18" spans="1:11" ht="28.5" customHeight="1">
      <c r="A18" s="1843" t="s">
        <v>2073</v>
      </c>
      <c r="B18" s="1844"/>
      <c r="C18" s="1008" t="s">
        <v>2074</v>
      </c>
      <c r="D18" s="71"/>
      <c r="E18" s="71"/>
      <c r="F18" s="71">
        <f>'UZ-St'!$J$107</f>
        <v>51.11</v>
      </c>
      <c r="G18" s="71">
        <f>'UZ-St'!$L$107</f>
        <v>297.73999999999995</v>
      </c>
      <c r="H18" s="71">
        <f>'UZ-St'!$J$171</f>
        <v>2</v>
      </c>
      <c r="I18" s="71">
        <f>'UZ-St'!$L$171</f>
        <v>5</v>
      </c>
      <c r="J18" s="992">
        <f t="shared" si="0"/>
        <v>53.11</v>
      </c>
      <c r="K18" s="992">
        <f t="shared" si="0"/>
        <v>302.73999999999995</v>
      </c>
    </row>
    <row r="19" spans="1:11" ht="28.5" customHeight="1">
      <c r="A19" s="1845"/>
      <c r="B19" s="1846"/>
      <c r="C19" s="1008" t="s">
        <v>2075</v>
      </c>
      <c r="D19" s="1010"/>
      <c r="E19" s="1010"/>
      <c r="F19" s="1010"/>
      <c r="G19" s="1010"/>
      <c r="H19" s="1010"/>
      <c r="I19" s="1010"/>
      <c r="J19" s="992">
        <f t="shared" si="0"/>
        <v>0</v>
      </c>
      <c r="K19" s="992">
        <f t="shared" si="0"/>
        <v>0</v>
      </c>
    </row>
    <row r="20" spans="1:11" ht="28.5" customHeight="1">
      <c r="A20" s="1847"/>
      <c r="B20" s="1848"/>
      <c r="C20" s="993" t="s">
        <v>2062</v>
      </c>
      <c r="D20" s="76">
        <f>D18+D19</f>
        <v>0</v>
      </c>
      <c r="E20" s="76">
        <f t="shared" ref="E20:I20" si="5">E18+E19</f>
        <v>0</v>
      </c>
      <c r="F20" s="76">
        <f t="shared" si="5"/>
        <v>51.11</v>
      </c>
      <c r="G20" s="76">
        <f t="shared" si="5"/>
        <v>297.73999999999995</v>
      </c>
      <c r="H20" s="76">
        <f t="shared" si="5"/>
        <v>2</v>
      </c>
      <c r="I20" s="76">
        <f t="shared" si="5"/>
        <v>5</v>
      </c>
      <c r="J20" s="76">
        <f t="shared" si="0"/>
        <v>53.11</v>
      </c>
      <c r="K20" s="76">
        <f t="shared" si="0"/>
        <v>302.73999999999995</v>
      </c>
    </row>
    <row r="21" spans="1:11" ht="28.5" customHeight="1">
      <c r="A21" s="1843" t="s">
        <v>2076</v>
      </c>
      <c r="B21" s="1844"/>
      <c r="C21" s="1008" t="s">
        <v>2077</v>
      </c>
      <c r="D21" s="1010"/>
      <c r="E21" s="1010"/>
      <c r="F21" s="1010"/>
      <c r="G21" s="1010"/>
      <c r="H21" s="71">
        <f>'UZ-St'!$J$169</f>
        <v>42</v>
      </c>
      <c r="I21" s="71">
        <f>'UZ-St'!$L$169</f>
        <v>60</v>
      </c>
      <c r="J21" s="992">
        <f t="shared" si="0"/>
        <v>42</v>
      </c>
      <c r="K21" s="992">
        <f t="shared" si="0"/>
        <v>60</v>
      </c>
    </row>
    <row r="22" spans="1:11" ht="28.5" customHeight="1">
      <c r="A22" s="1845"/>
      <c r="B22" s="1846"/>
      <c r="C22" s="1008" t="s">
        <v>2078</v>
      </c>
      <c r="D22" s="1010"/>
      <c r="E22" s="1010"/>
      <c r="F22" s="1010"/>
      <c r="G22" s="1010"/>
      <c r="H22" s="1010"/>
      <c r="I22" s="1010"/>
      <c r="J22" s="992">
        <f t="shared" si="0"/>
        <v>0</v>
      </c>
      <c r="K22" s="992">
        <f t="shared" si="0"/>
        <v>0</v>
      </c>
    </row>
    <row r="23" spans="1:11" ht="28.5" customHeight="1">
      <c r="A23" s="1847"/>
      <c r="B23" s="1848"/>
      <c r="C23" s="993" t="s">
        <v>2062</v>
      </c>
      <c r="D23" s="76">
        <f t="shared" ref="D23:I23" si="6">D21+D22</f>
        <v>0</v>
      </c>
      <c r="E23" s="76">
        <f t="shared" si="6"/>
        <v>0</v>
      </c>
      <c r="F23" s="76">
        <f t="shared" si="6"/>
        <v>0</v>
      </c>
      <c r="G23" s="76">
        <f t="shared" si="6"/>
        <v>0</v>
      </c>
      <c r="H23" s="76">
        <f t="shared" si="6"/>
        <v>42</v>
      </c>
      <c r="I23" s="76">
        <f t="shared" si="6"/>
        <v>60</v>
      </c>
      <c r="J23" s="76">
        <f t="shared" si="0"/>
        <v>42</v>
      </c>
      <c r="K23" s="76">
        <f t="shared" si="0"/>
        <v>60</v>
      </c>
    </row>
    <row r="24" spans="1:11" ht="28.5" customHeight="1">
      <c r="A24" s="1841" t="s">
        <v>2079</v>
      </c>
      <c r="B24" s="1842"/>
      <c r="C24" s="1007"/>
      <c r="D24" s="995">
        <f>D16+D17+D20+D23</f>
        <v>27</v>
      </c>
      <c r="E24" s="995">
        <f t="shared" ref="E24:I24" si="7">E16+E17+E20+E23</f>
        <v>176.51999999999998</v>
      </c>
      <c r="F24" s="995">
        <f t="shared" si="7"/>
        <v>176.17000000000002</v>
      </c>
      <c r="G24" s="995">
        <f t="shared" si="7"/>
        <v>1183.3899999999999</v>
      </c>
      <c r="H24" s="995">
        <f t="shared" si="7"/>
        <v>244.12</v>
      </c>
      <c r="I24" s="995">
        <f t="shared" si="7"/>
        <v>1035</v>
      </c>
      <c r="J24" s="996">
        <f t="shared" si="0"/>
        <v>447.29</v>
      </c>
      <c r="K24" s="996">
        <f t="shared" si="0"/>
        <v>2394.91</v>
      </c>
    </row>
    <row r="25" spans="1:11" ht="28.5" customHeight="1">
      <c r="A25" s="1849" t="s">
        <v>2080</v>
      </c>
      <c r="B25" s="1849"/>
      <c r="C25" s="997" t="s">
        <v>2059</v>
      </c>
      <c r="D25" s="74">
        <f>'UZ-St'!$J$36</f>
        <v>114.38999999999999</v>
      </c>
      <c r="E25" s="74">
        <f>'UZ-St'!$L$36</f>
        <v>446.05</v>
      </c>
      <c r="F25" s="74">
        <f>'UZ-St'!$J$91</f>
        <v>36.049999999999997</v>
      </c>
      <c r="G25" s="1011">
        <f>'UZ-St'!$L$91</f>
        <v>220.15</v>
      </c>
      <c r="H25" s="1011"/>
      <c r="I25" s="1011"/>
      <c r="J25" s="76">
        <f t="shared" si="0"/>
        <v>150.44</v>
      </c>
      <c r="K25" s="76">
        <f t="shared" si="0"/>
        <v>666.2</v>
      </c>
    </row>
    <row r="26" spans="1:11" ht="28.5" customHeight="1">
      <c r="A26" s="1843" t="s">
        <v>2081</v>
      </c>
      <c r="B26" s="1844"/>
      <c r="C26" s="1008" t="s">
        <v>2082</v>
      </c>
      <c r="D26" s="71">
        <f>'UZ-St'!$J$38</f>
        <v>4</v>
      </c>
      <c r="E26" s="71">
        <f>'UZ-St'!$L$38</f>
        <v>15.52</v>
      </c>
      <c r="F26" s="71"/>
      <c r="G26" s="71"/>
      <c r="H26" s="71"/>
      <c r="I26" s="71"/>
      <c r="J26" s="992">
        <f t="shared" si="0"/>
        <v>4</v>
      </c>
      <c r="K26" s="992">
        <f t="shared" si="0"/>
        <v>15.52</v>
      </c>
    </row>
    <row r="27" spans="1:11" ht="28.5" customHeight="1">
      <c r="A27" s="1845"/>
      <c r="B27" s="1846"/>
      <c r="C27" s="1008" t="s">
        <v>2083</v>
      </c>
      <c r="D27" s="1010"/>
      <c r="E27" s="1010"/>
      <c r="F27" s="71"/>
      <c r="G27" s="71"/>
      <c r="H27" s="71"/>
      <c r="I27" s="1010"/>
      <c r="J27" s="992">
        <f t="shared" si="0"/>
        <v>0</v>
      </c>
      <c r="K27" s="992">
        <f t="shared" si="0"/>
        <v>0</v>
      </c>
    </row>
    <row r="28" spans="1:11" ht="28.5" customHeight="1">
      <c r="A28" s="1847"/>
      <c r="B28" s="1848"/>
      <c r="C28" s="993" t="s">
        <v>2062</v>
      </c>
      <c r="D28" s="76">
        <f t="shared" ref="D28:I28" si="8">D26+D27</f>
        <v>4</v>
      </c>
      <c r="E28" s="76">
        <f t="shared" si="8"/>
        <v>15.52</v>
      </c>
      <c r="F28" s="76">
        <f t="shared" si="8"/>
        <v>0</v>
      </c>
      <c r="G28" s="76">
        <f t="shared" si="8"/>
        <v>0</v>
      </c>
      <c r="H28" s="76">
        <f t="shared" si="8"/>
        <v>0</v>
      </c>
      <c r="I28" s="76">
        <f t="shared" si="8"/>
        <v>0</v>
      </c>
      <c r="J28" s="76">
        <f t="shared" si="0"/>
        <v>4</v>
      </c>
      <c r="K28" s="76">
        <f t="shared" si="0"/>
        <v>15.52</v>
      </c>
    </row>
    <row r="29" spans="1:11" ht="28.5" customHeight="1">
      <c r="A29" s="1843" t="s">
        <v>2084</v>
      </c>
      <c r="B29" s="1844"/>
      <c r="C29" s="1008" t="s">
        <v>2085</v>
      </c>
      <c r="D29" s="1010"/>
      <c r="E29" s="1010"/>
      <c r="F29" s="1010"/>
      <c r="G29" s="1010"/>
      <c r="H29" s="1010"/>
      <c r="I29" s="1010"/>
      <c r="J29" s="992">
        <f t="shared" si="0"/>
        <v>0</v>
      </c>
      <c r="K29" s="992">
        <f t="shared" si="0"/>
        <v>0</v>
      </c>
    </row>
    <row r="30" spans="1:11" ht="28.5" customHeight="1">
      <c r="A30" s="1845"/>
      <c r="B30" s="1846"/>
      <c r="C30" s="1008" t="s">
        <v>2086</v>
      </c>
      <c r="D30" s="1010"/>
      <c r="E30" s="1010"/>
      <c r="F30" s="1010"/>
      <c r="G30" s="1010"/>
      <c r="H30" s="1010"/>
      <c r="I30" s="1010"/>
      <c r="J30" s="992">
        <f t="shared" si="0"/>
        <v>0</v>
      </c>
      <c r="K30" s="992">
        <f t="shared" si="0"/>
        <v>0</v>
      </c>
    </row>
    <row r="31" spans="1:11" ht="28.5" customHeight="1">
      <c r="A31" s="1847"/>
      <c r="B31" s="1848"/>
      <c r="C31" s="993" t="s">
        <v>2062</v>
      </c>
      <c r="D31" s="76">
        <f t="shared" ref="D31:I31" si="9">D29+D30</f>
        <v>0</v>
      </c>
      <c r="E31" s="76">
        <f t="shared" si="9"/>
        <v>0</v>
      </c>
      <c r="F31" s="76">
        <f t="shared" si="9"/>
        <v>0</v>
      </c>
      <c r="G31" s="76">
        <f t="shared" si="9"/>
        <v>0</v>
      </c>
      <c r="H31" s="76">
        <f t="shared" si="9"/>
        <v>0</v>
      </c>
      <c r="I31" s="76">
        <f t="shared" si="9"/>
        <v>0</v>
      </c>
      <c r="J31" s="76">
        <f t="shared" si="0"/>
        <v>0</v>
      </c>
      <c r="K31" s="76">
        <f t="shared" si="0"/>
        <v>0</v>
      </c>
    </row>
    <row r="32" spans="1:11" ht="28.5" customHeight="1">
      <c r="A32" s="1843" t="s">
        <v>2087</v>
      </c>
      <c r="B32" s="1844"/>
      <c r="C32" s="1008" t="s">
        <v>2088</v>
      </c>
      <c r="D32" s="1010"/>
      <c r="E32" s="1010"/>
      <c r="F32" s="1010"/>
      <c r="G32" s="1010"/>
      <c r="H32" s="1010"/>
      <c r="I32" s="1010"/>
      <c r="J32" s="992">
        <f t="shared" si="0"/>
        <v>0</v>
      </c>
      <c r="K32" s="992">
        <f t="shared" si="0"/>
        <v>0</v>
      </c>
    </row>
    <row r="33" spans="1:11" ht="28.5" customHeight="1">
      <c r="A33" s="1845"/>
      <c r="B33" s="1846"/>
      <c r="C33" s="1008" t="s">
        <v>2089</v>
      </c>
      <c r="D33" s="1010"/>
      <c r="E33" s="1010"/>
      <c r="F33" s="1010"/>
      <c r="G33" s="1010"/>
      <c r="H33" s="1010"/>
      <c r="I33" s="1010"/>
      <c r="J33" s="992">
        <f t="shared" si="0"/>
        <v>0</v>
      </c>
      <c r="K33" s="992">
        <f t="shared" si="0"/>
        <v>0</v>
      </c>
    </row>
    <row r="34" spans="1:11" ht="28.5" customHeight="1">
      <c r="A34" s="1847"/>
      <c r="B34" s="1848"/>
      <c r="C34" s="993" t="s">
        <v>2062</v>
      </c>
      <c r="D34" s="76">
        <f t="shared" ref="D34:I34" si="10">D32+D33</f>
        <v>0</v>
      </c>
      <c r="E34" s="76">
        <f t="shared" si="10"/>
        <v>0</v>
      </c>
      <c r="F34" s="76">
        <f t="shared" si="10"/>
        <v>0</v>
      </c>
      <c r="G34" s="76">
        <f t="shared" si="10"/>
        <v>0</v>
      </c>
      <c r="H34" s="76">
        <f t="shared" si="10"/>
        <v>0</v>
      </c>
      <c r="I34" s="76">
        <f t="shared" si="10"/>
        <v>0</v>
      </c>
      <c r="J34" s="76">
        <f t="shared" si="0"/>
        <v>0</v>
      </c>
      <c r="K34" s="76">
        <f t="shared" si="0"/>
        <v>0</v>
      </c>
    </row>
    <row r="35" spans="1:11" ht="28.5" customHeight="1">
      <c r="A35" s="1841" t="s">
        <v>2090</v>
      </c>
      <c r="B35" s="1842"/>
      <c r="C35" s="1007"/>
      <c r="D35" s="995">
        <f>D25+D28+D31+D34</f>
        <v>118.38999999999999</v>
      </c>
      <c r="E35" s="995">
        <f t="shared" ref="E35:I35" si="11">E25+E28+E31+E34</f>
        <v>461.57</v>
      </c>
      <c r="F35" s="995">
        <f t="shared" si="11"/>
        <v>36.049999999999997</v>
      </c>
      <c r="G35" s="995">
        <f t="shared" si="11"/>
        <v>220.15</v>
      </c>
      <c r="H35" s="995">
        <f t="shared" si="11"/>
        <v>0</v>
      </c>
      <c r="I35" s="995">
        <f t="shared" si="11"/>
        <v>0</v>
      </c>
      <c r="J35" s="996">
        <f t="shared" si="0"/>
        <v>154.44</v>
      </c>
      <c r="K35" s="996">
        <f t="shared" si="0"/>
        <v>681.72</v>
      </c>
    </row>
    <row r="36" spans="1:11" ht="28.5" customHeight="1">
      <c r="A36" s="1843" t="s">
        <v>2091</v>
      </c>
      <c r="B36" s="1844"/>
      <c r="C36" s="1008" t="s">
        <v>2092</v>
      </c>
      <c r="D36" s="71"/>
      <c r="E36" s="71"/>
      <c r="F36" s="71"/>
      <c r="G36" s="71"/>
      <c r="H36" s="71"/>
      <c r="I36" s="71"/>
      <c r="J36" s="992">
        <f t="shared" si="0"/>
        <v>0</v>
      </c>
      <c r="K36" s="992">
        <f t="shared" si="0"/>
        <v>0</v>
      </c>
    </row>
    <row r="37" spans="1:11" ht="28.5" customHeight="1">
      <c r="A37" s="1845"/>
      <c r="B37" s="1846"/>
      <c r="C37" s="1008" t="s">
        <v>2093</v>
      </c>
      <c r="D37" s="71">
        <f>'UZ-St'!$J$23</f>
        <v>62</v>
      </c>
      <c r="E37" s="71">
        <f>'UZ-St'!$L$23</f>
        <v>491.31</v>
      </c>
      <c r="F37" s="71"/>
      <c r="G37" s="71"/>
      <c r="H37" s="71">
        <f>'UZ-St'!$J$145</f>
        <v>40</v>
      </c>
      <c r="I37" s="71">
        <f>'UZ-St'!$L$145</f>
        <v>190</v>
      </c>
      <c r="J37" s="992">
        <f t="shared" si="0"/>
        <v>102</v>
      </c>
      <c r="K37" s="992">
        <f t="shared" si="0"/>
        <v>681.31</v>
      </c>
    </row>
    <row r="38" spans="1:11" ht="28.5" customHeight="1">
      <c r="A38" s="1847"/>
      <c r="B38" s="1848"/>
      <c r="C38" s="993" t="s">
        <v>2062</v>
      </c>
      <c r="D38" s="76">
        <f t="shared" ref="D38:I38" si="12">D36+D37</f>
        <v>62</v>
      </c>
      <c r="E38" s="76">
        <f t="shared" si="12"/>
        <v>491.31</v>
      </c>
      <c r="F38" s="76">
        <f t="shared" si="12"/>
        <v>0</v>
      </c>
      <c r="G38" s="76">
        <f t="shared" si="12"/>
        <v>0</v>
      </c>
      <c r="H38" s="76">
        <f t="shared" si="12"/>
        <v>40</v>
      </c>
      <c r="I38" s="76">
        <f t="shared" si="12"/>
        <v>190</v>
      </c>
      <c r="J38" s="76">
        <f t="shared" si="0"/>
        <v>102</v>
      </c>
      <c r="K38" s="76">
        <f t="shared" si="0"/>
        <v>681.31</v>
      </c>
    </row>
    <row r="39" spans="1:11" ht="28.5" customHeight="1">
      <c r="A39" s="1843" t="s">
        <v>2094</v>
      </c>
      <c r="B39" s="1844"/>
      <c r="C39" s="1008" t="s">
        <v>2095</v>
      </c>
      <c r="D39" s="71">
        <f>'UZ-St'!$J$20</f>
        <v>30</v>
      </c>
      <c r="E39" s="71">
        <f>'UZ-St'!$L$20</f>
        <v>216.2</v>
      </c>
      <c r="F39" s="71">
        <f>'UZ-St'!$J$89</f>
        <v>15.875</v>
      </c>
      <c r="G39" s="71">
        <f>'UZ-St'!$L$89</f>
        <v>75.34</v>
      </c>
      <c r="H39" s="71">
        <f>'UZ-St'!$J$140</f>
        <v>65.06</v>
      </c>
      <c r="I39" s="71">
        <f>'UZ-St'!$L$140</f>
        <v>215</v>
      </c>
      <c r="J39" s="992">
        <f t="shared" si="0"/>
        <v>110.935</v>
      </c>
      <c r="K39" s="992">
        <f t="shared" si="0"/>
        <v>506.53999999999996</v>
      </c>
    </row>
    <row r="40" spans="1:11" ht="28.5" customHeight="1">
      <c r="A40" s="1845"/>
      <c r="B40" s="1846"/>
      <c r="C40" s="1008" t="s">
        <v>2096</v>
      </c>
      <c r="D40" s="1010"/>
      <c r="E40" s="1010"/>
      <c r="F40" s="71"/>
      <c r="G40" s="71"/>
      <c r="H40" s="71"/>
      <c r="I40" s="71"/>
      <c r="J40" s="992">
        <f t="shared" si="0"/>
        <v>0</v>
      </c>
      <c r="K40" s="992">
        <f t="shared" si="0"/>
        <v>0</v>
      </c>
    </row>
    <row r="41" spans="1:11" ht="28.5" customHeight="1">
      <c r="A41" s="1847"/>
      <c r="B41" s="1848"/>
      <c r="C41" s="993" t="s">
        <v>2062</v>
      </c>
      <c r="D41" s="76">
        <f t="shared" ref="D41:I41" si="13">D39+D40</f>
        <v>30</v>
      </c>
      <c r="E41" s="76">
        <f t="shared" si="13"/>
        <v>216.2</v>
      </c>
      <c r="F41" s="76">
        <f t="shared" si="13"/>
        <v>15.875</v>
      </c>
      <c r="G41" s="76">
        <f t="shared" si="13"/>
        <v>75.34</v>
      </c>
      <c r="H41" s="76">
        <f t="shared" si="13"/>
        <v>65.06</v>
      </c>
      <c r="I41" s="76">
        <f t="shared" si="13"/>
        <v>215</v>
      </c>
      <c r="J41" s="76">
        <f t="shared" si="0"/>
        <v>110.935</v>
      </c>
      <c r="K41" s="76">
        <f t="shared" si="0"/>
        <v>506.53999999999996</v>
      </c>
    </row>
    <row r="42" spans="1:11" ht="28.5" customHeight="1">
      <c r="A42" s="1843" t="s">
        <v>2097</v>
      </c>
      <c r="B42" s="1844"/>
      <c r="C42" s="1008" t="s">
        <v>2098</v>
      </c>
      <c r="D42" s="1010"/>
      <c r="E42" s="1010"/>
      <c r="F42" s="1010"/>
      <c r="G42" s="1010"/>
      <c r="H42" s="1010"/>
      <c r="I42" s="1010"/>
      <c r="J42" s="992">
        <f t="shared" si="0"/>
        <v>0</v>
      </c>
      <c r="K42" s="992">
        <f t="shared" si="0"/>
        <v>0</v>
      </c>
    </row>
    <row r="43" spans="1:11" ht="28.5" customHeight="1">
      <c r="A43" s="1845"/>
      <c r="B43" s="1846"/>
      <c r="C43" s="1008" t="s">
        <v>2099</v>
      </c>
      <c r="D43" s="71">
        <f>'UZ-St'!$J$26</f>
        <v>67</v>
      </c>
      <c r="E43" s="71">
        <f>'UZ-St'!$L$26</f>
        <v>322.33</v>
      </c>
      <c r="F43" s="71">
        <f>'UZ-St'!$J$87</f>
        <v>75</v>
      </c>
      <c r="G43" s="71">
        <f>'UZ-St'!$L$87</f>
        <v>624.5</v>
      </c>
      <c r="H43" s="71">
        <f>'UZ-St'!$J$149</f>
        <v>80</v>
      </c>
      <c r="I43" s="71">
        <f>'UZ-St'!$L$149</f>
        <v>315</v>
      </c>
      <c r="J43" s="992">
        <f t="shared" si="0"/>
        <v>222</v>
      </c>
      <c r="K43" s="992">
        <f t="shared" si="0"/>
        <v>1261.83</v>
      </c>
    </row>
    <row r="44" spans="1:11" ht="28.5" customHeight="1">
      <c r="A44" s="1847"/>
      <c r="B44" s="1848"/>
      <c r="C44" s="993" t="s">
        <v>2062</v>
      </c>
      <c r="D44" s="76">
        <f t="shared" ref="D44:I44" si="14">D42+D43</f>
        <v>67</v>
      </c>
      <c r="E44" s="76">
        <f t="shared" si="14"/>
        <v>322.33</v>
      </c>
      <c r="F44" s="76">
        <f t="shared" si="14"/>
        <v>75</v>
      </c>
      <c r="G44" s="76">
        <f t="shared" si="14"/>
        <v>624.5</v>
      </c>
      <c r="H44" s="76">
        <f t="shared" si="14"/>
        <v>80</v>
      </c>
      <c r="I44" s="76">
        <f t="shared" si="14"/>
        <v>315</v>
      </c>
      <c r="J44" s="76">
        <f t="shared" si="0"/>
        <v>222</v>
      </c>
      <c r="K44" s="76">
        <f t="shared" si="0"/>
        <v>1261.83</v>
      </c>
    </row>
    <row r="45" spans="1:11" ht="28.5" customHeight="1">
      <c r="A45" s="1843" t="s">
        <v>2100</v>
      </c>
      <c r="B45" s="1844"/>
      <c r="C45" s="1008" t="s">
        <v>2101</v>
      </c>
      <c r="D45" s="1010"/>
      <c r="E45" s="1010"/>
      <c r="F45" s="1010"/>
      <c r="G45" s="1010"/>
      <c r="H45" s="71">
        <f>'UZ-St'!$J$153</f>
        <v>61</v>
      </c>
      <c r="I45" s="71">
        <f>'UZ-St'!$L$153</f>
        <v>290</v>
      </c>
      <c r="J45" s="992">
        <f t="shared" si="0"/>
        <v>61</v>
      </c>
      <c r="K45" s="992">
        <f t="shared" si="0"/>
        <v>290</v>
      </c>
    </row>
    <row r="46" spans="1:11" ht="28.5" customHeight="1">
      <c r="A46" s="1845"/>
      <c r="B46" s="1846"/>
      <c r="C46" s="1008" t="s">
        <v>2102</v>
      </c>
      <c r="D46" s="1010"/>
      <c r="E46" s="1010"/>
      <c r="F46" s="71"/>
      <c r="G46" s="71"/>
      <c r="H46" s="71">
        <f>'UZ-St'!$J$142</f>
        <v>21</v>
      </c>
      <c r="I46" s="71">
        <f>'UZ-St'!$L$142</f>
        <v>120</v>
      </c>
      <c r="J46" s="992">
        <f t="shared" si="0"/>
        <v>21</v>
      </c>
      <c r="K46" s="992">
        <f t="shared" si="0"/>
        <v>120</v>
      </c>
    </row>
    <row r="47" spans="1:11" ht="28.5" customHeight="1">
      <c r="A47" s="1847"/>
      <c r="B47" s="1848"/>
      <c r="C47" s="993" t="s">
        <v>2062</v>
      </c>
      <c r="D47" s="76">
        <f t="shared" ref="D47:I47" si="15">D45+D46</f>
        <v>0</v>
      </c>
      <c r="E47" s="76">
        <f t="shared" si="15"/>
        <v>0</v>
      </c>
      <c r="F47" s="76">
        <f t="shared" si="15"/>
        <v>0</v>
      </c>
      <c r="G47" s="76">
        <f t="shared" si="15"/>
        <v>0</v>
      </c>
      <c r="H47" s="76">
        <f t="shared" si="15"/>
        <v>82</v>
      </c>
      <c r="I47" s="76">
        <f t="shared" si="15"/>
        <v>410</v>
      </c>
      <c r="J47" s="76">
        <f t="shared" si="0"/>
        <v>82</v>
      </c>
      <c r="K47" s="76">
        <f t="shared" si="0"/>
        <v>410</v>
      </c>
    </row>
    <row r="48" spans="1:11" ht="28.5" customHeight="1">
      <c r="A48" s="1849" t="s">
        <v>2103</v>
      </c>
      <c r="B48" s="1849"/>
      <c r="C48" s="997" t="s">
        <v>2059</v>
      </c>
      <c r="D48" s="1011"/>
      <c r="E48" s="1011"/>
      <c r="F48" s="74"/>
      <c r="G48" s="74"/>
      <c r="H48" s="74"/>
      <c r="I48" s="74"/>
      <c r="J48" s="76">
        <f t="shared" si="0"/>
        <v>0</v>
      </c>
      <c r="K48" s="76">
        <f t="shared" si="0"/>
        <v>0</v>
      </c>
    </row>
    <row r="49" spans="1:11" ht="28.5" customHeight="1">
      <c r="A49" s="1849" t="s">
        <v>2104</v>
      </c>
      <c r="B49" s="1849"/>
      <c r="C49" s="997" t="s">
        <v>2105</v>
      </c>
      <c r="D49" s="1011"/>
      <c r="E49" s="1011"/>
      <c r="F49" s="1011"/>
      <c r="G49" s="1011"/>
      <c r="H49" s="74">
        <f>'UZ-St'!$J$138</f>
        <v>153</v>
      </c>
      <c r="I49" s="74">
        <f>'UZ-St'!$L$138</f>
        <v>630.49</v>
      </c>
      <c r="J49" s="76">
        <f t="shared" si="0"/>
        <v>153</v>
      </c>
      <c r="K49" s="76">
        <f t="shared" si="0"/>
        <v>630.49</v>
      </c>
    </row>
    <row r="50" spans="1:11" ht="28.5" customHeight="1">
      <c r="A50" s="1841" t="s">
        <v>2106</v>
      </c>
      <c r="B50" s="1842"/>
      <c r="C50" s="1007"/>
      <c r="D50" s="995">
        <f>D49+D48+D47+D44+D41+D38</f>
        <v>159</v>
      </c>
      <c r="E50" s="995">
        <f t="shared" ref="E50:I50" si="16">E49+E48+E47+E44+E41+E38</f>
        <v>1029.8399999999999</v>
      </c>
      <c r="F50" s="995">
        <f t="shared" si="16"/>
        <v>90.875</v>
      </c>
      <c r="G50" s="995">
        <f t="shared" si="16"/>
        <v>699.84</v>
      </c>
      <c r="H50" s="995">
        <f t="shared" si="16"/>
        <v>420.06</v>
      </c>
      <c r="I50" s="995">
        <f t="shared" si="16"/>
        <v>1760.49</v>
      </c>
      <c r="J50" s="996">
        <f t="shared" si="0"/>
        <v>669.93499999999995</v>
      </c>
      <c r="K50" s="996">
        <f t="shared" si="0"/>
        <v>3490.17</v>
      </c>
    </row>
    <row r="51" spans="1:11" ht="28.5" customHeight="1">
      <c r="A51" s="1843" t="s">
        <v>2107</v>
      </c>
      <c r="B51" s="1844"/>
      <c r="C51" s="1008" t="s">
        <v>2108</v>
      </c>
      <c r="D51" s="71">
        <f>'UZ-St'!$J$48</f>
        <v>68.03</v>
      </c>
      <c r="E51" s="71">
        <f>'UZ-St'!$L$48</f>
        <v>222.88</v>
      </c>
      <c r="F51" s="71">
        <f>'UZ-St'!$J$93</f>
        <v>23</v>
      </c>
      <c r="G51" s="71">
        <f>'UZ-St'!$L$93</f>
        <v>348.85</v>
      </c>
      <c r="H51" s="71"/>
      <c r="I51" s="71"/>
      <c r="J51" s="992">
        <f t="shared" si="0"/>
        <v>91.03</v>
      </c>
      <c r="K51" s="992">
        <f t="shared" si="0"/>
        <v>571.73</v>
      </c>
    </row>
    <row r="52" spans="1:11" ht="28.5" customHeight="1">
      <c r="A52" s="1845"/>
      <c r="B52" s="1846"/>
      <c r="C52" s="1008" t="s">
        <v>2109</v>
      </c>
      <c r="D52" s="71">
        <f>'UZ-St'!$J$41</f>
        <v>2</v>
      </c>
      <c r="E52" s="71">
        <f>'UZ-St'!$L$41</f>
        <v>6.39</v>
      </c>
      <c r="F52" s="71">
        <f>'UZ-St'!$J$96</f>
        <v>25</v>
      </c>
      <c r="G52" s="71">
        <f>'UZ-St'!$L$96</f>
        <v>92.07</v>
      </c>
      <c r="H52" s="71">
        <f>'UZ-St'!$J$155</f>
        <v>60.06</v>
      </c>
      <c r="I52" s="71">
        <f>'UZ-St'!$L$155</f>
        <v>375</v>
      </c>
      <c r="J52" s="992">
        <f t="shared" si="0"/>
        <v>87.06</v>
      </c>
      <c r="K52" s="992">
        <f t="shared" si="0"/>
        <v>473.46</v>
      </c>
    </row>
    <row r="53" spans="1:11" ht="28.5" customHeight="1">
      <c r="A53" s="1847"/>
      <c r="B53" s="1848"/>
      <c r="C53" s="993" t="s">
        <v>2062</v>
      </c>
      <c r="D53" s="76">
        <f t="shared" ref="D53:I53" si="17">D51+D52</f>
        <v>70.03</v>
      </c>
      <c r="E53" s="76">
        <f t="shared" si="17"/>
        <v>229.26999999999998</v>
      </c>
      <c r="F53" s="76">
        <f t="shared" si="17"/>
        <v>48</v>
      </c>
      <c r="G53" s="76">
        <f t="shared" si="17"/>
        <v>440.92</v>
      </c>
      <c r="H53" s="76">
        <f t="shared" si="17"/>
        <v>60.06</v>
      </c>
      <c r="I53" s="76">
        <f t="shared" si="17"/>
        <v>375</v>
      </c>
      <c r="J53" s="76">
        <f t="shared" si="0"/>
        <v>178.09</v>
      </c>
      <c r="K53" s="76">
        <f t="shared" si="0"/>
        <v>1045.19</v>
      </c>
    </row>
    <row r="54" spans="1:11" ht="28.5" customHeight="1">
      <c r="A54" s="1843" t="s">
        <v>2110</v>
      </c>
      <c r="B54" s="1844"/>
      <c r="C54" s="1008" t="s">
        <v>2059</v>
      </c>
      <c r="D54" s="71">
        <f>'UZ-St'!$J$51</f>
        <v>13.6</v>
      </c>
      <c r="E54" s="71">
        <f>'UZ-St'!$L$51</f>
        <v>89.419999999999987</v>
      </c>
      <c r="F54" s="1010"/>
      <c r="G54" s="1010"/>
      <c r="H54" s="71"/>
      <c r="I54" s="71"/>
      <c r="J54" s="992">
        <f t="shared" si="0"/>
        <v>13.6</v>
      </c>
      <c r="K54" s="992">
        <f t="shared" si="0"/>
        <v>89.419999999999987</v>
      </c>
    </row>
    <row r="55" spans="1:11" ht="28.5" customHeight="1">
      <c r="A55" s="1845"/>
      <c r="B55" s="1846"/>
      <c r="C55" s="1008" t="s">
        <v>2111</v>
      </c>
      <c r="D55" s="1010"/>
      <c r="E55" s="1010"/>
      <c r="F55" s="1010"/>
      <c r="G55" s="1010"/>
      <c r="H55" s="1010"/>
      <c r="I55" s="1010"/>
      <c r="J55" s="992">
        <f t="shared" si="0"/>
        <v>0</v>
      </c>
      <c r="K55" s="992">
        <f t="shared" si="0"/>
        <v>0</v>
      </c>
    </row>
    <row r="56" spans="1:11" ht="28.5" customHeight="1">
      <c r="A56" s="1847"/>
      <c r="B56" s="1848"/>
      <c r="C56" s="993" t="s">
        <v>2062</v>
      </c>
      <c r="D56" s="76">
        <f t="shared" ref="D56:I56" si="18">D54+D55</f>
        <v>13.6</v>
      </c>
      <c r="E56" s="76">
        <f t="shared" si="18"/>
        <v>89.419999999999987</v>
      </c>
      <c r="F56" s="76">
        <f t="shared" si="18"/>
        <v>0</v>
      </c>
      <c r="G56" s="76">
        <f t="shared" si="18"/>
        <v>0</v>
      </c>
      <c r="H56" s="76">
        <f t="shared" si="18"/>
        <v>0</v>
      </c>
      <c r="I56" s="76">
        <f t="shared" si="18"/>
        <v>0</v>
      </c>
      <c r="J56" s="76">
        <f t="shared" si="0"/>
        <v>13.6</v>
      </c>
      <c r="K56" s="76">
        <f t="shared" si="0"/>
        <v>89.419999999999987</v>
      </c>
    </row>
    <row r="57" spans="1:11" ht="28.5" customHeight="1">
      <c r="A57" s="1841" t="s">
        <v>2112</v>
      </c>
      <c r="B57" s="1842"/>
      <c r="C57" s="1007"/>
      <c r="D57" s="995">
        <f>D56+D53</f>
        <v>83.63</v>
      </c>
      <c r="E57" s="995">
        <f t="shared" ref="E57:I57" si="19">E56+E53</f>
        <v>318.68999999999994</v>
      </c>
      <c r="F57" s="995">
        <f t="shared" si="19"/>
        <v>48</v>
      </c>
      <c r="G57" s="995">
        <f t="shared" si="19"/>
        <v>440.92</v>
      </c>
      <c r="H57" s="995">
        <f t="shared" si="19"/>
        <v>60.06</v>
      </c>
      <c r="I57" s="995">
        <f t="shared" si="19"/>
        <v>375</v>
      </c>
      <c r="J57" s="996">
        <f t="shared" si="0"/>
        <v>191.69</v>
      </c>
      <c r="K57" s="996">
        <f t="shared" si="0"/>
        <v>1134.6099999999999</v>
      </c>
    </row>
    <row r="58" spans="1:11" ht="28.5" customHeight="1">
      <c r="A58" s="1843" t="s">
        <v>2113</v>
      </c>
      <c r="B58" s="1844"/>
      <c r="C58" s="1008" t="s">
        <v>2059</v>
      </c>
      <c r="D58" s="1010"/>
      <c r="E58" s="1010"/>
      <c r="F58" s="71">
        <f>'UZ-St'!$J$111</f>
        <v>170.1</v>
      </c>
      <c r="G58" s="1010">
        <f>'UZ-St'!$L$111</f>
        <v>1459.75</v>
      </c>
      <c r="H58" s="1010"/>
      <c r="I58" s="1010"/>
      <c r="J58" s="992">
        <f t="shared" si="0"/>
        <v>170.1</v>
      </c>
      <c r="K58" s="992">
        <f t="shared" si="0"/>
        <v>1459.75</v>
      </c>
    </row>
    <row r="59" spans="1:11" ht="28.5" customHeight="1">
      <c r="A59" s="1845"/>
      <c r="B59" s="1846"/>
      <c r="C59" s="1008" t="s">
        <v>2114</v>
      </c>
      <c r="D59" s="1010"/>
      <c r="E59" s="1010"/>
      <c r="F59" s="1010"/>
      <c r="G59" s="1010"/>
      <c r="H59" s="1010"/>
      <c r="I59" s="1010"/>
      <c r="J59" s="992">
        <f t="shared" si="0"/>
        <v>0</v>
      </c>
      <c r="K59" s="992">
        <f t="shared" si="0"/>
        <v>0</v>
      </c>
    </row>
    <row r="60" spans="1:11" ht="28.5" customHeight="1">
      <c r="A60" s="1845"/>
      <c r="B60" s="1846"/>
      <c r="C60" s="1008" t="s">
        <v>2115</v>
      </c>
      <c r="D60" s="71">
        <f>'UZ-St'!$J$62</f>
        <v>17.875</v>
      </c>
      <c r="E60" s="71">
        <f>'UZ-St'!$L$62</f>
        <v>58.93</v>
      </c>
      <c r="F60" s="71">
        <f>'UZ-St'!$J$120</f>
        <v>82</v>
      </c>
      <c r="G60" s="71">
        <f>'UZ-St'!$L$120</f>
        <v>725.58999999999992</v>
      </c>
      <c r="H60" s="71">
        <f>'UZ-St'!$J$173</f>
        <v>39.06</v>
      </c>
      <c r="I60" s="71">
        <f>'UZ-St'!$L$173</f>
        <v>150</v>
      </c>
      <c r="J60" s="992">
        <f t="shared" si="0"/>
        <v>138.935</v>
      </c>
      <c r="K60" s="992">
        <f t="shared" si="0"/>
        <v>934.51999999999987</v>
      </c>
    </row>
    <row r="61" spans="1:11" ht="28.5" customHeight="1">
      <c r="A61" s="1847"/>
      <c r="B61" s="1848"/>
      <c r="C61" s="993" t="s">
        <v>2062</v>
      </c>
      <c r="D61" s="76">
        <f t="shared" ref="D61:I61" si="20">D58+D59+D60</f>
        <v>17.875</v>
      </c>
      <c r="E61" s="76">
        <f t="shared" si="20"/>
        <v>58.93</v>
      </c>
      <c r="F61" s="76">
        <f t="shared" si="20"/>
        <v>252.1</v>
      </c>
      <c r="G61" s="76">
        <f t="shared" si="20"/>
        <v>2185.34</v>
      </c>
      <c r="H61" s="76">
        <f t="shared" si="20"/>
        <v>39.06</v>
      </c>
      <c r="I61" s="76">
        <f t="shared" si="20"/>
        <v>150</v>
      </c>
      <c r="J61" s="76">
        <f t="shared" si="0"/>
        <v>309.03500000000003</v>
      </c>
      <c r="K61" s="76">
        <f t="shared" si="0"/>
        <v>2394.27</v>
      </c>
    </row>
    <row r="62" spans="1:11" ht="28.5" customHeight="1">
      <c r="A62" s="1843" t="s">
        <v>2116</v>
      </c>
      <c r="B62" s="1844"/>
      <c r="C62" s="1008" t="s">
        <v>2117</v>
      </c>
      <c r="D62" s="71">
        <f>'UZ-St'!$J$60</f>
        <v>36</v>
      </c>
      <c r="E62" s="71">
        <f>'UZ-St'!$L$60</f>
        <v>232.02</v>
      </c>
      <c r="F62" s="71">
        <f>'UZ-St'!$J$116</f>
        <v>93.12</v>
      </c>
      <c r="G62" s="1010">
        <f>'UZ-St'!$L$116</f>
        <v>763.1400000000001</v>
      </c>
      <c r="H62" s="71">
        <f>'UZ-St'!$J$175</f>
        <v>22</v>
      </c>
      <c r="I62" s="71">
        <f>'UZ-St'!$L$175</f>
        <v>147.13999999999999</v>
      </c>
      <c r="J62" s="992">
        <f t="shared" si="0"/>
        <v>151.12</v>
      </c>
      <c r="K62" s="992">
        <f t="shared" si="0"/>
        <v>1142.3000000000002</v>
      </c>
    </row>
    <row r="63" spans="1:11" ht="28.5" customHeight="1">
      <c r="A63" s="1845"/>
      <c r="B63" s="1846"/>
      <c r="C63" s="1008" t="s">
        <v>2118</v>
      </c>
      <c r="D63" s="71">
        <f>'UZ-St'!$J$75</f>
        <v>41</v>
      </c>
      <c r="E63" s="71">
        <f>'UZ-St'!$L$75</f>
        <v>321.60000000000002</v>
      </c>
      <c r="F63" s="71">
        <f>'UZ-St'!$J$122</f>
        <v>12</v>
      </c>
      <c r="G63" s="71">
        <f>'UZ-St'!$L$122</f>
        <v>132.69</v>
      </c>
      <c r="H63" s="71"/>
      <c r="I63" s="71"/>
      <c r="J63" s="992">
        <f t="shared" si="0"/>
        <v>53</v>
      </c>
      <c r="K63" s="992">
        <f t="shared" si="0"/>
        <v>454.29</v>
      </c>
    </row>
    <row r="64" spans="1:11" ht="28.5" customHeight="1">
      <c r="A64" s="1845"/>
      <c r="B64" s="1846"/>
      <c r="C64" s="1008" t="s">
        <v>2119</v>
      </c>
      <c r="D64" s="1010"/>
      <c r="E64" s="1010"/>
      <c r="F64" s="1010"/>
      <c r="G64" s="1010"/>
      <c r="H64" s="1010"/>
      <c r="I64" s="1010"/>
      <c r="J64" s="992">
        <f t="shared" si="0"/>
        <v>0</v>
      </c>
      <c r="K64" s="992">
        <f t="shared" si="0"/>
        <v>0</v>
      </c>
    </row>
    <row r="65" spans="1:11" ht="28.5" customHeight="1">
      <c r="A65" s="1847"/>
      <c r="B65" s="1848"/>
      <c r="C65" s="993" t="s">
        <v>2062</v>
      </c>
      <c r="D65" s="76">
        <f t="shared" ref="D65:I65" si="21">D62+D63+D64</f>
        <v>77</v>
      </c>
      <c r="E65" s="76">
        <f t="shared" si="21"/>
        <v>553.62</v>
      </c>
      <c r="F65" s="76">
        <f t="shared" si="21"/>
        <v>105.12</v>
      </c>
      <c r="G65" s="76">
        <f t="shared" si="21"/>
        <v>895.83000000000015</v>
      </c>
      <c r="H65" s="76">
        <f t="shared" si="21"/>
        <v>22</v>
      </c>
      <c r="I65" s="76">
        <f t="shared" si="21"/>
        <v>147.13999999999999</v>
      </c>
      <c r="J65" s="76">
        <f t="shared" si="0"/>
        <v>204.12</v>
      </c>
      <c r="K65" s="76">
        <f t="shared" si="0"/>
        <v>1596.5900000000001</v>
      </c>
    </row>
    <row r="66" spans="1:11" ht="28.5" customHeight="1">
      <c r="A66" s="1849" t="s">
        <v>2120</v>
      </c>
      <c r="B66" s="1849"/>
      <c r="C66" s="997" t="s">
        <v>2121</v>
      </c>
      <c r="D66" s="74">
        <f>'UZ-St'!$J$71</f>
        <v>165</v>
      </c>
      <c r="E66" s="74">
        <f>'UZ-St'!$L$71</f>
        <v>781.92</v>
      </c>
      <c r="F66" s="74">
        <f>'UZ-St'!$J$113</f>
        <v>9.9</v>
      </c>
      <c r="G66" s="1011">
        <f>'UZ-St'!$L$113</f>
        <v>29.77</v>
      </c>
      <c r="H66" s="1011"/>
      <c r="I66" s="1011"/>
      <c r="J66" s="76">
        <f t="shared" si="0"/>
        <v>174.9</v>
      </c>
      <c r="K66" s="76">
        <f t="shared" si="0"/>
        <v>811.68999999999994</v>
      </c>
    </row>
    <row r="67" spans="1:11" ht="28.5" customHeight="1">
      <c r="A67" s="1850" t="s">
        <v>2122</v>
      </c>
      <c r="B67" s="1851"/>
      <c r="C67" s="1009"/>
      <c r="D67" s="999">
        <f>D66+D65+D61</f>
        <v>259.875</v>
      </c>
      <c r="E67" s="999">
        <f t="shared" ref="E67:I67" si="22">E66+E65+E61</f>
        <v>1394.47</v>
      </c>
      <c r="F67" s="999">
        <f t="shared" si="22"/>
        <v>367.12</v>
      </c>
      <c r="G67" s="999">
        <f t="shared" si="22"/>
        <v>3110.9400000000005</v>
      </c>
      <c r="H67" s="999">
        <f t="shared" si="22"/>
        <v>61.06</v>
      </c>
      <c r="I67" s="999">
        <f t="shared" si="22"/>
        <v>297.14</v>
      </c>
      <c r="J67" s="996">
        <f t="shared" si="0"/>
        <v>688.05500000000006</v>
      </c>
      <c r="K67" s="996">
        <f t="shared" si="0"/>
        <v>4802.5500000000011</v>
      </c>
    </row>
    <row r="68" spans="1:11">
      <c r="A68" s="1852" t="s">
        <v>2123</v>
      </c>
      <c r="B68" s="1853"/>
      <c r="C68" s="1853"/>
      <c r="D68" s="1000">
        <f>D67+D57+D50+D35+D24+D12</f>
        <v>831.01499999999999</v>
      </c>
      <c r="E68" s="1000">
        <f t="shared" ref="E68:I68" si="23">E67+E57+E50+E35+E24+E12</f>
        <v>4555.24</v>
      </c>
      <c r="F68" s="1000">
        <f t="shared" si="23"/>
        <v>811.21499999999992</v>
      </c>
      <c r="G68" s="1000">
        <f t="shared" si="23"/>
        <v>6187.73</v>
      </c>
      <c r="H68" s="1000">
        <f t="shared" si="23"/>
        <v>873.30000000000007</v>
      </c>
      <c r="I68" s="1000">
        <f t="shared" si="23"/>
        <v>3995.9900000000002</v>
      </c>
      <c r="J68" s="1001">
        <f t="shared" si="0"/>
        <v>2515.5300000000002</v>
      </c>
      <c r="K68" s="1001">
        <f t="shared" si="0"/>
        <v>14738.96</v>
      </c>
    </row>
  </sheetData>
  <mergeCells count="31">
    <mergeCell ref="A25:B25"/>
    <mergeCell ref="A1:C1"/>
    <mergeCell ref="A2:B3"/>
    <mergeCell ref="D2:K2"/>
    <mergeCell ref="A4:B7"/>
    <mergeCell ref="A8:B11"/>
    <mergeCell ref="A12:B12"/>
    <mergeCell ref="A13:B16"/>
    <mergeCell ref="A17:B17"/>
    <mergeCell ref="A18:B20"/>
    <mergeCell ref="A21:B23"/>
    <mergeCell ref="A24:B24"/>
    <mergeCell ref="A51:B53"/>
    <mergeCell ref="A26:B28"/>
    <mergeCell ref="A29:B31"/>
    <mergeCell ref="A32:B34"/>
    <mergeCell ref="A35:B35"/>
    <mergeCell ref="A36:B38"/>
    <mergeCell ref="A39:B41"/>
    <mergeCell ref="A42:B44"/>
    <mergeCell ref="A45:B47"/>
    <mergeCell ref="A48:B48"/>
    <mergeCell ref="A49:B49"/>
    <mergeCell ref="A50:B50"/>
    <mergeCell ref="A68:C68"/>
    <mergeCell ref="A54:B56"/>
    <mergeCell ref="A57:B57"/>
    <mergeCell ref="A58:B61"/>
    <mergeCell ref="A62:B65"/>
    <mergeCell ref="A66:B66"/>
    <mergeCell ref="A67:B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O98"/>
  <sheetViews>
    <sheetView zoomScale="98" zoomScaleNormal="98" workbookViewId="0">
      <pane xSplit="8" ySplit="5" topLeftCell="I6" activePane="bottomRight" state="frozenSplit"/>
      <selection pane="topRight" activeCell="I1" sqref="I1"/>
      <selection pane="bottomLeft" activeCell="A11" sqref="A11"/>
      <selection pane="bottomRight" activeCell="A88" sqref="A88:XFD88"/>
    </sheetView>
  </sheetViews>
  <sheetFormatPr defaultColWidth="9.109375" defaultRowHeight="13.2"/>
  <cols>
    <col min="1" max="1" width="3.88671875" style="1315" customWidth="1"/>
    <col min="2" max="2" width="10.5546875" style="1312" customWidth="1"/>
    <col min="3" max="3" width="10.44140625" style="1312" customWidth="1"/>
    <col min="4" max="4" width="11.5546875" style="1313" customWidth="1"/>
    <col min="5" max="5" width="67.44140625" style="1308" customWidth="1"/>
    <col min="6" max="6" width="0.109375" style="1308" customWidth="1"/>
    <col min="7" max="7" width="25.6640625" style="1308" hidden="1" customWidth="1"/>
    <col min="8" max="8" width="20.5546875" style="1308" hidden="1" customWidth="1"/>
    <col min="9" max="9" width="39.109375" style="1309" customWidth="1"/>
    <col min="10" max="10" width="8.109375" style="1308" customWidth="1"/>
    <col min="11" max="11" width="6.6640625" style="1308" hidden="1" customWidth="1"/>
    <col min="12" max="12" width="10.109375" style="1308" customWidth="1"/>
    <col min="13" max="13" width="14.44140625" style="3" hidden="1" customWidth="1"/>
    <col min="14" max="14" width="9.109375" style="3"/>
    <col min="15" max="15" width="17.5546875" style="3" customWidth="1"/>
    <col min="16" max="16384" width="9.109375" style="3"/>
  </cols>
  <sheetData>
    <row r="1" spans="1:13" s="10" customFormat="1" ht="18.75" customHeight="1">
      <c r="A1" s="612"/>
      <c r="B1" s="612"/>
      <c r="C1" s="612"/>
      <c r="D1" s="612"/>
      <c r="E1" s="613"/>
      <c r="F1" s="612"/>
      <c r="G1" s="612"/>
      <c r="H1" s="612"/>
      <c r="I1" s="1804" t="s">
        <v>2841</v>
      </c>
      <c r="J1" s="1804"/>
      <c r="K1" s="1804"/>
      <c r="L1" s="1804"/>
    </row>
    <row r="2" spans="1:13" s="579" customFormat="1" ht="21.75" customHeight="1">
      <c r="A2" s="1805" t="s">
        <v>2456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</row>
    <row r="3" spans="1:13" s="10" customFormat="1" ht="21" customHeight="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</row>
    <row r="4" spans="1:13" ht="33.75" customHeight="1">
      <c r="A4" s="1894" t="s">
        <v>1671</v>
      </c>
      <c r="B4" s="1894" t="s">
        <v>1674</v>
      </c>
      <c r="C4" s="1894" t="s">
        <v>1675</v>
      </c>
      <c r="D4" s="1894" t="s">
        <v>1672</v>
      </c>
      <c r="E4" s="1894" t="s">
        <v>1673</v>
      </c>
      <c r="F4" s="1954" t="s">
        <v>463</v>
      </c>
      <c r="G4" s="1955"/>
      <c r="H4" s="1948" t="s">
        <v>464</v>
      </c>
      <c r="I4" s="1943" t="s">
        <v>790</v>
      </c>
      <c r="J4" s="1943"/>
      <c r="K4" s="1943"/>
      <c r="L4" s="1894" t="s">
        <v>2181</v>
      </c>
      <c r="M4" s="1913" t="s">
        <v>1769</v>
      </c>
    </row>
    <row r="5" spans="1:13" ht="46.5" customHeight="1">
      <c r="A5" s="1948"/>
      <c r="B5" s="1948"/>
      <c r="C5" s="1948"/>
      <c r="D5" s="1948"/>
      <c r="E5" s="1948"/>
      <c r="F5" s="1956" t="s">
        <v>466</v>
      </c>
      <c r="G5" s="1957"/>
      <c r="H5" s="1948"/>
      <c r="I5" s="1290" t="s">
        <v>791</v>
      </c>
      <c r="J5" s="1291" t="s">
        <v>792</v>
      </c>
      <c r="K5" s="1290" t="s">
        <v>793</v>
      </c>
      <c r="L5" s="1894"/>
      <c r="M5" s="1914"/>
    </row>
    <row r="6" spans="1:13" ht="20.25" customHeight="1">
      <c r="A6" s="1949" t="s">
        <v>2471</v>
      </c>
      <c r="B6" s="1949"/>
      <c r="C6" s="1949"/>
      <c r="D6" s="1949"/>
      <c r="E6" s="1950"/>
      <c r="F6" s="1292"/>
      <c r="G6" s="1293"/>
      <c r="H6" s="1171"/>
      <c r="I6" s="1294"/>
      <c r="J6" s="71"/>
      <c r="K6" s="1295"/>
      <c r="L6" s="1296"/>
    </row>
    <row r="7" spans="1:13" s="490" customFormat="1" ht="14.25" customHeight="1">
      <c r="A7" s="529">
        <v>1</v>
      </c>
      <c r="B7" s="1118" t="s">
        <v>31</v>
      </c>
      <c r="C7" s="1118" t="s">
        <v>36</v>
      </c>
      <c r="D7" s="1120">
        <v>506323019</v>
      </c>
      <c r="E7" s="434" t="s">
        <v>495</v>
      </c>
      <c r="F7" s="488">
        <v>9.6</v>
      </c>
      <c r="G7" s="488">
        <v>19.709420000000001</v>
      </c>
      <c r="H7" s="13" t="s">
        <v>2319</v>
      </c>
      <c r="I7" s="1116" t="s">
        <v>870</v>
      </c>
      <c r="J7" s="489">
        <v>9.6</v>
      </c>
      <c r="K7" s="489"/>
      <c r="L7" s="489">
        <v>19.71</v>
      </c>
    </row>
    <row r="8" spans="1:13" s="490" customFormat="1" ht="14.25" customHeight="1">
      <c r="A8" s="530"/>
      <c r="B8" s="524"/>
      <c r="C8" s="524"/>
      <c r="D8" s="491"/>
      <c r="E8" s="492"/>
      <c r="F8" s="492"/>
      <c r="G8" s="492"/>
      <c r="H8" s="492"/>
      <c r="I8" s="536"/>
      <c r="J8" s="492">
        <f t="shared" ref="J8" si="0">J7</f>
        <v>9.6</v>
      </c>
      <c r="K8" s="492"/>
      <c r="L8" s="492">
        <f>L7</f>
        <v>19.71</v>
      </c>
      <c r="M8" s="492"/>
    </row>
    <row r="9" spans="1:13" s="490" customFormat="1" ht="20.25" customHeight="1">
      <c r="A9" s="529">
        <v>2</v>
      </c>
      <c r="B9" s="1117" t="s">
        <v>31</v>
      </c>
      <c r="C9" s="1117" t="s">
        <v>151</v>
      </c>
      <c r="D9" s="1119">
        <v>506033006</v>
      </c>
      <c r="E9" s="493" t="s">
        <v>152</v>
      </c>
      <c r="F9" s="488">
        <v>8.35</v>
      </c>
      <c r="G9" s="488">
        <v>14.44</v>
      </c>
      <c r="H9" s="1128" t="s">
        <v>2320</v>
      </c>
      <c r="I9" s="1116" t="s">
        <v>882</v>
      </c>
      <c r="J9" s="489">
        <v>6.95</v>
      </c>
      <c r="K9" s="489"/>
      <c r="L9" s="489">
        <v>14.43</v>
      </c>
    </row>
    <row r="10" spans="1:13" s="490" customFormat="1" ht="14.25" customHeight="1">
      <c r="A10" s="530"/>
      <c r="B10" s="524"/>
      <c r="C10" s="524"/>
      <c r="D10" s="491"/>
      <c r="E10" s="492"/>
      <c r="F10" s="492"/>
      <c r="G10" s="492"/>
      <c r="H10" s="492"/>
      <c r="I10" s="536"/>
      <c r="J10" s="492">
        <f t="shared" ref="J10" si="1">J9</f>
        <v>6.95</v>
      </c>
      <c r="K10" s="492"/>
      <c r="L10" s="492">
        <f>L9</f>
        <v>14.43</v>
      </c>
      <c r="M10" s="492"/>
    </row>
    <row r="11" spans="1:13" s="490" customFormat="1" ht="42" customHeight="1">
      <c r="A11" s="529">
        <v>3</v>
      </c>
      <c r="B11" s="1118" t="s">
        <v>31</v>
      </c>
      <c r="C11" s="1118" t="s">
        <v>30</v>
      </c>
      <c r="D11" s="1120">
        <v>506073023</v>
      </c>
      <c r="E11" s="434" t="s">
        <v>148</v>
      </c>
      <c r="F11" s="488">
        <v>33</v>
      </c>
      <c r="G11" s="488">
        <v>79</v>
      </c>
      <c r="H11" s="12" t="s">
        <v>2174</v>
      </c>
      <c r="I11" s="1116" t="s">
        <v>924</v>
      </c>
      <c r="J11" s="489">
        <v>32.1</v>
      </c>
      <c r="K11" s="489"/>
      <c r="L11" s="489">
        <v>73.400000000000006</v>
      </c>
    </row>
    <row r="12" spans="1:13" s="490" customFormat="1" ht="14.25" customHeight="1">
      <c r="A12" s="531"/>
      <c r="B12" s="525"/>
      <c r="C12" s="525"/>
      <c r="D12" s="494"/>
      <c r="E12" s="495"/>
      <c r="F12" s="495"/>
      <c r="G12" s="495"/>
      <c r="H12" s="495"/>
      <c r="I12" s="537"/>
      <c r="J12" s="495">
        <f t="shared" ref="J12" si="2">J11</f>
        <v>32.1</v>
      </c>
      <c r="K12" s="495"/>
      <c r="L12" s="495">
        <f>L11</f>
        <v>73.400000000000006</v>
      </c>
      <c r="M12" s="495"/>
    </row>
    <row r="13" spans="1:13" s="287" customFormat="1" ht="14.25" customHeight="1">
      <c r="A13" s="1297"/>
      <c r="B13" s="1298" t="str">
        <f>B11</f>
        <v>Barisal</v>
      </c>
      <c r="C13" s="1298"/>
      <c r="D13" s="1299"/>
      <c r="E13" s="1300"/>
      <c r="F13" s="1299"/>
      <c r="G13" s="1299"/>
      <c r="H13" s="1299"/>
      <c r="I13" s="1301"/>
      <c r="J13" s="1299">
        <f>J12+J10+J8</f>
        <v>48.650000000000006</v>
      </c>
      <c r="K13" s="1299"/>
      <c r="L13" s="1299">
        <f>L12+L10+L8</f>
        <v>107.54000000000002</v>
      </c>
      <c r="M13" s="497"/>
    </row>
    <row r="14" spans="1:13" s="490" customFormat="1" ht="19.5" customHeight="1">
      <c r="A14" s="529">
        <v>4</v>
      </c>
      <c r="B14" s="1118" t="s">
        <v>29</v>
      </c>
      <c r="C14" s="1118" t="s">
        <v>5</v>
      </c>
      <c r="D14" s="1120">
        <v>509183005</v>
      </c>
      <c r="E14" s="434" t="s">
        <v>502</v>
      </c>
      <c r="F14" s="488">
        <v>10.050000000000001</v>
      </c>
      <c r="G14" s="488">
        <v>29.434799999999999</v>
      </c>
      <c r="H14" s="13" t="s">
        <v>2321</v>
      </c>
      <c r="I14" s="1116" t="s">
        <v>966</v>
      </c>
      <c r="J14" s="489">
        <v>10.050000000000001</v>
      </c>
      <c r="K14" s="489"/>
      <c r="L14" s="489">
        <v>29.43</v>
      </c>
    </row>
    <row r="15" spans="1:13" s="490" customFormat="1" ht="28.5" customHeight="1">
      <c r="A15" s="529">
        <v>5</v>
      </c>
      <c r="B15" s="1118" t="s">
        <v>29</v>
      </c>
      <c r="C15" s="1118" t="s">
        <v>5</v>
      </c>
      <c r="D15" s="1120">
        <v>509183007</v>
      </c>
      <c r="E15" s="434" t="s">
        <v>503</v>
      </c>
      <c r="F15" s="488">
        <v>21.79</v>
      </c>
      <c r="G15" s="488">
        <v>70.731160000000003</v>
      </c>
      <c r="H15" s="13" t="s">
        <v>2322</v>
      </c>
      <c r="I15" s="1116" t="s">
        <v>965</v>
      </c>
      <c r="J15" s="489">
        <v>21.79</v>
      </c>
      <c r="K15" s="489"/>
      <c r="L15" s="489">
        <v>70.73</v>
      </c>
    </row>
    <row r="16" spans="1:13" s="490" customFormat="1" ht="14.25" customHeight="1">
      <c r="A16" s="529">
        <v>6</v>
      </c>
      <c r="B16" s="1118" t="s">
        <v>29</v>
      </c>
      <c r="C16" s="1118" t="s">
        <v>5</v>
      </c>
      <c r="D16" s="1120">
        <v>509183018</v>
      </c>
      <c r="E16" s="434" t="s">
        <v>504</v>
      </c>
      <c r="F16" s="488">
        <v>15.2</v>
      </c>
      <c r="G16" s="488">
        <v>51.704770000000003</v>
      </c>
      <c r="H16" s="13" t="s">
        <v>2323</v>
      </c>
      <c r="I16" s="1116" t="s">
        <v>967</v>
      </c>
      <c r="J16" s="489">
        <v>15.2</v>
      </c>
      <c r="K16" s="489"/>
      <c r="L16" s="489">
        <v>51.7</v>
      </c>
    </row>
    <row r="17" spans="1:13" s="490" customFormat="1" ht="14.25" customHeight="1">
      <c r="A17" s="530"/>
      <c r="B17" s="524"/>
      <c r="C17" s="524"/>
      <c r="D17" s="491"/>
      <c r="E17" s="492"/>
      <c r="F17" s="492"/>
      <c r="G17" s="492"/>
      <c r="H17" s="492"/>
      <c r="I17" s="536"/>
      <c r="J17" s="492">
        <f>SUM(J14:J16)</f>
        <v>47.04</v>
      </c>
      <c r="K17" s="492"/>
      <c r="L17" s="492">
        <f>SUM(L14:L16)</f>
        <v>151.86000000000001</v>
      </c>
      <c r="M17" s="492"/>
    </row>
    <row r="18" spans="1:13" s="490" customFormat="1" ht="18.75" customHeight="1">
      <c r="A18" s="1958">
        <v>7</v>
      </c>
      <c r="B18" s="1952" t="s">
        <v>135</v>
      </c>
      <c r="C18" s="1952" t="s">
        <v>106</v>
      </c>
      <c r="D18" s="1971">
        <v>509543012</v>
      </c>
      <c r="E18" s="1947" t="s">
        <v>505</v>
      </c>
      <c r="F18" s="488">
        <v>11.95</v>
      </c>
      <c r="G18" s="488">
        <v>88.34</v>
      </c>
      <c r="H18" s="1128" t="s">
        <v>2324</v>
      </c>
      <c r="I18" s="1116" t="s">
        <v>1141</v>
      </c>
      <c r="J18" s="489">
        <v>1.95</v>
      </c>
      <c r="K18" s="489"/>
      <c r="L18" s="489">
        <v>7.03</v>
      </c>
    </row>
    <row r="19" spans="1:13" s="490" customFormat="1" ht="14.25" customHeight="1">
      <c r="A19" s="1959"/>
      <c r="B19" s="1953"/>
      <c r="C19" s="1953"/>
      <c r="D19" s="1971"/>
      <c r="E19" s="1947"/>
      <c r="F19" s="488"/>
      <c r="G19" s="488"/>
      <c r="H19" s="1128" t="s">
        <v>2325</v>
      </c>
      <c r="I19" s="1116" t="s">
        <v>1142</v>
      </c>
      <c r="J19" s="489">
        <v>10</v>
      </c>
      <c r="K19" s="489"/>
      <c r="L19" s="489">
        <v>81.31</v>
      </c>
    </row>
    <row r="20" spans="1:13" s="490" customFormat="1" ht="14.25" customHeight="1">
      <c r="A20" s="530"/>
      <c r="B20" s="524"/>
      <c r="C20" s="524"/>
      <c r="D20" s="491"/>
      <c r="E20" s="492"/>
      <c r="F20" s="492"/>
      <c r="G20" s="492"/>
      <c r="H20" s="492"/>
      <c r="I20" s="536"/>
      <c r="J20" s="492">
        <f t="shared" ref="J20" si="3">SUM(J18:J19)</f>
        <v>11.95</v>
      </c>
      <c r="K20" s="492"/>
      <c r="L20" s="492">
        <f>SUM(L18:L19)</f>
        <v>88.34</v>
      </c>
      <c r="M20" s="492"/>
    </row>
    <row r="21" spans="1:13" s="490" customFormat="1" ht="19.5" customHeight="1">
      <c r="A21" s="529">
        <v>8</v>
      </c>
      <c r="B21" s="1118" t="s">
        <v>135</v>
      </c>
      <c r="C21" s="1118" t="s">
        <v>137</v>
      </c>
      <c r="D21" s="1120">
        <v>509253026</v>
      </c>
      <c r="E21" s="434" t="s">
        <v>142</v>
      </c>
      <c r="F21" s="488">
        <v>99</v>
      </c>
      <c r="G21" s="488">
        <v>674</v>
      </c>
      <c r="H21" s="12" t="s">
        <v>2326</v>
      </c>
      <c r="I21" s="1116" t="s">
        <v>1066</v>
      </c>
      <c r="J21" s="489">
        <v>99</v>
      </c>
      <c r="K21" s="489"/>
      <c r="L21" s="489">
        <v>673.53</v>
      </c>
    </row>
    <row r="22" spans="1:13" s="490" customFormat="1" ht="14.25" customHeight="1">
      <c r="A22" s="530"/>
      <c r="B22" s="524"/>
      <c r="C22" s="524"/>
      <c r="D22" s="491"/>
      <c r="E22" s="492"/>
      <c r="F22" s="498">
        <f>F21</f>
        <v>99</v>
      </c>
      <c r="G22" s="498">
        <f t="shared" ref="G22:M22" si="4">G21</f>
        <v>674</v>
      </c>
      <c r="H22" s="498"/>
      <c r="I22" s="538"/>
      <c r="J22" s="498">
        <f t="shared" si="4"/>
        <v>99</v>
      </c>
      <c r="K22" s="498"/>
      <c r="L22" s="498">
        <f t="shared" si="4"/>
        <v>673.53</v>
      </c>
      <c r="M22" s="498">
        <f t="shared" si="4"/>
        <v>0</v>
      </c>
    </row>
    <row r="23" spans="1:13" s="490" customFormat="1" ht="15.75" customHeight="1">
      <c r="A23" s="1958">
        <v>9</v>
      </c>
      <c r="B23" s="1952" t="s">
        <v>135</v>
      </c>
      <c r="C23" s="1952" t="s">
        <v>134</v>
      </c>
      <c r="D23" s="1965">
        <v>509293003</v>
      </c>
      <c r="E23" s="1944" t="s">
        <v>506</v>
      </c>
      <c r="F23" s="488">
        <v>7.25</v>
      </c>
      <c r="G23" s="488">
        <v>15.87</v>
      </c>
      <c r="H23" s="13" t="s">
        <v>2327</v>
      </c>
      <c r="I23" s="1116" t="s">
        <v>1175</v>
      </c>
      <c r="J23" s="489">
        <v>2</v>
      </c>
      <c r="K23" s="489"/>
      <c r="L23" s="489">
        <v>5.48</v>
      </c>
    </row>
    <row r="24" spans="1:13" s="490" customFormat="1" ht="17.25" customHeight="1">
      <c r="A24" s="1959"/>
      <c r="B24" s="1953"/>
      <c r="C24" s="1953"/>
      <c r="D24" s="1967"/>
      <c r="E24" s="1946"/>
      <c r="F24" s="488"/>
      <c r="G24" s="488"/>
      <c r="H24" s="13" t="s">
        <v>2328</v>
      </c>
      <c r="I24" s="1116" t="s">
        <v>1176</v>
      </c>
      <c r="J24" s="489">
        <v>4</v>
      </c>
      <c r="K24" s="489"/>
      <c r="L24" s="489">
        <v>10.38</v>
      </c>
    </row>
    <row r="25" spans="1:13" s="490" customFormat="1" ht="14.25" customHeight="1">
      <c r="A25" s="531"/>
      <c r="B25" s="525"/>
      <c r="C25" s="525"/>
      <c r="D25" s="494"/>
      <c r="E25" s="495"/>
      <c r="F25" s="495"/>
      <c r="G25" s="495"/>
      <c r="H25" s="495"/>
      <c r="I25" s="537"/>
      <c r="J25" s="495">
        <f t="shared" ref="J25" si="5">SUM(J23:J24)</f>
        <v>6</v>
      </c>
      <c r="K25" s="495"/>
      <c r="L25" s="495">
        <f>SUM(L23:L24)</f>
        <v>15.860000000000001</v>
      </c>
      <c r="M25" s="495"/>
    </row>
    <row r="26" spans="1:13" s="287" customFormat="1" ht="14.25" customHeight="1">
      <c r="A26" s="1297"/>
      <c r="B26" s="1298" t="str">
        <f>B23</f>
        <v xml:space="preserve">Bhola </v>
      </c>
      <c r="C26" s="1298"/>
      <c r="D26" s="1299"/>
      <c r="E26" s="1300"/>
      <c r="F26" s="1302"/>
      <c r="G26" s="1302"/>
      <c r="H26" s="1300"/>
      <c r="I26" s="1303"/>
      <c r="J26" s="1304">
        <f>J25+J22+J20+J17</f>
        <v>163.99</v>
      </c>
      <c r="K26" s="1304"/>
      <c r="L26" s="1304">
        <f>L25+L22+L20+L17</f>
        <v>929.59</v>
      </c>
      <c r="M26" s="499"/>
    </row>
    <row r="27" spans="1:13" s="490" customFormat="1" ht="21" customHeight="1">
      <c r="A27" s="529">
        <v>10</v>
      </c>
      <c r="B27" s="1118" t="s">
        <v>130</v>
      </c>
      <c r="C27" s="1118" t="s">
        <v>25</v>
      </c>
      <c r="D27" s="1120">
        <v>542433007</v>
      </c>
      <c r="E27" s="434" t="s">
        <v>507</v>
      </c>
      <c r="F27" s="488">
        <v>12</v>
      </c>
      <c r="G27" s="488">
        <v>65</v>
      </c>
      <c r="H27" s="13" t="s">
        <v>1452</v>
      </c>
      <c r="I27" s="1116" t="s">
        <v>1453</v>
      </c>
      <c r="J27" s="489">
        <v>12</v>
      </c>
      <c r="K27" s="489"/>
      <c r="L27" s="489">
        <v>144.85</v>
      </c>
    </row>
    <row r="28" spans="1:13" s="490" customFormat="1" ht="21" customHeight="1">
      <c r="A28" s="529">
        <v>11</v>
      </c>
      <c r="B28" s="1118" t="s">
        <v>130</v>
      </c>
      <c r="C28" s="1118" t="s">
        <v>25</v>
      </c>
      <c r="D28" s="1120">
        <v>542433004</v>
      </c>
      <c r="E28" s="434" t="s">
        <v>508</v>
      </c>
      <c r="F28" s="488">
        <v>32</v>
      </c>
      <c r="G28" s="488">
        <v>180</v>
      </c>
      <c r="H28" s="13" t="s">
        <v>1454</v>
      </c>
      <c r="I28" s="1116" t="s">
        <v>1455</v>
      </c>
      <c r="J28" s="489">
        <v>32</v>
      </c>
      <c r="K28" s="489"/>
      <c r="L28" s="489">
        <v>217.7</v>
      </c>
    </row>
    <row r="29" spans="1:13" s="490" customFormat="1" ht="14.25" customHeight="1">
      <c r="A29" s="530"/>
      <c r="B29" s="524"/>
      <c r="C29" s="524"/>
      <c r="D29" s="491"/>
      <c r="E29" s="492"/>
      <c r="F29" s="492"/>
      <c r="G29" s="492"/>
      <c r="H29" s="492"/>
      <c r="I29" s="536"/>
      <c r="J29" s="492">
        <f>SUM(J27:J28)</f>
        <v>44</v>
      </c>
      <c r="K29" s="492"/>
      <c r="L29" s="492">
        <f>SUM(L27:L28)</f>
        <v>362.54999999999995</v>
      </c>
      <c r="M29" s="492"/>
    </row>
    <row r="30" spans="1:13" s="490" customFormat="1" ht="21" customHeight="1">
      <c r="A30" s="529">
        <v>12</v>
      </c>
      <c r="B30" s="1118" t="s">
        <v>130</v>
      </c>
      <c r="C30" s="1118" t="s">
        <v>510</v>
      </c>
      <c r="D30" s="1119">
        <v>542733006</v>
      </c>
      <c r="E30" s="493" t="s">
        <v>511</v>
      </c>
      <c r="F30" s="488">
        <v>33.54</v>
      </c>
      <c r="G30" s="488">
        <v>94.19</v>
      </c>
      <c r="H30" s="13" t="s">
        <v>2439</v>
      </c>
      <c r="I30" s="1116" t="s">
        <v>1459</v>
      </c>
      <c r="J30" s="489">
        <v>33.54</v>
      </c>
      <c r="K30" s="489"/>
      <c r="L30" s="489">
        <v>94.19</v>
      </c>
    </row>
    <row r="31" spans="1:13" s="490" customFormat="1" ht="14.25" customHeight="1">
      <c r="A31" s="530"/>
      <c r="B31" s="524"/>
      <c r="C31" s="524"/>
      <c r="D31" s="491"/>
      <c r="E31" s="492"/>
      <c r="F31" s="492"/>
      <c r="G31" s="492"/>
      <c r="H31" s="492"/>
      <c r="I31" s="536"/>
      <c r="J31" s="492">
        <f t="shared" ref="J31" si="6">J30</f>
        <v>33.54</v>
      </c>
      <c r="K31" s="492"/>
      <c r="L31" s="492">
        <f>L30</f>
        <v>94.19</v>
      </c>
      <c r="M31" s="492"/>
    </row>
    <row r="32" spans="1:13" s="287" customFormat="1" ht="14.25" customHeight="1">
      <c r="A32" s="1297"/>
      <c r="B32" s="1298" t="str">
        <f>B90</f>
        <v>Jhalokati</v>
      </c>
      <c r="C32" s="1298"/>
      <c r="D32" s="1299"/>
      <c r="E32" s="1300"/>
      <c r="F32" s="1299"/>
      <c r="G32" s="1299"/>
      <c r="H32" s="1299"/>
      <c r="I32" s="1301"/>
      <c r="J32" s="1299">
        <f>J31+J29</f>
        <v>77.539999999999992</v>
      </c>
      <c r="K32" s="1299"/>
      <c r="L32" s="1299">
        <f>L31+L29</f>
        <v>456.73999999999995</v>
      </c>
      <c r="M32" s="497"/>
    </row>
    <row r="33" spans="1:13" s="490" customFormat="1" ht="20.25" customHeight="1">
      <c r="A33" s="529">
        <v>13</v>
      </c>
      <c r="B33" s="1118" t="s">
        <v>8</v>
      </c>
      <c r="C33" s="1118" t="s">
        <v>97</v>
      </c>
      <c r="D33" s="1119">
        <v>578383001</v>
      </c>
      <c r="E33" s="493" t="s">
        <v>128</v>
      </c>
      <c r="F33" s="488">
        <v>39</v>
      </c>
      <c r="G33" s="488">
        <v>234</v>
      </c>
      <c r="H33" s="13" t="s">
        <v>1467</v>
      </c>
      <c r="I33" s="1116" t="s">
        <v>1468</v>
      </c>
      <c r="J33" s="489">
        <v>2.2250000000000001</v>
      </c>
      <c r="K33" s="489"/>
      <c r="L33" s="489">
        <v>3.96</v>
      </c>
    </row>
    <row r="34" spans="1:13" s="490" customFormat="1" ht="20.25" customHeight="1">
      <c r="A34" s="529">
        <v>14</v>
      </c>
      <c r="B34" s="1118" t="s">
        <v>8</v>
      </c>
      <c r="C34" s="1118" t="s">
        <v>97</v>
      </c>
      <c r="D34" s="1120">
        <v>578383039</v>
      </c>
      <c r="E34" s="434" t="s">
        <v>127</v>
      </c>
      <c r="F34" s="488">
        <v>3.2</v>
      </c>
      <c r="G34" s="488">
        <v>6.0689200000000003</v>
      </c>
      <c r="H34" s="13" t="s">
        <v>1469</v>
      </c>
      <c r="I34" s="1116" t="s">
        <v>1470</v>
      </c>
      <c r="J34" s="489">
        <v>3.2</v>
      </c>
      <c r="K34" s="489"/>
      <c r="L34" s="489">
        <v>6.07</v>
      </c>
    </row>
    <row r="35" spans="1:13" s="490" customFormat="1" ht="20.25" customHeight="1">
      <c r="A35" s="529">
        <v>15</v>
      </c>
      <c r="B35" s="1118" t="s">
        <v>8</v>
      </c>
      <c r="C35" s="1118" t="s">
        <v>97</v>
      </c>
      <c r="D35" s="1120">
        <v>578383045</v>
      </c>
      <c r="E35" s="434" t="s">
        <v>514</v>
      </c>
      <c r="F35" s="488">
        <v>4.8</v>
      </c>
      <c r="G35" s="488">
        <v>9.6238299999999999</v>
      </c>
      <c r="H35" s="13" t="s">
        <v>1471</v>
      </c>
      <c r="I35" s="1116" t="s">
        <v>1472</v>
      </c>
      <c r="J35" s="489">
        <v>4.8</v>
      </c>
      <c r="K35" s="489"/>
      <c r="L35" s="489">
        <v>9.6199999999999992</v>
      </c>
    </row>
    <row r="36" spans="1:13" s="490" customFormat="1" ht="14.25" customHeight="1">
      <c r="A36" s="530"/>
      <c r="B36" s="524"/>
      <c r="C36" s="524"/>
      <c r="D36" s="491"/>
      <c r="E36" s="492"/>
      <c r="F36" s="492"/>
      <c r="G36" s="492"/>
      <c r="H36" s="492"/>
      <c r="I36" s="536"/>
      <c r="J36" s="492">
        <f>SUM(J33:J35)</f>
        <v>10.225000000000001</v>
      </c>
      <c r="K36" s="492"/>
      <c r="L36" s="492">
        <f>SUM(L33:L35)</f>
        <v>19.649999999999999</v>
      </c>
      <c r="M36" s="492"/>
    </row>
    <row r="37" spans="1:13" s="287" customFormat="1" ht="14.25" customHeight="1">
      <c r="A37" s="1297"/>
      <c r="B37" s="1298"/>
      <c r="C37" s="1298"/>
      <c r="D37" s="1299"/>
      <c r="E37" s="1300"/>
      <c r="F37" s="1299"/>
      <c r="G37" s="1299"/>
      <c r="H37" s="1299"/>
      <c r="I37" s="1301"/>
      <c r="J37" s="1299">
        <f>J36</f>
        <v>10.225000000000001</v>
      </c>
      <c r="K37" s="1299"/>
      <c r="L37" s="1299">
        <f>L36</f>
        <v>19.649999999999999</v>
      </c>
      <c r="M37" s="496"/>
    </row>
    <row r="38" spans="1:13" s="490" customFormat="1" ht="20.25" customHeight="1">
      <c r="A38" s="529">
        <v>16</v>
      </c>
      <c r="B38" s="1118" t="s">
        <v>1</v>
      </c>
      <c r="C38" s="1118" t="s">
        <v>77</v>
      </c>
      <c r="D38" s="1120">
        <v>579143006</v>
      </c>
      <c r="E38" s="434" t="s">
        <v>121</v>
      </c>
      <c r="F38" s="488">
        <v>25</v>
      </c>
      <c r="G38" s="488">
        <v>68</v>
      </c>
      <c r="H38" s="13" t="s">
        <v>1473</v>
      </c>
      <c r="I38" s="1116" t="s">
        <v>1474</v>
      </c>
      <c r="J38" s="489">
        <v>24.6</v>
      </c>
      <c r="K38" s="489"/>
      <c r="L38" s="489">
        <v>67.349999999999994</v>
      </c>
    </row>
    <row r="39" spans="1:13" s="490" customFormat="1" ht="20.25" customHeight="1">
      <c r="A39" s="529">
        <v>17</v>
      </c>
      <c r="B39" s="1118" t="s">
        <v>1</v>
      </c>
      <c r="C39" s="1118" t="s">
        <v>77</v>
      </c>
      <c r="D39" s="1120">
        <v>579143010</v>
      </c>
      <c r="E39" s="434" t="s">
        <v>122</v>
      </c>
      <c r="F39" s="488">
        <v>6</v>
      </c>
      <c r="G39" s="488">
        <v>18.32</v>
      </c>
      <c r="H39" s="13" t="s">
        <v>1475</v>
      </c>
      <c r="I39" s="1116" t="s">
        <v>1476</v>
      </c>
      <c r="J39" s="489">
        <v>6</v>
      </c>
      <c r="K39" s="489"/>
      <c r="L39" s="489">
        <v>18.32</v>
      </c>
    </row>
    <row r="40" spans="1:13" s="490" customFormat="1" ht="14.25" customHeight="1">
      <c r="A40" s="530"/>
      <c r="B40" s="524"/>
      <c r="C40" s="524"/>
      <c r="D40" s="491"/>
      <c r="E40" s="492"/>
      <c r="F40" s="492"/>
      <c r="G40" s="492"/>
      <c r="H40" s="492"/>
      <c r="I40" s="536"/>
      <c r="J40" s="492">
        <f>SUM(J38:J39)</f>
        <v>30.6</v>
      </c>
      <c r="K40" s="492"/>
      <c r="L40" s="492">
        <f>SUM(L38:L39)</f>
        <v>85.669999999999987</v>
      </c>
      <c r="M40" s="492"/>
    </row>
    <row r="41" spans="1:13" s="490" customFormat="1" ht="27" customHeight="1">
      <c r="A41" s="529">
        <v>18</v>
      </c>
      <c r="B41" s="1118" t="s">
        <v>1</v>
      </c>
      <c r="C41" s="1118" t="s">
        <v>114</v>
      </c>
      <c r="D41" s="1120">
        <v>579873001</v>
      </c>
      <c r="E41" s="434" t="s">
        <v>515</v>
      </c>
      <c r="F41" s="488">
        <v>6.5</v>
      </c>
      <c r="G41" s="488">
        <v>12.44712</v>
      </c>
      <c r="H41" s="13" t="s">
        <v>1477</v>
      </c>
      <c r="I41" s="1116" t="s">
        <v>1478</v>
      </c>
      <c r="J41" s="489">
        <v>6.5</v>
      </c>
      <c r="K41" s="489"/>
      <c r="L41" s="489">
        <v>12.45</v>
      </c>
    </row>
    <row r="42" spans="1:13" s="437" customFormat="1" ht="14.25" customHeight="1">
      <c r="A42" s="530"/>
      <c r="B42" s="485"/>
      <c r="C42" s="485"/>
      <c r="D42" s="545"/>
      <c r="E42" s="492"/>
      <c r="F42" s="17"/>
      <c r="G42" s="17"/>
      <c r="H42" s="17"/>
      <c r="I42" s="539"/>
      <c r="J42" s="17">
        <f t="shared" ref="J42" si="7">J41</f>
        <v>6.5</v>
      </c>
      <c r="K42" s="17"/>
      <c r="L42" s="17">
        <f>L41</f>
        <v>12.45</v>
      </c>
      <c r="M42" s="17"/>
    </row>
    <row r="43" spans="1:13" s="490" customFormat="1" ht="37.5" customHeight="1">
      <c r="A43" s="1958">
        <v>19</v>
      </c>
      <c r="B43" s="1952" t="s">
        <v>1</v>
      </c>
      <c r="C43" s="1952" t="s">
        <v>2</v>
      </c>
      <c r="D43" s="1965">
        <v>579583010</v>
      </c>
      <c r="E43" s="1944" t="s">
        <v>516</v>
      </c>
      <c r="F43" s="488">
        <v>27</v>
      </c>
      <c r="G43" s="488">
        <v>78.459999999999994</v>
      </c>
      <c r="H43" s="13" t="s">
        <v>1485</v>
      </c>
      <c r="I43" s="1116" t="s">
        <v>1486</v>
      </c>
      <c r="J43" s="489">
        <v>12</v>
      </c>
      <c r="K43" s="489"/>
      <c r="L43" s="489">
        <v>37.07</v>
      </c>
    </row>
    <row r="44" spans="1:13" s="490" customFormat="1" ht="27" customHeight="1">
      <c r="A44" s="1964"/>
      <c r="B44" s="1963"/>
      <c r="C44" s="1963"/>
      <c r="D44" s="1966"/>
      <c r="E44" s="1945"/>
      <c r="F44" s="488"/>
      <c r="G44" s="488"/>
      <c r="H44" s="13" t="s">
        <v>1487</v>
      </c>
      <c r="I44" s="1116" t="s">
        <v>1488</v>
      </c>
      <c r="J44" s="489">
        <v>11</v>
      </c>
      <c r="K44" s="489"/>
      <c r="L44" s="489">
        <v>31.52</v>
      </c>
    </row>
    <row r="45" spans="1:13" s="490" customFormat="1" ht="15.75" customHeight="1">
      <c r="A45" s="1959"/>
      <c r="B45" s="1953"/>
      <c r="C45" s="1953"/>
      <c r="D45" s="1967"/>
      <c r="E45" s="1946"/>
      <c r="F45" s="488"/>
      <c r="G45" s="488"/>
      <c r="H45" s="13" t="s">
        <v>1489</v>
      </c>
      <c r="I45" s="1116" t="s">
        <v>1490</v>
      </c>
      <c r="J45" s="489">
        <v>4</v>
      </c>
      <c r="K45" s="489"/>
      <c r="L45" s="489">
        <v>9.8699999999999992</v>
      </c>
    </row>
    <row r="46" spans="1:13" s="490" customFormat="1" ht="14.25" customHeight="1">
      <c r="A46" s="530"/>
      <c r="B46" s="524"/>
      <c r="C46" s="524"/>
      <c r="D46" s="491"/>
      <c r="E46" s="492"/>
      <c r="F46" s="492"/>
      <c r="G46" s="492"/>
      <c r="H46" s="492"/>
      <c r="I46" s="536"/>
      <c r="J46" s="492">
        <f>SUM(J43:J45)</f>
        <v>27</v>
      </c>
      <c r="K46" s="492"/>
      <c r="L46" s="492">
        <f>SUM(L43:L45)</f>
        <v>78.460000000000008</v>
      </c>
      <c r="M46" s="492"/>
    </row>
    <row r="47" spans="1:13" s="490" customFormat="1" ht="25.5" customHeight="1">
      <c r="A47" s="529">
        <v>20</v>
      </c>
      <c r="B47" s="1118" t="s">
        <v>1</v>
      </c>
      <c r="C47" s="1118" t="s">
        <v>5</v>
      </c>
      <c r="D47" s="1120">
        <v>579803003</v>
      </c>
      <c r="E47" s="434" t="s">
        <v>517</v>
      </c>
      <c r="F47" s="488">
        <v>12</v>
      </c>
      <c r="G47" s="488">
        <v>48.034190000000002</v>
      </c>
      <c r="H47" s="13" t="s">
        <v>1491</v>
      </c>
      <c r="I47" s="1116" t="s">
        <v>1492</v>
      </c>
      <c r="J47" s="489">
        <v>12</v>
      </c>
      <c r="K47" s="489"/>
      <c r="L47" s="489">
        <v>48.03</v>
      </c>
    </row>
    <row r="48" spans="1:13" s="490" customFormat="1" ht="25.5" customHeight="1">
      <c r="A48" s="529">
        <v>21</v>
      </c>
      <c r="B48" s="1118" t="s">
        <v>1</v>
      </c>
      <c r="C48" s="1118" t="s">
        <v>5</v>
      </c>
      <c r="D48" s="1120">
        <v>579803004</v>
      </c>
      <c r="E48" s="434" t="s">
        <v>518</v>
      </c>
      <c r="F48" s="488">
        <v>6</v>
      </c>
      <c r="G48" s="488">
        <v>30.747779999999999</v>
      </c>
      <c r="H48" s="13" t="s">
        <v>1493</v>
      </c>
      <c r="I48" s="1116" t="s">
        <v>1494</v>
      </c>
      <c r="J48" s="489">
        <v>6</v>
      </c>
      <c r="K48" s="489"/>
      <c r="L48" s="489">
        <v>30.75</v>
      </c>
    </row>
    <row r="49" spans="1:13" s="490" customFormat="1" ht="37.5" customHeight="1">
      <c r="A49" s="529">
        <v>22</v>
      </c>
      <c r="B49" s="1118" t="s">
        <v>1</v>
      </c>
      <c r="C49" s="1118" t="s">
        <v>5</v>
      </c>
      <c r="D49" s="1120">
        <v>579803018</v>
      </c>
      <c r="E49" s="434" t="s">
        <v>519</v>
      </c>
      <c r="F49" s="488">
        <v>33.875</v>
      </c>
      <c r="G49" s="488">
        <v>126.53663</v>
      </c>
      <c r="H49" s="13" t="s">
        <v>1495</v>
      </c>
      <c r="I49" s="1116" t="s">
        <v>1496</v>
      </c>
      <c r="J49" s="489">
        <v>33.875</v>
      </c>
      <c r="K49" s="489"/>
      <c r="L49" s="489">
        <v>126.54</v>
      </c>
    </row>
    <row r="50" spans="1:13" s="437" customFormat="1" ht="14.25" customHeight="1">
      <c r="A50" s="531"/>
      <c r="B50" s="484"/>
      <c r="C50" s="484"/>
      <c r="D50" s="546"/>
      <c r="E50" s="495"/>
      <c r="F50" s="16"/>
      <c r="G50" s="16"/>
      <c r="H50" s="16"/>
      <c r="I50" s="540"/>
      <c r="J50" s="16">
        <f>SUM(J47:J49)</f>
        <v>51.875</v>
      </c>
      <c r="K50" s="16"/>
      <c r="L50" s="16">
        <f>SUM(L47:L49)</f>
        <v>205.32</v>
      </c>
      <c r="M50" s="16"/>
    </row>
    <row r="51" spans="1:13" s="287" customFormat="1" ht="14.25" customHeight="1">
      <c r="A51" s="1305"/>
      <c r="B51" s="1306"/>
      <c r="C51" s="1268"/>
      <c r="D51" s="1271"/>
      <c r="E51" s="1270"/>
      <c r="F51" s="1273"/>
      <c r="G51" s="1273"/>
      <c r="H51" s="1270"/>
      <c r="I51" s="1303"/>
      <c r="J51" s="1307">
        <f>J50+J46+J42+J40</f>
        <v>115.97499999999999</v>
      </c>
      <c r="K51" s="1307"/>
      <c r="L51" s="1307">
        <f>L50+L46+L42+L40</f>
        <v>381.9</v>
      </c>
      <c r="M51" s="499"/>
    </row>
    <row r="52" spans="1:13" s="501" customFormat="1" ht="14.25" customHeight="1">
      <c r="A52" s="532"/>
      <c r="B52" s="526"/>
      <c r="C52" s="526"/>
      <c r="D52" s="547"/>
      <c r="E52" s="502" t="s">
        <v>1773</v>
      </c>
      <c r="I52" s="541"/>
      <c r="J52" s="503">
        <f>J51+J37+J32+J26+J13</f>
        <v>416.38</v>
      </c>
      <c r="K52" s="503"/>
      <c r="L52" s="503">
        <f>L51+L37+L32+L26+L13</f>
        <v>1895.42</v>
      </c>
    </row>
    <row r="53" spans="1:13" ht="21.75" customHeight="1">
      <c r="A53" s="1951" t="s">
        <v>2470</v>
      </c>
      <c r="B53" s="1951"/>
      <c r="C53" s="1951"/>
      <c r="D53" s="1951"/>
      <c r="E53" s="1951"/>
    </row>
    <row r="54" spans="1:13" s="490" customFormat="1" ht="21" customHeight="1">
      <c r="A54" s="529">
        <v>23</v>
      </c>
      <c r="B54" s="1118" t="s">
        <v>31</v>
      </c>
      <c r="C54" s="1118" t="s">
        <v>42</v>
      </c>
      <c r="D54" s="1120">
        <v>506513002</v>
      </c>
      <c r="E54" s="434" t="s">
        <v>499</v>
      </c>
      <c r="F54" s="488">
        <v>20</v>
      </c>
      <c r="G54" s="488">
        <v>128</v>
      </c>
      <c r="H54" s="1128" t="s">
        <v>2329</v>
      </c>
      <c r="I54" s="1116" t="s">
        <v>823</v>
      </c>
      <c r="J54" s="489">
        <v>20</v>
      </c>
      <c r="K54" s="489"/>
      <c r="L54" s="489">
        <v>127.72</v>
      </c>
      <c r="M54" s="489">
        <v>100.89</v>
      </c>
    </row>
    <row r="55" spans="1:13" s="490" customFormat="1" ht="14.25" customHeight="1">
      <c r="A55" s="529"/>
      <c r="B55" s="527"/>
      <c r="C55" s="527"/>
      <c r="D55" s="507"/>
      <c r="E55" s="504"/>
      <c r="F55" s="505"/>
      <c r="G55" s="505"/>
      <c r="H55" s="85"/>
      <c r="I55" s="542"/>
      <c r="J55" s="506">
        <f>SUM(J54)</f>
        <v>20</v>
      </c>
      <c r="K55" s="506"/>
      <c r="L55" s="506">
        <f>SUM(L54)</f>
        <v>127.72</v>
      </c>
      <c r="M55" s="506"/>
    </row>
    <row r="56" spans="1:13" s="490" customFormat="1" ht="14.25" customHeight="1">
      <c r="A56" s="529">
        <v>24</v>
      </c>
      <c r="B56" s="1118" t="s">
        <v>31</v>
      </c>
      <c r="C56" s="1118" t="s">
        <v>51</v>
      </c>
      <c r="D56" s="1120">
        <v>506943004</v>
      </c>
      <c r="E56" s="434" t="s">
        <v>498</v>
      </c>
      <c r="F56" s="488">
        <v>15</v>
      </c>
      <c r="G56" s="488">
        <v>75</v>
      </c>
      <c r="H56" s="1128" t="s">
        <v>839</v>
      </c>
      <c r="I56" s="1116" t="s">
        <v>840</v>
      </c>
      <c r="J56" s="489">
        <v>12</v>
      </c>
      <c r="K56" s="489"/>
      <c r="L56" s="489">
        <v>83.72</v>
      </c>
      <c r="M56" s="489"/>
    </row>
    <row r="57" spans="1:13" s="490" customFormat="1" ht="14.25" customHeight="1">
      <c r="A57" s="533"/>
      <c r="B57" s="527"/>
      <c r="C57" s="527"/>
      <c r="D57" s="507"/>
      <c r="E57" s="504"/>
      <c r="F57" s="505"/>
      <c r="G57" s="505"/>
      <c r="H57" s="85"/>
      <c r="I57" s="542"/>
      <c r="J57" s="506">
        <f>SUM(J56)</f>
        <v>12</v>
      </c>
      <c r="K57" s="506"/>
      <c r="L57" s="506">
        <f>SUM(L56)</f>
        <v>83.72</v>
      </c>
      <c r="M57" s="506"/>
    </row>
    <row r="58" spans="1:13" s="490" customFormat="1" ht="14.25" customHeight="1">
      <c r="A58" s="1958">
        <v>25</v>
      </c>
      <c r="B58" s="1952" t="s">
        <v>31</v>
      </c>
      <c r="C58" s="1871" t="s">
        <v>33</v>
      </c>
      <c r="D58" s="1972">
        <v>506693005</v>
      </c>
      <c r="E58" s="1830" t="s">
        <v>497</v>
      </c>
      <c r="F58" s="436">
        <v>41</v>
      </c>
      <c r="G58" s="436">
        <v>295.83999999999997</v>
      </c>
      <c r="H58" s="1128" t="s">
        <v>2330</v>
      </c>
      <c r="I58" s="1116" t="s">
        <v>899</v>
      </c>
      <c r="J58" s="489">
        <v>21</v>
      </c>
      <c r="K58" s="489"/>
      <c r="L58" s="489">
        <v>157.96</v>
      </c>
      <c r="M58" s="489"/>
    </row>
    <row r="59" spans="1:13" s="490" customFormat="1" ht="14.25" customHeight="1">
      <c r="A59" s="1959"/>
      <c r="B59" s="1953"/>
      <c r="C59" s="1873"/>
      <c r="D59" s="1972"/>
      <c r="E59" s="1830"/>
      <c r="F59" s="436"/>
      <c r="G59" s="436"/>
      <c r="H59" s="1128" t="s">
        <v>2331</v>
      </c>
      <c r="I59" s="1116" t="s">
        <v>900</v>
      </c>
      <c r="J59" s="489">
        <v>20</v>
      </c>
      <c r="K59" s="489"/>
      <c r="L59" s="489">
        <v>143.13</v>
      </c>
      <c r="M59" s="489"/>
    </row>
    <row r="60" spans="1:13" s="490" customFormat="1" ht="14.25" customHeight="1">
      <c r="A60" s="533"/>
      <c r="B60" s="527"/>
      <c r="C60" s="508"/>
      <c r="D60" s="548"/>
      <c r="E60" s="508"/>
      <c r="F60" s="509"/>
      <c r="G60" s="509"/>
      <c r="H60" s="85"/>
      <c r="I60" s="542"/>
      <c r="J60" s="506">
        <f>SUM(J58:J59)</f>
        <v>41</v>
      </c>
      <c r="K60" s="506"/>
      <c r="L60" s="506">
        <f>SUM(L58:L59)</f>
        <v>301.09000000000003</v>
      </c>
      <c r="M60" s="506"/>
    </row>
    <row r="61" spans="1:13" s="490" customFormat="1" ht="14.25" customHeight="1">
      <c r="A61" s="529">
        <v>26</v>
      </c>
      <c r="B61" s="1118" t="s">
        <v>31</v>
      </c>
      <c r="C61" s="1118" t="s">
        <v>151</v>
      </c>
      <c r="D61" s="1120">
        <v>506033007</v>
      </c>
      <c r="E61" s="434" t="s">
        <v>496</v>
      </c>
      <c r="F61" s="488">
        <v>15.2</v>
      </c>
      <c r="G61" s="488">
        <v>41.83</v>
      </c>
      <c r="H61" s="1128" t="s">
        <v>2332</v>
      </c>
      <c r="I61" s="1116" t="s">
        <v>883</v>
      </c>
      <c r="J61" s="489">
        <v>15.2</v>
      </c>
      <c r="K61" s="489"/>
      <c r="L61" s="489">
        <v>41.83</v>
      </c>
      <c r="M61" s="489"/>
    </row>
    <row r="62" spans="1:13" s="490" customFormat="1" ht="14.25" customHeight="1">
      <c r="A62" s="533"/>
      <c r="B62" s="527"/>
      <c r="C62" s="527"/>
      <c r="D62" s="507"/>
      <c r="E62" s="504"/>
      <c r="F62" s="505"/>
      <c r="G62" s="505"/>
      <c r="H62" s="85"/>
      <c r="I62" s="542"/>
      <c r="J62" s="506">
        <f>SUM(J61)</f>
        <v>15.2</v>
      </c>
      <c r="K62" s="506"/>
      <c r="L62" s="506">
        <f>SUM(L61)</f>
        <v>41.83</v>
      </c>
      <c r="M62" s="506"/>
    </row>
    <row r="63" spans="1:13" s="490" customFormat="1" ht="14.25" customHeight="1">
      <c r="A63" s="529">
        <v>27</v>
      </c>
      <c r="B63" s="1118" t="s">
        <v>130</v>
      </c>
      <c r="C63" s="1118" t="s">
        <v>25</v>
      </c>
      <c r="D63" s="1120">
        <v>542433019</v>
      </c>
      <c r="E63" s="434" t="s">
        <v>509</v>
      </c>
      <c r="F63" s="488">
        <v>15</v>
      </c>
      <c r="G63" s="488">
        <v>122.21793</v>
      </c>
      <c r="H63" s="1128" t="s">
        <v>1456</v>
      </c>
      <c r="I63" s="1116" t="s">
        <v>1457</v>
      </c>
      <c r="J63" s="489">
        <v>15</v>
      </c>
      <c r="K63" s="489"/>
      <c r="L63" s="489">
        <v>122.22</v>
      </c>
      <c r="M63" s="489"/>
    </row>
    <row r="64" spans="1:13" s="490" customFormat="1" ht="14.25" customHeight="1">
      <c r="A64" s="533"/>
      <c r="B64" s="527"/>
      <c r="C64" s="527"/>
      <c r="D64" s="507"/>
      <c r="E64" s="504"/>
      <c r="F64" s="505"/>
      <c r="G64" s="505"/>
      <c r="H64" s="85"/>
      <c r="I64" s="542"/>
      <c r="J64" s="506">
        <f>SUM(J63)</f>
        <v>15</v>
      </c>
      <c r="K64" s="506"/>
      <c r="L64" s="506">
        <f>SUM(L63)</f>
        <v>122.22</v>
      </c>
      <c r="M64" s="506"/>
    </row>
    <row r="65" spans="1:15" s="490" customFormat="1" ht="14.25" customHeight="1">
      <c r="A65" s="529">
        <v>28</v>
      </c>
      <c r="B65" s="1118" t="s">
        <v>130</v>
      </c>
      <c r="C65" s="1118" t="s">
        <v>510</v>
      </c>
      <c r="D65" s="1120">
        <v>542733007</v>
      </c>
      <c r="E65" s="434" t="s">
        <v>512</v>
      </c>
      <c r="F65" s="488">
        <v>21</v>
      </c>
      <c r="G65" s="488">
        <v>156</v>
      </c>
      <c r="H65" s="1128" t="s">
        <v>1462</v>
      </c>
      <c r="I65" s="1116" t="s">
        <v>1463</v>
      </c>
      <c r="J65" s="489">
        <v>21</v>
      </c>
      <c r="K65" s="489"/>
      <c r="L65" s="489">
        <v>155.93</v>
      </c>
      <c r="M65" s="489"/>
    </row>
    <row r="66" spans="1:15" s="490" customFormat="1" ht="14.25" customHeight="1">
      <c r="A66" s="529">
        <v>29</v>
      </c>
      <c r="B66" s="1118" t="s">
        <v>130</v>
      </c>
      <c r="C66" s="1118" t="s">
        <v>510</v>
      </c>
      <c r="D66" s="1120">
        <v>542733006</v>
      </c>
      <c r="E66" s="434" t="s">
        <v>511</v>
      </c>
      <c r="F66" s="488"/>
      <c r="G66" s="488"/>
      <c r="H66" s="1128" t="s">
        <v>1460</v>
      </c>
      <c r="I66" s="1116" t="s">
        <v>1461</v>
      </c>
      <c r="J66" s="489">
        <v>23</v>
      </c>
      <c r="K66" s="489"/>
      <c r="L66" s="489">
        <v>141.5</v>
      </c>
      <c r="M66" s="489"/>
    </row>
    <row r="67" spans="1:15" s="511" customFormat="1" ht="14.25" customHeight="1">
      <c r="A67" s="1310">
        <v>30</v>
      </c>
      <c r="B67" s="1115" t="s">
        <v>130</v>
      </c>
      <c r="C67" s="1115" t="s">
        <v>133</v>
      </c>
      <c r="D67" s="1120">
        <v>542733005</v>
      </c>
      <c r="E67" s="434" t="s">
        <v>447</v>
      </c>
      <c r="F67" s="436">
        <v>10.5</v>
      </c>
      <c r="G67" s="436">
        <v>23.35</v>
      </c>
      <c r="H67" s="1128" t="s">
        <v>1458</v>
      </c>
      <c r="I67" s="1116" t="s">
        <v>1772</v>
      </c>
      <c r="J67" s="489">
        <v>10.5</v>
      </c>
      <c r="K67" s="489"/>
      <c r="L67" s="489">
        <v>23.35</v>
      </c>
      <c r="M67" s="510"/>
    </row>
    <row r="68" spans="1:15" s="511" customFormat="1" ht="14.25" customHeight="1">
      <c r="A68" s="1311"/>
      <c r="B68" s="486"/>
      <c r="C68" s="486"/>
      <c r="D68" s="507"/>
      <c r="E68" s="504"/>
      <c r="F68" s="509"/>
      <c r="G68" s="509"/>
      <c r="H68" s="85"/>
      <c r="I68" s="542"/>
      <c r="J68" s="506">
        <f>SUM(J65:J67)</f>
        <v>54.5</v>
      </c>
      <c r="K68" s="506"/>
      <c r="L68" s="506">
        <f>SUM(L65:L67)</f>
        <v>320.78000000000003</v>
      </c>
      <c r="M68" s="512"/>
    </row>
    <row r="69" spans="1:15" s="437" customFormat="1" ht="30" customHeight="1">
      <c r="A69" s="1958">
        <v>31</v>
      </c>
      <c r="B69" s="1952" t="s">
        <v>8</v>
      </c>
      <c r="C69" s="1961" t="s">
        <v>5</v>
      </c>
      <c r="D69" s="1969">
        <v>578953035</v>
      </c>
      <c r="E69" s="1944" t="s">
        <v>216</v>
      </c>
      <c r="F69" s="427">
        <v>21</v>
      </c>
      <c r="G69" s="427">
        <v>135</v>
      </c>
      <c r="H69" s="1128" t="s">
        <v>1464</v>
      </c>
      <c r="I69" s="1116" t="s">
        <v>2182</v>
      </c>
      <c r="J69" s="398">
        <v>6</v>
      </c>
      <c r="K69" s="398"/>
      <c r="L69" s="398">
        <v>28.39</v>
      </c>
      <c r="M69" s="398"/>
    </row>
    <row r="70" spans="1:15" s="437" customFormat="1" ht="14.25" customHeight="1">
      <c r="A70" s="1959"/>
      <c r="B70" s="1953"/>
      <c r="C70" s="1962"/>
      <c r="D70" s="1970"/>
      <c r="E70" s="1946"/>
      <c r="F70" s="427"/>
      <c r="G70" s="427"/>
      <c r="H70" s="1128" t="s">
        <v>1465</v>
      </c>
      <c r="I70" s="355" t="s">
        <v>1466</v>
      </c>
      <c r="J70" s="398">
        <v>6</v>
      </c>
      <c r="K70" s="398"/>
      <c r="L70" s="398">
        <v>19.38</v>
      </c>
      <c r="M70" s="398"/>
    </row>
    <row r="71" spans="1:15" s="437" customFormat="1" ht="14.25" customHeight="1">
      <c r="A71" s="533"/>
      <c r="B71" s="527"/>
      <c r="C71" s="486"/>
      <c r="D71" s="549"/>
      <c r="E71" s="504"/>
      <c r="F71" s="513"/>
      <c r="G71" s="513"/>
      <c r="H71" s="85"/>
      <c r="I71" s="543"/>
      <c r="J71" s="514">
        <f>SUM(J69:J70)</f>
        <v>12</v>
      </c>
      <c r="K71" s="514"/>
      <c r="L71" s="514">
        <f>SUM(L69:L70)</f>
        <v>47.769999999999996</v>
      </c>
      <c r="M71" s="514"/>
    </row>
    <row r="72" spans="1:15" s="490" customFormat="1" ht="30.75" customHeight="1">
      <c r="A72" s="529">
        <v>32</v>
      </c>
      <c r="B72" s="1118" t="s">
        <v>1</v>
      </c>
      <c r="C72" s="1118" t="s">
        <v>2</v>
      </c>
      <c r="D72" s="1120">
        <v>579583001</v>
      </c>
      <c r="E72" s="434" t="s">
        <v>112</v>
      </c>
      <c r="F72" s="488">
        <v>13.5</v>
      </c>
      <c r="G72" s="488">
        <v>56.48</v>
      </c>
      <c r="H72" s="1128" t="s">
        <v>1483</v>
      </c>
      <c r="I72" s="1116" t="s">
        <v>1484</v>
      </c>
      <c r="J72" s="489">
        <v>13.5</v>
      </c>
      <c r="K72" s="489"/>
      <c r="L72" s="489">
        <v>39.33</v>
      </c>
      <c r="M72" s="489"/>
    </row>
    <row r="73" spans="1:15" s="490" customFormat="1" ht="14.25" customHeight="1">
      <c r="A73" s="533"/>
      <c r="B73" s="527"/>
      <c r="C73" s="527"/>
      <c r="D73" s="507"/>
      <c r="E73" s="504"/>
      <c r="F73" s="505"/>
      <c r="G73" s="505"/>
      <c r="H73" s="85"/>
      <c r="I73" s="542"/>
      <c r="J73" s="506">
        <f>SUM(J72)</f>
        <v>13.5</v>
      </c>
      <c r="K73" s="506"/>
      <c r="L73" s="506">
        <f>SUM(L72)</f>
        <v>39.33</v>
      </c>
      <c r="M73" s="506"/>
    </row>
    <row r="74" spans="1:15" s="490" customFormat="1" ht="14.25" customHeight="1">
      <c r="A74" s="1958">
        <v>33</v>
      </c>
      <c r="B74" s="1960" t="s">
        <v>1</v>
      </c>
      <c r="C74" s="1960" t="s">
        <v>116</v>
      </c>
      <c r="D74" s="1971">
        <v>579763018</v>
      </c>
      <c r="E74" s="1947" t="s">
        <v>118</v>
      </c>
      <c r="F74" s="488">
        <v>41</v>
      </c>
      <c r="G74" s="488">
        <v>241</v>
      </c>
      <c r="H74" s="1128" t="s">
        <v>1479</v>
      </c>
      <c r="I74" s="1116" t="s">
        <v>1480</v>
      </c>
      <c r="J74" s="489">
        <v>30</v>
      </c>
      <c r="K74" s="489"/>
      <c r="L74" s="489">
        <v>201.3</v>
      </c>
      <c r="M74" s="489"/>
    </row>
    <row r="75" spans="1:15" s="490" customFormat="1" ht="14.25" customHeight="1">
      <c r="A75" s="1959"/>
      <c r="B75" s="1960"/>
      <c r="C75" s="1960"/>
      <c r="D75" s="1971"/>
      <c r="E75" s="1947"/>
      <c r="F75" s="488"/>
      <c r="G75" s="488"/>
      <c r="H75" s="1128" t="s">
        <v>1481</v>
      </c>
      <c r="I75" s="1116" t="s">
        <v>1482</v>
      </c>
      <c r="J75" s="489">
        <v>21</v>
      </c>
      <c r="K75" s="489"/>
      <c r="L75" s="489">
        <v>112.72</v>
      </c>
      <c r="M75" s="489"/>
    </row>
    <row r="76" spans="1:15" s="490" customFormat="1" ht="14.25" customHeight="1">
      <c r="A76" s="534"/>
      <c r="B76" s="516"/>
      <c r="C76" s="516"/>
      <c r="D76" s="515"/>
      <c r="E76" s="517"/>
      <c r="F76" s="518"/>
      <c r="G76" s="518"/>
      <c r="H76" s="519"/>
      <c r="I76" s="517"/>
      <c r="J76" s="520">
        <f>SUM(J74:J75)</f>
        <v>51</v>
      </c>
      <c r="K76" s="520"/>
      <c r="L76" s="520">
        <f>SUM(L74:L75)</f>
        <v>314.02</v>
      </c>
      <c r="M76" s="520"/>
    </row>
    <row r="77" spans="1:15" s="501" customFormat="1" ht="14.25" customHeight="1">
      <c r="A77" s="192"/>
      <c r="B77" s="526"/>
      <c r="C77" s="526"/>
      <c r="D77" s="547"/>
      <c r="E77" s="502" t="s">
        <v>1774</v>
      </c>
      <c r="I77" s="541"/>
      <c r="J77" s="501">
        <f>J76+J73+J71+J68+J64+J62+J60+J57+J55</f>
        <v>234.2</v>
      </c>
      <c r="L77" s="501">
        <f>L76+L73+L71+L68+L64+L62+L60+L57+L55</f>
        <v>1398.48</v>
      </c>
    </row>
    <row r="78" spans="1:15" ht="14.25" customHeight="1">
      <c r="A78" s="326"/>
    </row>
    <row r="79" spans="1:15" ht="21.75" customHeight="1">
      <c r="A79" s="1807" t="s">
        <v>2469</v>
      </c>
      <c r="B79" s="1807"/>
      <c r="C79" s="1807"/>
      <c r="D79" s="1807"/>
      <c r="E79" s="1807"/>
    </row>
    <row r="80" spans="1:15" s="521" customFormat="1" ht="14.25" customHeight="1">
      <c r="A80" s="1973">
        <v>34</v>
      </c>
      <c r="B80" s="1973" t="s">
        <v>57</v>
      </c>
      <c r="C80" s="1973" t="s">
        <v>59</v>
      </c>
      <c r="D80" s="1968">
        <v>504473001</v>
      </c>
      <c r="E80" s="1974" t="s">
        <v>494</v>
      </c>
      <c r="F80" s="1314">
        <v>41</v>
      </c>
      <c r="G80" s="1314">
        <v>246</v>
      </c>
      <c r="H80" s="489"/>
      <c r="I80" s="1145" t="s">
        <v>1734</v>
      </c>
      <c r="J80" s="489">
        <v>21</v>
      </c>
      <c r="K80" s="489"/>
      <c r="L80" s="489">
        <f>J80*7</f>
        <v>147</v>
      </c>
      <c r="O80" s="521" t="s">
        <v>1731</v>
      </c>
    </row>
    <row r="81" spans="1:15" s="521" customFormat="1" ht="14.25" customHeight="1">
      <c r="A81" s="1973"/>
      <c r="B81" s="1973"/>
      <c r="C81" s="1973"/>
      <c r="D81" s="1968"/>
      <c r="E81" s="1974"/>
      <c r="F81" s="1314"/>
      <c r="G81" s="1314"/>
      <c r="H81" s="489"/>
      <c r="I81" s="1145">
        <v>428</v>
      </c>
      <c r="J81" s="489">
        <v>23</v>
      </c>
      <c r="K81" s="489"/>
      <c r="L81" s="489">
        <f>J81*7</f>
        <v>161</v>
      </c>
      <c r="O81" s="521" t="s">
        <v>1731</v>
      </c>
    </row>
    <row r="82" spans="1:15" s="521" customFormat="1" ht="14.25" customHeight="1">
      <c r="A82" s="533"/>
      <c r="B82" s="533"/>
      <c r="C82" s="533"/>
      <c r="D82" s="1527"/>
      <c r="E82" s="533"/>
      <c r="F82" s="1528"/>
      <c r="G82" s="1528"/>
      <c r="H82" s="506"/>
      <c r="I82" s="542"/>
      <c r="J82" s="506">
        <f>SUM(J80:J81)</f>
        <v>44</v>
      </c>
      <c r="K82" s="506"/>
      <c r="L82" s="506">
        <f>SUM(L80:L81)</f>
        <v>308</v>
      </c>
    </row>
    <row r="83" spans="1:15" s="521" customFormat="1" ht="14.25" customHeight="1">
      <c r="A83" s="1973">
        <v>35</v>
      </c>
      <c r="B83" s="1960" t="s">
        <v>31</v>
      </c>
      <c r="C83" s="1960" t="s">
        <v>151</v>
      </c>
      <c r="D83" s="1971">
        <v>506033006</v>
      </c>
      <c r="E83" s="1947" t="s">
        <v>152</v>
      </c>
      <c r="F83" s="488"/>
      <c r="G83" s="488"/>
      <c r="H83" s="1149"/>
      <c r="I83" s="1145" t="s">
        <v>1722</v>
      </c>
      <c r="J83" s="489">
        <v>15</v>
      </c>
      <c r="K83" s="489"/>
      <c r="L83" s="489">
        <f t="shared" ref="L83:L84" si="8">J83*7</f>
        <v>105</v>
      </c>
      <c r="M83" s="521" t="s">
        <v>1724</v>
      </c>
      <c r="O83" s="521" t="s">
        <v>2705</v>
      </c>
    </row>
    <row r="84" spans="1:15" s="521" customFormat="1" ht="14.25" customHeight="1">
      <c r="A84" s="1973"/>
      <c r="B84" s="1960"/>
      <c r="C84" s="1960"/>
      <c r="D84" s="1971"/>
      <c r="E84" s="1947"/>
      <c r="F84" s="488"/>
      <c r="G84" s="488"/>
      <c r="H84" s="1149"/>
      <c r="I84" s="1145" t="s">
        <v>1723</v>
      </c>
      <c r="J84" s="489">
        <v>15</v>
      </c>
      <c r="K84" s="489"/>
      <c r="L84" s="489">
        <f t="shared" si="8"/>
        <v>105</v>
      </c>
      <c r="M84" s="521" t="s">
        <v>1724</v>
      </c>
      <c r="O84" s="521" t="s">
        <v>2706</v>
      </c>
    </row>
    <row r="85" spans="1:15" s="521" customFormat="1" ht="14.25" customHeight="1">
      <c r="A85" s="533"/>
      <c r="B85" s="527"/>
      <c r="C85" s="527"/>
      <c r="D85" s="507"/>
      <c r="E85" s="504"/>
      <c r="F85" s="505"/>
      <c r="G85" s="505"/>
      <c r="H85" s="85"/>
      <c r="I85" s="542"/>
      <c r="J85" s="506">
        <f>SUM(J83:J84)</f>
        <v>30</v>
      </c>
      <c r="K85" s="506"/>
      <c r="L85" s="506">
        <f>SUM(L83:L84)</f>
        <v>210</v>
      </c>
    </row>
    <row r="86" spans="1:15" s="521" customFormat="1" ht="14.25" customHeight="1">
      <c r="A86" s="529">
        <v>36</v>
      </c>
      <c r="B86" s="1147" t="s">
        <v>31</v>
      </c>
      <c r="C86" s="1147" t="s">
        <v>51</v>
      </c>
      <c r="D86" s="1146">
        <v>506943007</v>
      </c>
      <c r="E86" s="434" t="s">
        <v>149</v>
      </c>
      <c r="F86" s="488">
        <v>57</v>
      </c>
      <c r="G86" s="488">
        <v>320</v>
      </c>
      <c r="H86" s="489"/>
      <c r="I86" s="1145" t="s">
        <v>1764</v>
      </c>
      <c r="J86" s="489">
        <v>47</v>
      </c>
      <c r="K86" s="489"/>
      <c r="L86" s="489">
        <f>J86*7</f>
        <v>329</v>
      </c>
    </row>
    <row r="87" spans="1:15" s="521" customFormat="1" ht="14.25" customHeight="1">
      <c r="A87" s="533"/>
      <c r="B87" s="527"/>
      <c r="C87" s="527"/>
      <c r="D87" s="507"/>
      <c r="E87" s="504"/>
      <c r="F87" s="505"/>
      <c r="G87" s="505"/>
      <c r="H87" s="506"/>
      <c r="I87" s="542"/>
      <c r="J87" s="506">
        <f>SUM(J86)</f>
        <v>47</v>
      </c>
      <c r="K87" s="506"/>
      <c r="L87" s="506">
        <f>SUM(L86)</f>
        <v>329</v>
      </c>
    </row>
    <row r="88" spans="1:15" s="521" customFormat="1" ht="14.25" customHeight="1">
      <c r="A88" s="529">
        <v>37</v>
      </c>
      <c r="B88" s="1147" t="s">
        <v>31</v>
      </c>
      <c r="C88" s="1147" t="s">
        <v>500</v>
      </c>
      <c r="D88" s="1146">
        <v>506023014</v>
      </c>
      <c r="E88" s="434" t="s">
        <v>501</v>
      </c>
      <c r="F88" s="488">
        <v>30</v>
      </c>
      <c r="G88" s="488">
        <v>150</v>
      </c>
      <c r="H88" s="489"/>
      <c r="I88" s="1145" t="s">
        <v>840</v>
      </c>
      <c r="J88" s="488">
        <v>30</v>
      </c>
      <c r="K88" s="489"/>
      <c r="L88" s="489">
        <f>J88*7</f>
        <v>210</v>
      </c>
    </row>
    <row r="89" spans="1:15" s="521" customFormat="1" ht="14.25" customHeight="1">
      <c r="A89" s="533"/>
      <c r="B89" s="527"/>
      <c r="C89" s="527"/>
      <c r="D89" s="507"/>
      <c r="E89" s="504"/>
      <c r="F89" s="505"/>
      <c r="G89" s="505"/>
      <c r="H89" s="506"/>
      <c r="I89" s="542"/>
      <c r="J89" s="505">
        <f>SUM(J88)</f>
        <v>30</v>
      </c>
      <c r="K89" s="506"/>
      <c r="L89" s="506">
        <f>SUM(L88)</f>
        <v>210</v>
      </c>
    </row>
    <row r="90" spans="1:15" s="522" customFormat="1" ht="14.25" customHeight="1">
      <c r="A90" s="529">
        <v>38</v>
      </c>
      <c r="B90" s="1147" t="s">
        <v>19</v>
      </c>
      <c r="C90" s="1147" t="s">
        <v>18</v>
      </c>
      <c r="D90" s="1146">
        <v>542733003</v>
      </c>
      <c r="E90" s="1145" t="s">
        <v>160</v>
      </c>
      <c r="F90" s="427">
        <v>12</v>
      </c>
      <c r="G90" s="427">
        <v>54</v>
      </c>
      <c r="H90" s="489"/>
      <c r="I90" s="355"/>
      <c r="J90" s="427">
        <v>12</v>
      </c>
      <c r="K90" s="398"/>
      <c r="L90" s="489">
        <f>J90*7</f>
        <v>84</v>
      </c>
    </row>
    <row r="91" spans="1:15" s="521" customFormat="1" ht="14.25" customHeight="1">
      <c r="A91" s="533"/>
      <c r="B91" s="1529"/>
      <c r="C91" s="1529"/>
      <c r="D91" s="1530"/>
      <c r="E91" s="506"/>
      <c r="F91" s="506"/>
      <c r="G91" s="506"/>
      <c r="H91" s="506"/>
      <c r="I91" s="542"/>
      <c r="J91" s="1531">
        <f>SUM(J90:J90)</f>
        <v>12</v>
      </c>
      <c r="K91" s="506"/>
      <c r="L91" s="506">
        <f>SUM(L90:L90)</f>
        <v>84</v>
      </c>
    </row>
    <row r="92" spans="1:15" s="522" customFormat="1" ht="14.25" customHeight="1">
      <c r="A92" s="529">
        <v>39</v>
      </c>
      <c r="B92" s="1147" t="s">
        <v>8</v>
      </c>
      <c r="C92" s="1144" t="s">
        <v>5</v>
      </c>
      <c r="D92" s="470">
        <v>578953012</v>
      </c>
      <c r="E92" s="434" t="s">
        <v>513</v>
      </c>
      <c r="F92" s="427">
        <v>20</v>
      </c>
      <c r="G92" s="427">
        <v>100</v>
      </c>
      <c r="H92" s="489"/>
      <c r="I92" s="355"/>
      <c r="J92" s="427">
        <v>20</v>
      </c>
      <c r="K92" s="398"/>
      <c r="L92" s="489">
        <f>J92*7</f>
        <v>140</v>
      </c>
    </row>
    <row r="93" spans="1:15" s="521" customFormat="1" ht="14.25" customHeight="1">
      <c r="A93" s="533"/>
      <c r="B93" s="1529"/>
      <c r="C93" s="1529"/>
      <c r="D93" s="1530"/>
      <c r="E93" s="506"/>
      <c r="F93" s="506"/>
      <c r="G93" s="506"/>
      <c r="H93" s="506"/>
      <c r="I93" s="542"/>
      <c r="J93" s="1531">
        <f>SUM(J92:J92)</f>
        <v>20</v>
      </c>
      <c r="K93" s="506"/>
      <c r="L93" s="506">
        <f>SUM(L92:L92)</f>
        <v>140</v>
      </c>
    </row>
    <row r="94" spans="1:15" s="521" customFormat="1" ht="14.25" customHeight="1">
      <c r="A94" s="529">
        <v>40</v>
      </c>
      <c r="B94" s="1147" t="s">
        <v>8</v>
      </c>
      <c r="C94" s="1147" t="s">
        <v>97</v>
      </c>
      <c r="D94" s="1146">
        <v>578383001</v>
      </c>
      <c r="E94" s="434" t="s">
        <v>128</v>
      </c>
      <c r="F94" s="488"/>
      <c r="G94" s="488"/>
      <c r="H94" s="13"/>
      <c r="I94" s="1145" t="s">
        <v>1765</v>
      </c>
      <c r="J94" s="489">
        <v>30</v>
      </c>
      <c r="K94" s="489"/>
      <c r="L94" s="489">
        <f>J94*7</f>
        <v>210</v>
      </c>
    </row>
    <row r="95" spans="1:15" s="521" customFormat="1" ht="14.25" customHeight="1">
      <c r="A95" s="533"/>
      <c r="B95" s="527"/>
      <c r="C95" s="527"/>
      <c r="D95" s="507"/>
      <c r="E95" s="504"/>
      <c r="F95" s="505"/>
      <c r="G95" s="505"/>
      <c r="H95" s="85"/>
      <c r="I95" s="542"/>
      <c r="J95" s="506">
        <f>SUM(J94)</f>
        <v>30</v>
      </c>
      <c r="K95" s="506"/>
      <c r="L95" s="506">
        <f>SUM(L94)</f>
        <v>210</v>
      </c>
    </row>
    <row r="96" spans="1:15" s="521" customFormat="1" ht="12">
      <c r="A96" s="535"/>
      <c r="B96" s="528"/>
      <c r="C96" s="528"/>
      <c r="D96" s="550"/>
      <c r="E96" s="571" t="s">
        <v>2474</v>
      </c>
      <c r="F96" s="490"/>
      <c r="G96" s="490"/>
      <c r="H96" s="490"/>
      <c r="I96" s="544"/>
      <c r="J96" s="523">
        <f>J95+J93+J91+J89+J87+J85+J82</f>
        <v>213</v>
      </c>
      <c r="K96" s="490"/>
      <c r="L96" s="523">
        <f>L95+L93+L91+L89+L87+L85+L82</f>
        <v>1491</v>
      </c>
    </row>
    <row r="97" spans="1:12" s="490" customFormat="1" ht="11.4">
      <c r="A97" s="535"/>
      <c r="B97" s="528"/>
      <c r="C97" s="528"/>
      <c r="D97" s="550"/>
      <c r="I97" s="544" t="s">
        <v>2152</v>
      </c>
      <c r="J97" s="523">
        <f>J96+J77+J52</f>
        <v>863.57999999999993</v>
      </c>
      <c r="L97" s="523">
        <f>L96+L77+L52</f>
        <v>4784.8999999999996</v>
      </c>
    </row>
    <row r="98" spans="1:12" s="490" customFormat="1" ht="11.4">
      <c r="A98" s="535"/>
      <c r="B98" s="528"/>
      <c r="C98" s="528"/>
      <c r="D98" s="550"/>
      <c r="I98" s="544"/>
    </row>
  </sheetData>
  <mergeCells count="57">
    <mergeCell ref="I1:L1"/>
    <mergeCell ref="A2:L2"/>
    <mergeCell ref="A3:L3"/>
    <mergeCell ref="A83:A84"/>
    <mergeCell ref="B69:B70"/>
    <mergeCell ref="A69:A70"/>
    <mergeCell ref="A74:A75"/>
    <mergeCell ref="C80:C81"/>
    <mergeCell ref="B80:B81"/>
    <mergeCell ref="A80:A81"/>
    <mergeCell ref="A79:E79"/>
    <mergeCell ref="E80:E81"/>
    <mergeCell ref="E83:E84"/>
    <mergeCell ref="D83:D84"/>
    <mergeCell ref="C83:C84"/>
    <mergeCell ref="B83:B84"/>
    <mergeCell ref="D80:D81"/>
    <mergeCell ref="D69:D70"/>
    <mergeCell ref="E74:E75"/>
    <mergeCell ref="C18:C19"/>
    <mergeCell ref="D23:D24"/>
    <mergeCell ref="C23:C24"/>
    <mergeCell ref="D18:D19"/>
    <mergeCell ref="E69:E70"/>
    <mergeCell ref="C58:C59"/>
    <mergeCell ref="D58:D59"/>
    <mergeCell ref="D74:D75"/>
    <mergeCell ref="A4:A5"/>
    <mergeCell ref="B4:B5"/>
    <mergeCell ref="C4:C5"/>
    <mergeCell ref="E4:E5"/>
    <mergeCell ref="A43:A45"/>
    <mergeCell ref="D43:D45"/>
    <mergeCell ref="B58:B59"/>
    <mergeCell ref="A58:A59"/>
    <mergeCell ref="A18:A19"/>
    <mergeCell ref="B74:B75"/>
    <mergeCell ref="C74:C75"/>
    <mergeCell ref="C69:C70"/>
    <mergeCell ref="C43:C45"/>
    <mergeCell ref="B43:B45"/>
    <mergeCell ref="M4:M5"/>
    <mergeCell ref="L4:L5"/>
    <mergeCell ref="E58:E59"/>
    <mergeCell ref="I4:K4"/>
    <mergeCell ref="E43:E45"/>
    <mergeCell ref="E18:E19"/>
    <mergeCell ref="H4:H5"/>
    <mergeCell ref="E23:E24"/>
    <mergeCell ref="A6:E6"/>
    <mergeCell ref="A53:E53"/>
    <mergeCell ref="B18:B19"/>
    <mergeCell ref="F4:G4"/>
    <mergeCell ref="F5:G5"/>
    <mergeCell ref="D4:D5"/>
    <mergeCell ref="B23:B24"/>
    <mergeCell ref="A23:A24"/>
  </mergeCells>
  <printOptions horizontalCentered="1"/>
  <pageMargins left="0.5" right="0.5" top="0.7" bottom="0.7" header="0.3" footer="0.35"/>
  <pageSetup paperSize="9" scale="80" firstPageNumber="75" orientation="landscape" useFirstPageNumber="1" r:id="rId1"/>
  <headerFooter>
    <oddFooter>&amp;C&amp;"SutonnyMJ,Bold"&amp;18&amp;P</oddFooter>
  </headerFooter>
  <ignoredErrors>
    <ignoredError sqref="L95 L93 L91 L82 L87 L8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3D03DF"/>
  </sheetPr>
  <dimension ref="A1:K68"/>
  <sheetViews>
    <sheetView workbookViewId="0">
      <pane xSplit="8" ySplit="3" topLeftCell="I4" activePane="bottomRight" state="frozenSplit"/>
      <selection pane="topRight" activeCell="I1" sqref="I1"/>
      <selection pane="bottomLeft" activeCell="A12" sqref="A12"/>
      <selection pane="bottomRight" activeCell="F84" sqref="F84"/>
    </sheetView>
  </sheetViews>
  <sheetFormatPr defaultRowHeight="14.4"/>
  <cols>
    <col min="1" max="1" width="9.109375" style="923"/>
    <col min="2" max="2" width="12.109375" style="923" customWidth="1"/>
    <col min="3" max="3" width="9.109375" style="923"/>
    <col min="4" max="11" width="14.88671875" customWidth="1"/>
  </cols>
  <sheetData>
    <row r="1" spans="1:11" ht="18">
      <c r="A1" s="1832" t="s">
        <v>2760</v>
      </c>
      <c r="B1" s="1832"/>
      <c r="C1" s="1832"/>
    </row>
    <row r="2" spans="1:11" ht="21" customHeight="1">
      <c r="A2" s="1833" t="s">
        <v>2056</v>
      </c>
      <c r="B2" s="1834"/>
      <c r="C2" s="977" t="s">
        <v>1675</v>
      </c>
      <c r="D2" s="1837" t="s">
        <v>2761</v>
      </c>
      <c r="E2" s="1838"/>
      <c r="F2" s="1838"/>
      <c r="G2" s="1838"/>
      <c r="H2" s="1838"/>
      <c r="I2" s="1838"/>
      <c r="J2" s="1838"/>
      <c r="K2" s="1839"/>
    </row>
    <row r="3" spans="1:11" ht="31.5" customHeight="1">
      <c r="A3" s="1835"/>
      <c r="B3" s="1836"/>
      <c r="C3" s="978"/>
      <c r="D3" s="979" t="s">
        <v>2762</v>
      </c>
      <c r="E3" s="979" t="s">
        <v>2763</v>
      </c>
      <c r="F3" s="979" t="s">
        <v>2764</v>
      </c>
      <c r="G3" s="979" t="s">
        <v>2765</v>
      </c>
      <c r="H3" s="979" t="s">
        <v>2766</v>
      </c>
      <c r="I3" s="979" t="s">
        <v>2767</v>
      </c>
      <c r="J3" s="991" t="s">
        <v>2759</v>
      </c>
      <c r="K3" s="991" t="s">
        <v>2057</v>
      </c>
    </row>
    <row r="4" spans="1:11" ht="21" customHeight="1">
      <c r="A4" s="1843" t="s">
        <v>2058</v>
      </c>
      <c r="B4" s="1844"/>
      <c r="C4" s="980" t="s">
        <v>2059</v>
      </c>
      <c r="D4" s="69"/>
      <c r="E4" s="69"/>
      <c r="F4" s="70"/>
      <c r="G4" s="70"/>
      <c r="H4" s="70"/>
      <c r="I4" s="70"/>
      <c r="J4" s="992">
        <f>D4+F4+H4</f>
        <v>0</v>
      </c>
      <c r="K4" s="992">
        <f>E4+G4+I4</f>
        <v>0</v>
      </c>
    </row>
    <row r="5" spans="1:11" ht="21" customHeight="1">
      <c r="A5" s="1845"/>
      <c r="B5" s="1846"/>
      <c r="C5" s="980" t="s">
        <v>2060</v>
      </c>
      <c r="D5" s="70"/>
      <c r="E5" s="70"/>
      <c r="F5" s="70"/>
      <c r="G5" s="70"/>
      <c r="H5" s="70"/>
      <c r="I5" s="70"/>
      <c r="J5" s="992">
        <f t="shared" ref="J5:K68" si="0">D5+F5+H5</f>
        <v>0</v>
      </c>
      <c r="K5" s="992">
        <f t="shared" si="0"/>
        <v>0</v>
      </c>
    </row>
    <row r="6" spans="1:11" ht="21" customHeight="1">
      <c r="A6" s="1845"/>
      <c r="B6" s="1846"/>
      <c r="C6" s="980" t="s">
        <v>2061</v>
      </c>
      <c r="D6" s="69"/>
      <c r="E6" s="69"/>
      <c r="F6" s="70"/>
      <c r="G6" s="70"/>
      <c r="H6" s="68"/>
      <c r="I6" s="70"/>
      <c r="J6" s="992">
        <f t="shared" si="0"/>
        <v>0</v>
      </c>
      <c r="K6" s="992">
        <f t="shared" si="0"/>
        <v>0</v>
      </c>
    </row>
    <row r="7" spans="1:11" ht="21" customHeight="1">
      <c r="A7" s="1847"/>
      <c r="B7" s="1848"/>
      <c r="C7" s="993" t="s">
        <v>2062</v>
      </c>
      <c r="D7" s="76">
        <f>D4+D5+D6</f>
        <v>0</v>
      </c>
      <c r="E7" s="76">
        <f t="shared" ref="E7:I7" si="1">E4+E5+E6</f>
        <v>0</v>
      </c>
      <c r="F7" s="76">
        <f t="shared" si="1"/>
        <v>0</v>
      </c>
      <c r="G7" s="76">
        <f t="shared" si="1"/>
        <v>0</v>
      </c>
      <c r="H7" s="76">
        <f t="shared" si="1"/>
        <v>0</v>
      </c>
      <c r="I7" s="76">
        <f t="shared" si="1"/>
        <v>0</v>
      </c>
      <c r="J7" s="76">
        <f t="shared" si="0"/>
        <v>0</v>
      </c>
      <c r="K7" s="76">
        <f t="shared" si="0"/>
        <v>0</v>
      </c>
    </row>
    <row r="8" spans="1:11" ht="21" customHeight="1">
      <c r="A8" s="1843" t="s">
        <v>2063</v>
      </c>
      <c r="B8" s="1844"/>
      <c r="C8" s="980" t="s">
        <v>2064</v>
      </c>
      <c r="D8" s="70"/>
      <c r="E8" s="70"/>
      <c r="F8" s="70"/>
      <c r="G8" s="70"/>
      <c r="H8" s="70">
        <f>'UN-St'!$J$82</f>
        <v>44</v>
      </c>
      <c r="I8" s="70">
        <f>'UN-St'!$L$82</f>
        <v>308</v>
      </c>
      <c r="J8" s="992">
        <f t="shared" si="0"/>
        <v>44</v>
      </c>
      <c r="K8" s="992">
        <f t="shared" si="0"/>
        <v>308</v>
      </c>
    </row>
    <row r="9" spans="1:11" ht="21" customHeight="1">
      <c r="A9" s="1845"/>
      <c r="B9" s="1846"/>
      <c r="C9" s="980" t="s">
        <v>2065</v>
      </c>
      <c r="D9" s="69"/>
      <c r="E9" s="69"/>
      <c r="F9" s="69"/>
      <c r="G9" s="69"/>
      <c r="H9" s="69"/>
      <c r="I9" s="69"/>
      <c r="J9" s="992">
        <f t="shared" si="0"/>
        <v>0</v>
      </c>
      <c r="K9" s="992">
        <f t="shared" si="0"/>
        <v>0</v>
      </c>
    </row>
    <row r="10" spans="1:11" ht="21" customHeight="1">
      <c r="A10" s="1845"/>
      <c r="B10" s="1846"/>
      <c r="C10" s="980" t="s">
        <v>2066</v>
      </c>
      <c r="D10" s="69"/>
      <c r="E10" s="69"/>
      <c r="F10" s="70"/>
      <c r="G10" s="70"/>
      <c r="H10" s="70"/>
      <c r="I10" s="70"/>
      <c r="J10" s="992">
        <f t="shared" si="0"/>
        <v>0</v>
      </c>
      <c r="K10" s="992">
        <f t="shared" si="0"/>
        <v>0</v>
      </c>
    </row>
    <row r="11" spans="1:11" ht="21" customHeight="1">
      <c r="A11" s="1847"/>
      <c r="B11" s="1848"/>
      <c r="C11" s="993" t="s">
        <v>2062</v>
      </c>
      <c r="D11" s="76">
        <f>D8+D9+D10</f>
        <v>0</v>
      </c>
      <c r="E11" s="76">
        <f t="shared" ref="E11:I11" si="2">E8+E9+E10</f>
        <v>0</v>
      </c>
      <c r="F11" s="76">
        <f t="shared" si="2"/>
        <v>0</v>
      </c>
      <c r="G11" s="76">
        <f t="shared" si="2"/>
        <v>0</v>
      </c>
      <c r="H11" s="76">
        <f t="shared" si="2"/>
        <v>44</v>
      </c>
      <c r="I11" s="76">
        <f t="shared" si="2"/>
        <v>308</v>
      </c>
      <c r="J11" s="76">
        <f t="shared" si="0"/>
        <v>44</v>
      </c>
      <c r="K11" s="76">
        <f t="shared" si="0"/>
        <v>308</v>
      </c>
    </row>
    <row r="12" spans="1:11" ht="21" customHeight="1">
      <c r="A12" s="1841" t="s">
        <v>2067</v>
      </c>
      <c r="B12" s="1842"/>
      <c r="C12" s="1007"/>
      <c r="D12" s="995">
        <f>D7+D11</f>
        <v>0</v>
      </c>
      <c r="E12" s="995">
        <f t="shared" ref="E12:I12" si="3">E7+E11</f>
        <v>0</v>
      </c>
      <c r="F12" s="995">
        <f t="shared" si="3"/>
        <v>0</v>
      </c>
      <c r="G12" s="995">
        <f t="shared" si="3"/>
        <v>0</v>
      </c>
      <c r="H12" s="995">
        <f t="shared" si="3"/>
        <v>44</v>
      </c>
      <c r="I12" s="995">
        <f t="shared" si="3"/>
        <v>308</v>
      </c>
      <c r="J12" s="996">
        <f t="shared" si="0"/>
        <v>44</v>
      </c>
      <c r="K12" s="996">
        <f t="shared" si="0"/>
        <v>308</v>
      </c>
    </row>
    <row r="13" spans="1:11" ht="21" customHeight="1">
      <c r="A13" s="1843" t="s">
        <v>2068</v>
      </c>
      <c r="B13" s="1844"/>
      <c r="C13" s="980" t="s">
        <v>2059</v>
      </c>
      <c r="D13" s="70"/>
      <c r="E13" s="70"/>
      <c r="F13" s="70">
        <f>'UN-St'!$J$71</f>
        <v>12</v>
      </c>
      <c r="G13" s="70">
        <f>'UN-St'!$L$71</f>
        <v>47.769999999999996</v>
      </c>
      <c r="H13" s="70">
        <f>'UN-St'!$J$93</f>
        <v>20</v>
      </c>
      <c r="I13" s="70">
        <f>'UN-St'!$L$93</f>
        <v>140</v>
      </c>
      <c r="J13" s="992">
        <f t="shared" si="0"/>
        <v>32</v>
      </c>
      <c r="K13" s="992">
        <f t="shared" si="0"/>
        <v>187.76999999999998</v>
      </c>
    </row>
    <row r="14" spans="1:11" ht="21" customHeight="1">
      <c r="A14" s="1845"/>
      <c r="B14" s="1846"/>
      <c r="C14" s="980" t="s">
        <v>2069</v>
      </c>
      <c r="D14" s="69"/>
      <c r="E14" s="69"/>
      <c r="F14" s="70"/>
      <c r="G14" s="70"/>
      <c r="H14" s="70"/>
      <c r="I14" s="70"/>
      <c r="J14" s="992">
        <f t="shared" si="0"/>
        <v>0</v>
      </c>
      <c r="K14" s="992">
        <f t="shared" si="0"/>
        <v>0</v>
      </c>
    </row>
    <row r="15" spans="1:11" ht="21" customHeight="1">
      <c r="A15" s="1845"/>
      <c r="B15" s="1846"/>
      <c r="C15" s="980" t="s">
        <v>2070</v>
      </c>
      <c r="D15" s="69"/>
      <c r="E15" s="69"/>
      <c r="F15" s="70"/>
      <c r="G15" s="70"/>
      <c r="H15" s="70"/>
      <c r="I15" s="70"/>
      <c r="J15" s="992">
        <f t="shared" si="0"/>
        <v>0</v>
      </c>
      <c r="K15" s="992">
        <f t="shared" si="0"/>
        <v>0</v>
      </c>
    </row>
    <row r="16" spans="1:11" ht="21" customHeight="1">
      <c r="A16" s="1847"/>
      <c r="B16" s="1848"/>
      <c r="C16" s="993" t="s">
        <v>2062</v>
      </c>
      <c r="D16" s="76">
        <f>D13+D14+D15</f>
        <v>0</v>
      </c>
      <c r="E16" s="76">
        <f t="shared" ref="E16:I16" si="4">E13+E14+E15</f>
        <v>0</v>
      </c>
      <c r="F16" s="76">
        <f t="shared" si="4"/>
        <v>12</v>
      </c>
      <c r="G16" s="76">
        <f t="shared" si="4"/>
        <v>47.769999999999996</v>
      </c>
      <c r="H16" s="76">
        <f t="shared" si="4"/>
        <v>20</v>
      </c>
      <c r="I16" s="76">
        <f t="shared" si="4"/>
        <v>140</v>
      </c>
      <c r="J16" s="76">
        <f t="shared" si="0"/>
        <v>32</v>
      </c>
      <c r="K16" s="76">
        <f t="shared" si="0"/>
        <v>187.76999999999998</v>
      </c>
    </row>
    <row r="17" spans="1:11" ht="21" customHeight="1">
      <c r="A17" s="1849" t="s">
        <v>2071</v>
      </c>
      <c r="B17" s="1849"/>
      <c r="C17" s="997" t="s">
        <v>2072</v>
      </c>
      <c r="D17" s="1011">
        <f>'UN-St'!$J$36</f>
        <v>10.225000000000001</v>
      </c>
      <c r="E17" s="1011">
        <f>'UN-St'!$L$36</f>
        <v>19.649999999999999</v>
      </c>
      <c r="F17" s="1011"/>
      <c r="G17" s="1011"/>
      <c r="H17" s="1011">
        <f>'UN-St'!$J$95</f>
        <v>30</v>
      </c>
      <c r="I17" s="1011">
        <f>'UN-St'!$L$95</f>
        <v>210</v>
      </c>
      <c r="J17" s="76">
        <f t="shared" si="0"/>
        <v>40.225000000000001</v>
      </c>
      <c r="K17" s="76">
        <f t="shared" si="0"/>
        <v>229.65</v>
      </c>
    </row>
    <row r="18" spans="1:11" ht="21" customHeight="1">
      <c r="A18" s="1843" t="s">
        <v>2073</v>
      </c>
      <c r="B18" s="1844"/>
      <c r="C18" s="1008" t="s">
        <v>2074</v>
      </c>
      <c r="D18" s="71"/>
      <c r="E18" s="71"/>
      <c r="F18" s="71"/>
      <c r="G18" s="71"/>
      <c r="H18" s="71"/>
      <c r="I18" s="71"/>
      <c r="J18" s="992">
        <f t="shared" si="0"/>
        <v>0</v>
      </c>
      <c r="K18" s="992">
        <f t="shared" si="0"/>
        <v>0</v>
      </c>
    </row>
    <row r="19" spans="1:11" ht="21" customHeight="1">
      <c r="A19" s="1845"/>
      <c r="B19" s="1846"/>
      <c r="C19" s="1008" t="s">
        <v>2075</v>
      </c>
      <c r="D19" s="1010"/>
      <c r="E19" s="1010"/>
      <c r="F19" s="1010"/>
      <c r="G19" s="1010"/>
      <c r="H19" s="1010"/>
      <c r="I19" s="1010"/>
      <c r="J19" s="992">
        <f t="shared" si="0"/>
        <v>0</v>
      </c>
      <c r="K19" s="992">
        <f t="shared" si="0"/>
        <v>0</v>
      </c>
    </row>
    <row r="20" spans="1:11" ht="21" customHeight="1">
      <c r="A20" s="1847"/>
      <c r="B20" s="1848"/>
      <c r="C20" s="993" t="s">
        <v>2062</v>
      </c>
      <c r="D20" s="76">
        <f>D18+D19</f>
        <v>0</v>
      </c>
      <c r="E20" s="76">
        <f t="shared" ref="E20:I20" si="5">E18+E19</f>
        <v>0</v>
      </c>
      <c r="F20" s="76">
        <f t="shared" si="5"/>
        <v>0</v>
      </c>
      <c r="G20" s="76">
        <f t="shared" si="5"/>
        <v>0</v>
      </c>
      <c r="H20" s="76">
        <f t="shared" si="5"/>
        <v>0</v>
      </c>
      <c r="I20" s="76">
        <f t="shared" si="5"/>
        <v>0</v>
      </c>
      <c r="J20" s="76">
        <f t="shared" si="0"/>
        <v>0</v>
      </c>
      <c r="K20" s="76">
        <f t="shared" si="0"/>
        <v>0</v>
      </c>
    </row>
    <row r="21" spans="1:11" ht="21" customHeight="1">
      <c r="A21" s="1843" t="s">
        <v>2076</v>
      </c>
      <c r="B21" s="1844"/>
      <c r="C21" s="1008" t="s">
        <v>2077</v>
      </c>
      <c r="D21" s="1010"/>
      <c r="E21" s="1010"/>
      <c r="F21" s="1010"/>
      <c r="G21" s="1010"/>
      <c r="H21" s="71"/>
      <c r="I21" s="71"/>
      <c r="J21" s="992">
        <f t="shared" si="0"/>
        <v>0</v>
      </c>
      <c r="K21" s="992">
        <f t="shared" si="0"/>
        <v>0</v>
      </c>
    </row>
    <row r="22" spans="1:11" ht="21" customHeight="1">
      <c r="A22" s="1845"/>
      <c r="B22" s="1846"/>
      <c r="C22" s="1008" t="s">
        <v>2078</v>
      </c>
      <c r="D22" s="1010"/>
      <c r="E22" s="1010"/>
      <c r="F22" s="1010"/>
      <c r="G22" s="1010"/>
      <c r="H22" s="1010"/>
      <c r="I22" s="1010"/>
      <c r="J22" s="992">
        <f t="shared" si="0"/>
        <v>0</v>
      </c>
      <c r="K22" s="992">
        <f t="shared" si="0"/>
        <v>0</v>
      </c>
    </row>
    <row r="23" spans="1:11" ht="21" customHeight="1">
      <c r="A23" s="1847"/>
      <c r="B23" s="1848"/>
      <c r="C23" s="993" t="s">
        <v>2062</v>
      </c>
      <c r="D23" s="76">
        <f t="shared" ref="D23:I23" si="6">D21+D22</f>
        <v>0</v>
      </c>
      <c r="E23" s="76">
        <f t="shared" si="6"/>
        <v>0</v>
      </c>
      <c r="F23" s="76">
        <f t="shared" si="6"/>
        <v>0</v>
      </c>
      <c r="G23" s="76">
        <f t="shared" si="6"/>
        <v>0</v>
      </c>
      <c r="H23" s="76">
        <f t="shared" si="6"/>
        <v>0</v>
      </c>
      <c r="I23" s="76">
        <f t="shared" si="6"/>
        <v>0</v>
      </c>
      <c r="J23" s="76">
        <f t="shared" si="0"/>
        <v>0</v>
      </c>
      <c r="K23" s="76">
        <f t="shared" si="0"/>
        <v>0</v>
      </c>
    </row>
    <row r="24" spans="1:11" ht="21" customHeight="1">
      <c r="A24" s="1841" t="s">
        <v>2079</v>
      </c>
      <c r="B24" s="1842"/>
      <c r="C24" s="1007"/>
      <c r="D24" s="995">
        <f>D16+D17+D20+D23</f>
        <v>10.225000000000001</v>
      </c>
      <c r="E24" s="995">
        <f t="shared" ref="E24:I24" si="7">E16+E17+E20+E23</f>
        <v>19.649999999999999</v>
      </c>
      <c r="F24" s="995">
        <f t="shared" si="7"/>
        <v>12</v>
      </c>
      <c r="G24" s="995">
        <f t="shared" si="7"/>
        <v>47.769999999999996</v>
      </c>
      <c r="H24" s="995">
        <f t="shared" si="7"/>
        <v>50</v>
      </c>
      <c r="I24" s="995">
        <f t="shared" si="7"/>
        <v>350</v>
      </c>
      <c r="J24" s="996">
        <f t="shared" si="0"/>
        <v>72.224999999999994</v>
      </c>
      <c r="K24" s="996">
        <f t="shared" si="0"/>
        <v>417.41999999999996</v>
      </c>
    </row>
    <row r="25" spans="1:11" ht="28.5" customHeight="1">
      <c r="A25" s="1849" t="s">
        <v>2080</v>
      </c>
      <c r="B25" s="1849"/>
      <c r="C25" s="997" t="s">
        <v>2059</v>
      </c>
      <c r="D25" s="1011">
        <f>'UN-St'!$J$17</f>
        <v>47.04</v>
      </c>
      <c r="E25" s="1011">
        <f>'UN-St'!$L$17</f>
        <v>151.86000000000001</v>
      </c>
      <c r="F25" s="1011"/>
      <c r="G25" s="1011"/>
      <c r="H25" s="1011"/>
      <c r="I25" s="1011"/>
      <c r="J25" s="76">
        <f t="shared" si="0"/>
        <v>47.04</v>
      </c>
      <c r="K25" s="76">
        <f t="shared" si="0"/>
        <v>151.86000000000001</v>
      </c>
    </row>
    <row r="26" spans="1:11" ht="21" customHeight="1">
      <c r="A26" s="1843" t="s">
        <v>2081</v>
      </c>
      <c r="B26" s="1844"/>
      <c r="C26" s="1008" t="s">
        <v>2082</v>
      </c>
      <c r="D26" s="71"/>
      <c r="E26" s="71"/>
      <c r="F26" s="71"/>
      <c r="G26" s="71"/>
      <c r="H26" s="71"/>
      <c r="I26" s="71"/>
      <c r="J26" s="992">
        <f t="shared" si="0"/>
        <v>0</v>
      </c>
      <c r="K26" s="992">
        <f t="shared" si="0"/>
        <v>0</v>
      </c>
    </row>
    <row r="27" spans="1:11" ht="21" customHeight="1">
      <c r="A27" s="1845"/>
      <c r="B27" s="1846"/>
      <c r="C27" s="1008" t="s">
        <v>2083</v>
      </c>
      <c r="D27" s="1010">
        <f>'UN-St'!$J$25</f>
        <v>6</v>
      </c>
      <c r="E27" s="1010">
        <f>'UN-St'!$L$25</f>
        <v>15.860000000000001</v>
      </c>
      <c r="F27" s="71"/>
      <c r="G27" s="71"/>
      <c r="H27" s="71"/>
      <c r="I27" s="1010"/>
      <c r="J27" s="992">
        <f t="shared" si="0"/>
        <v>6</v>
      </c>
      <c r="K27" s="992">
        <f t="shared" si="0"/>
        <v>15.860000000000001</v>
      </c>
    </row>
    <row r="28" spans="1:11" ht="21" customHeight="1">
      <c r="A28" s="1847"/>
      <c r="B28" s="1848"/>
      <c r="C28" s="993" t="s">
        <v>2062</v>
      </c>
      <c r="D28" s="76">
        <f t="shared" ref="D28:I28" si="8">D26+D27</f>
        <v>6</v>
      </c>
      <c r="E28" s="76">
        <f t="shared" si="8"/>
        <v>15.860000000000001</v>
      </c>
      <c r="F28" s="76">
        <f t="shared" si="8"/>
        <v>0</v>
      </c>
      <c r="G28" s="76">
        <f t="shared" si="8"/>
        <v>0</v>
      </c>
      <c r="H28" s="76">
        <f t="shared" si="8"/>
        <v>0</v>
      </c>
      <c r="I28" s="76">
        <f t="shared" si="8"/>
        <v>0</v>
      </c>
      <c r="J28" s="76">
        <f t="shared" si="0"/>
        <v>6</v>
      </c>
      <c r="K28" s="76">
        <f t="shared" si="0"/>
        <v>15.860000000000001</v>
      </c>
    </row>
    <row r="29" spans="1:11" ht="21" customHeight="1">
      <c r="A29" s="1843" t="s">
        <v>2084</v>
      </c>
      <c r="B29" s="1844"/>
      <c r="C29" s="1008" t="s">
        <v>2085</v>
      </c>
      <c r="D29" s="1010">
        <f>'UN-St'!$J$20</f>
        <v>11.95</v>
      </c>
      <c r="E29" s="1010">
        <f>'UN-St'!$L$20</f>
        <v>88.34</v>
      </c>
      <c r="F29" s="1010"/>
      <c r="G29" s="1010"/>
      <c r="H29" s="1010"/>
      <c r="I29" s="1010"/>
      <c r="J29" s="992">
        <f t="shared" si="0"/>
        <v>11.95</v>
      </c>
      <c r="K29" s="992">
        <f t="shared" si="0"/>
        <v>88.34</v>
      </c>
    </row>
    <row r="30" spans="1:11" ht="21" customHeight="1">
      <c r="A30" s="1845"/>
      <c r="B30" s="1846"/>
      <c r="C30" s="1008" t="s">
        <v>2086</v>
      </c>
      <c r="D30" s="1010"/>
      <c r="E30" s="1010"/>
      <c r="F30" s="1010"/>
      <c r="G30" s="1010"/>
      <c r="H30" s="1010"/>
      <c r="I30" s="1010"/>
      <c r="J30" s="992">
        <f t="shared" si="0"/>
        <v>0</v>
      </c>
      <c r="K30" s="992">
        <f t="shared" si="0"/>
        <v>0</v>
      </c>
    </row>
    <row r="31" spans="1:11" ht="21" customHeight="1">
      <c r="A31" s="1847"/>
      <c r="B31" s="1848"/>
      <c r="C31" s="993" t="s">
        <v>2062</v>
      </c>
      <c r="D31" s="76">
        <f t="shared" ref="D31:I31" si="9">D29+D30</f>
        <v>11.95</v>
      </c>
      <c r="E31" s="76">
        <f t="shared" si="9"/>
        <v>88.34</v>
      </c>
      <c r="F31" s="76">
        <f t="shared" si="9"/>
        <v>0</v>
      </c>
      <c r="G31" s="76">
        <f t="shared" si="9"/>
        <v>0</v>
      </c>
      <c r="H31" s="76">
        <f t="shared" si="9"/>
        <v>0</v>
      </c>
      <c r="I31" s="76">
        <f t="shared" si="9"/>
        <v>0</v>
      </c>
      <c r="J31" s="76">
        <f t="shared" si="0"/>
        <v>11.95</v>
      </c>
      <c r="K31" s="76">
        <f t="shared" si="0"/>
        <v>88.34</v>
      </c>
    </row>
    <row r="32" spans="1:11" ht="21" customHeight="1">
      <c r="A32" s="1843" t="s">
        <v>2087</v>
      </c>
      <c r="B32" s="1844"/>
      <c r="C32" s="1008" t="s">
        <v>2088</v>
      </c>
      <c r="D32" s="71">
        <f>'UN-St'!$J$22</f>
        <v>99</v>
      </c>
      <c r="E32" s="71">
        <f>'UN-St'!$L$22</f>
        <v>673.53</v>
      </c>
      <c r="F32" s="1010"/>
      <c r="G32" s="1010"/>
      <c r="H32" s="1010"/>
      <c r="I32" s="1010"/>
      <c r="J32" s="992">
        <f t="shared" si="0"/>
        <v>99</v>
      </c>
      <c r="K32" s="992">
        <f t="shared" si="0"/>
        <v>673.53</v>
      </c>
    </row>
    <row r="33" spans="1:11" ht="21" customHeight="1">
      <c r="A33" s="1845"/>
      <c r="B33" s="1846"/>
      <c r="C33" s="1008" t="s">
        <v>2089</v>
      </c>
      <c r="D33" s="1010"/>
      <c r="E33" s="1010"/>
      <c r="F33" s="1010"/>
      <c r="G33" s="1010"/>
      <c r="H33" s="1010"/>
      <c r="I33" s="1010"/>
      <c r="J33" s="992">
        <f t="shared" si="0"/>
        <v>0</v>
      </c>
      <c r="K33" s="992">
        <f t="shared" si="0"/>
        <v>0</v>
      </c>
    </row>
    <row r="34" spans="1:11" ht="21" customHeight="1">
      <c r="A34" s="1847"/>
      <c r="B34" s="1848"/>
      <c r="C34" s="993" t="s">
        <v>2062</v>
      </c>
      <c r="D34" s="76">
        <f t="shared" ref="D34:I34" si="10">D32+D33</f>
        <v>99</v>
      </c>
      <c r="E34" s="76">
        <f t="shared" si="10"/>
        <v>673.53</v>
      </c>
      <c r="F34" s="76">
        <f t="shared" si="10"/>
        <v>0</v>
      </c>
      <c r="G34" s="76">
        <f t="shared" si="10"/>
        <v>0</v>
      </c>
      <c r="H34" s="76">
        <f t="shared" si="10"/>
        <v>0</v>
      </c>
      <c r="I34" s="76">
        <f t="shared" si="10"/>
        <v>0</v>
      </c>
      <c r="J34" s="76">
        <f t="shared" si="0"/>
        <v>99</v>
      </c>
      <c r="K34" s="76">
        <f t="shared" si="0"/>
        <v>673.53</v>
      </c>
    </row>
    <row r="35" spans="1:11" ht="21" customHeight="1">
      <c r="A35" s="1841" t="s">
        <v>2090</v>
      </c>
      <c r="B35" s="1842"/>
      <c r="C35" s="1007"/>
      <c r="D35" s="995">
        <f>D25+D28+D31+D34</f>
        <v>163.99</v>
      </c>
      <c r="E35" s="995">
        <f t="shared" ref="E35:I35" si="11">E25+E28+E31+E34</f>
        <v>929.59</v>
      </c>
      <c r="F35" s="995">
        <f t="shared" si="11"/>
        <v>0</v>
      </c>
      <c r="G35" s="995">
        <f t="shared" si="11"/>
        <v>0</v>
      </c>
      <c r="H35" s="995">
        <f t="shared" si="11"/>
        <v>0</v>
      </c>
      <c r="I35" s="995">
        <f t="shared" si="11"/>
        <v>0</v>
      </c>
      <c r="J35" s="996">
        <f t="shared" si="0"/>
        <v>163.99</v>
      </c>
      <c r="K35" s="996">
        <f t="shared" si="0"/>
        <v>929.59</v>
      </c>
    </row>
    <row r="36" spans="1:11" ht="21" customHeight="1">
      <c r="A36" s="1843" t="s">
        <v>2091</v>
      </c>
      <c r="B36" s="1844"/>
      <c r="C36" s="1008" t="s">
        <v>2092</v>
      </c>
      <c r="D36" s="71"/>
      <c r="E36" s="71"/>
      <c r="F36" s="71"/>
      <c r="G36" s="71"/>
      <c r="H36" s="71">
        <f>'UN-St'!$J$89</f>
        <v>30</v>
      </c>
      <c r="I36" s="71">
        <f>'UN-St'!$L$89</f>
        <v>210</v>
      </c>
      <c r="J36" s="992">
        <f t="shared" si="0"/>
        <v>30</v>
      </c>
      <c r="K36" s="992">
        <f t="shared" si="0"/>
        <v>210</v>
      </c>
    </row>
    <row r="37" spans="1:11" ht="21" customHeight="1">
      <c r="A37" s="1845"/>
      <c r="B37" s="1846"/>
      <c r="C37" s="1008" t="s">
        <v>2093</v>
      </c>
      <c r="D37" s="71">
        <f>'UN-St'!$J$8</f>
        <v>9.6</v>
      </c>
      <c r="E37" s="71">
        <f>'UN-St'!$L$8</f>
        <v>19.71</v>
      </c>
      <c r="F37" s="71"/>
      <c r="G37" s="71"/>
      <c r="H37" s="71"/>
      <c r="I37" s="71"/>
      <c r="J37" s="992">
        <f t="shared" si="0"/>
        <v>9.6</v>
      </c>
      <c r="K37" s="992">
        <f t="shared" si="0"/>
        <v>19.71</v>
      </c>
    </row>
    <row r="38" spans="1:11" ht="21" customHeight="1">
      <c r="A38" s="1847"/>
      <c r="B38" s="1848"/>
      <c r="C38" s="993" t="s">
        <v>2062</v>
      </c>
      <c r="D38" s="76">
        <f t="shared" ref="D38:I38" si="12">D36+D37</f>
        <v>9.6</v>
      </c>
      <c r="E38" s="76">
        <f t="shared" si="12"/>
        <v>19.71</v>
      </c>
      <c r="F38" s="76">
        <f t="shared" si="12"/>
        <v>0</v>
      </c>
      <c r="G38" s="76">
        <f t="shared" si="12"/>
        <v>0</v>
      </c>
      <c r="H38" s="76">
        <f t="shared" si="12"/>
        <v>30</v>
      </c>
      <c r="I38" s="76">
        <f t="shared" si="12"/>
        <v>210</v>
      </c>
      <c r="J38" s="76">
        <f t="shared" si="0"/>
        <v>39.6</v>
      </c>
      <c r="K38" s="76">
        <f t="shared" si="0"/>
        <v>229.71</v>
      </c>
    </row>
    <row r="39" spans="1:11" ht="21" customHeight="1">
      <c r="A39" s="1843" t="s">
        <v>2094</v>
      </c>
      <c r="B39" s="1844"/>
      <c r="C39" s="1008" t="s">
        <v>2095</v>
      </c>
      <c r="D39" s="1010"/>
      <c r="E39" s="1010"/>
      <c r="F39" s="71"/>
      <c r="G39" s="71"/>
      <c r="H39" s="71"/>
      <c r="I39" s="71"/>
      <c r="J39" s="992">
        <f t="shared" si="0"/>
        <v>0</v>
      </c>
      <c r="K39" s="992">
        <f t="shared" si="0"/>
        <v>0</v>
      </c>
    </row>
    <row r="40" spans="1:11" ht="21" customHeight="1">
      <c r="A40" s="1845"/>
      <c r="B40" s="1846"/>
      <c r="C40" s="1008" t="s">
        <v>2096</v>
      </c>
      <c r="D40" s="1010"/>
      <c r="E40" s="1010"/>
      <c r="F40" s="71">
        <f>'UN-St'!$J$57</f>
        <v>12</v>
      </c>
      <c r="G40" s="71">
        <f>'UN-St'!$L$57</f>
        <v>83.72</v>
      </c>
      <c r="H40" s="71">
        <f>'UN-St'!$J$87</f>
        <v>47</v>
      </c>
      <c r="I40" s="71">
        <f>'UN-St'!$L$87</f>
        <v>329</v>
      </c>
      <c r="J40" s="992">
        <f t="shared" si="0"/>
        <v>59</v>
      </c>
      <c r="K40" s="992">
        <f t="shared" si="0"/>
        <v>412.72</v>
      </c>
    </row>
    <row r="41" spans="1:11" ht="21" customHeight="1">
      <c r="A41" s="1847"/>
      <c r="B41" s="1848"/>
      <c r="C41" s="993" t="s">
        <v>2062</v>
      </c>
      <c r="D41" s="76">
        <f t="shared" ref="D41:I41" si="13">D39+D40</f>
        <v>0</v>
      </c>
      <c r="E41" s="76">
        <f t="shared" si="13"/>
        <v>0</v>
      </c>
      <c r="F41" s="76">
        <f t="shared" si="13"/>
        <v>12</v>
      </c>
      <c r="G41" s="76">
        <f t="shared" si="13"/>
        <v>83.72</v>
      </c>
      <c r="H41" s="76">
        <f t="shared" si="13"/>
        <v>47</v>
      </c>
      <c r="I41" s="76">
        <f t="shared" si="13"/>
        <v>329</v>
      </c>
      <c r="J41" s="76">
        <f t="shared" si="0"/>
        <v>59</v>
      </c>
      <c r="K41" s="76">
        <f t="shared" si="0"/>
        <v>412.72</v>
      </c>
    </row>
    <row r="42" spans="1:11" ht="21" customHeight="1">
      <c r="A42" s="1843" t="s">
        <v>2097</v>
      </c>
      <c r="B42" s="1844"/>
      <c r="C42" s="1008" t="s">
        <v>2098</v>
      </c>
      <c r="D42" s="1010">
        <f>'UN-St'!$J$10</f>
        <v>6.95</v>
      </c>
      <c r="E42" s="1010">
        <f>'UN-St'!$L$10</f>
        <v>14.43</v>
      </c>
      <c r="F42" s="1010">
        <f>'UN-St'!$J$62</f>
        <v>15.2</v>
      </c>
      <c r="G42" s="1010">
        <f>'UN-St'!$L$62</f>
        <v>41.83</v>
      </c>
      <c r="H42" s="1010">
        <f>'UN-St'!$J$85</f>
        <v>30</v>
      </c>
      <c r="I42" s="1010">
        <f>'UN-St'!$L$85</f>
        <v>210</v>
      </c>
      <c r="J42" s="992">
        <f t="shared" si="0"/>
        <v>52.15</v>
      </c>
      <c r="K42" s="992">
        <f t="shared" si="0"/>
        <v>266.26</v>
      </c>
    </row>
    <row r="43" spans="1:11" ht="21" customHeight="1">
      <c r="A43" s="1845"/>
      <c r="B43" s="1846"/>
      <c r="C43" s="1008" t="s">
        <v>2099</v>
      </c>
      <c r="D43" s="71"/>
      <c r="E43" s="71"/>
      <c r="F43" s="71">
        <f>'UN-St'!$J$60</f>
        <v>41</v>
      </c>
      <c r="G43" s="71">
        <f>'UN-St'!$L$60</f>
        <v>301.09000000000003</v>
      </c>
      <c r="H43" s="71"/>
      <c r="I43" s="71"/>
      <c r="J43" s="992">
        <f t="shared" si="0"/>
        <v>41</v>
      </c>
      <c r="K43" s="992">
        <f t="shared" si="0"/>
        <v>301.09000000000003</v>
      </c>
    </row>
    <row r="44" spans="1:11" ht="21" customHeight="1">
      <c r="A44" s="1847"/>
      <c r="B44" s="1848"/>
      <c r="C44" s="993" t="s">
        <v>2062</v>
      </c>
      <c r="D44" s="76">
        <f t="shared" ref="D44:I44" si="14">D42+D43</f>
        <v>6.95</v>
      </c>
      <c r="E44" s="76">
        <f t="shared" si="14"/>
        <v>14.43</v>
      </c>
      <c r="F44" s="76">
        <f t="shared" si="14"/>
        <v>56.2</v>
      </c>
      <c r="G44" s="76">
        <f t="shared" si="14"/>
        <v>342.92</v>
      </c>
      <c r="H44" s="76">
        <f t="shared" si="14"/>
        <v>30</v>
      </c>
      <c r="I44" s="76">
        <f t="shared" si="14"/>
        <v>210</v>
      </c>
      <c r="J44" s="76">
        <f t="shared" si="0"/>
        <v>93.15</v>
      </c>
      <c r="K44" s="76">
        <f t="shared" si="0"/>
        <v>567.35</v>
      </c>
    </row>
    <row r="45" spans="1:11" ht="21" customHeight="1">
      <c r="A45" s="1843" t="s">
        <v>2100</v>
      </c>
      <c r="B45" s="1844"/>
      <c r="C45" s="1008" t="s">
        <v>2101</v>
      </c>
      <c r="D45" s="1010"/>
      <c r="E45" s="1010"/>
      <c r="F45" s="1010"/>
      <c r="G45" s="1010"/>
      <c r="H45" s="71"/>
      <c r="I45" s="71"/>
      <c r="J45" s="992">
        <f t="shared" si="0"/>
        <v>0</v>
      </c>
      <c r="K45" s="992">
        <f t="shared" si="0"/>
        <v>0</v>
      </c>
    </row>
    <row r="46" spans="1:11" ht="21" customHeight="1">
      <c r="A46" s="1845"/>
      <c r="B46" s="1846"/>
      <c r="C46" s="1008" t="s">
        <v>2102</v>
      </c>
      <c r="D46" s="1010"/>
      <c r="E46" s="1010"/>
      <c r="F46" s="71"/>
      <c r="G46" s="71"/>
      <c r="H46" s="71"/>
      <c r="I46" s="71"/>
      <c r="J46" s="992">
        <f t="shared" si="0"/>
        <v>0</v>
      </c>
      <c r="K46" s="992">
        <f t="shared" si="0"/>
        <v>0</v>
      </c>
    </row>
    <row r="47" spans="1:11" ht="21" customHeight="1">
      <c r="A47" s="1847"/>
      <c r="B47" s="1848"/>
      <c r="C47" s="993" t="s">
        <v>2062</v>
      </c>
      <c r="D47" s="76">
        <f t="shared" ref="D47:I47" si="15">D45+D46</f>
        <v>0</v>
      </c>
      <c r="E47" s="76">
        <f t="shared" si="15"/>
        <v>0</v>
      </c>
      <c r="F47" s="76">
        <f t="shared" si="15"/>
        <v>0</v>
      </c>
      <c r="G47" s="76">
        <f t="shared" si="15"/>
        <v>0</v>
      </c>
      <c r="H47" s="76">
        <f t="shared" si="15"/>
        <v>0</v>
      </c>
      <c r="I47" s="76">
        <f t="shared" si="15"/>
        <v>0</v>
      </c>
      <c r="J47" s="76">
        <f t="shared" si="0"/>
        <v>0</v>
      </c>
      <c r="K47" s="76">
        <f t="shared" si="0"/>
        <v>0</v>
      </c>
    </row>
    <row r="48" spans="1:11" ht="27" customHeight="1">
      <c r="A48" s="1849" t="s">
        <v>2103</v>
      </c>
      <c r="B48" s="1849"/>
      <c r="C48" s="997" t="s">
        <v>2059</v>
      </c>
      <c r="D48" s="1011"/>
      <c r="E48" s="1011"/>
      <c r="F48" s="74">
        <f>'UN-St'!$J$55</f>
        <v>20</v>
      </c>
      <c r="G48" s="74">
        <f>'UN-St'!$L$55</f>
        <v>127.72</v>
      </c>
      <c r="H48" s="74"/>
      <c r="I48" s="74"/>
      <c r="J48" s="76">
        <f t="shared" si="0"/>
        <v>20</v>
      </c>
      <c r="K48" s="76">
        <f t="shared" si="0"/>
        <v>127.72</v>
      </c>
    </row>
    <row r="49" spans="1:11" ht="25.5" customHeight="1">
      <c r="A49" s="1849" t="s">
        <v>2104</v>
      </c>
      <c r="B49" s="1849"/>
      <c r="C49" s="997" t="s">
        <v>2105</v>
      </c>
      <c r="D49" s="1011">
        <f>'UN-St'!$J$12</f>
        <v>32.1</v>
      </c>
      <c r="E49" s="1011">
        <f>'UN-St'!$L$12</f>
        <v>73.400000000000006</v>
      </c>
      <c r="F49" s="1011"/>
      <c r="G49" s="1011"/>
      <c r="H49" s="74"/>
      <c r="I49" s="74"/>
      <c r="J49" s="76">
        <f t="shared" si="0"/>
        <v>32.1</v>
      </c>
      <c r="K49" s="76">
        <f t="shared" si="0"/>
        <v>73.400000000000006</v>
      </c>
    </row>
    <row r="50" spans="1:11" ht="21" customHeight="1">
      <c r="A50" s="1841" t="s">
        <v>2106</v>
      </c>
      <c r="B50" s="1842"/>
      <c r="C50" s="1007"/>
      <c r="D50" s="995">
        <f>D49+D48+D47+D44+D41+D38</f>
        <v>48.650000000000006</v>
      </c>
      <c r="E50" s="995">
        <f t="shared" ref="E50:I50" si="16">E49+E48+E47+E44+E41+E38</f>
        <v>107.54000000000002</v>
      </c>
      <c r="F50" s="995">
        <f t="shared" si="16"/>
        <v>88.2</v>
      </c>
      <c r="G50" s="995">
        <f t="shared" si="16"/>
        <v>554.36</v>
      </c>
      <c r="H50" s="995">
        <f t="shared" si="16"/>
        <v>107</v>
      </c>
      <c r="I50" s="995">
        <f t="shared" si="16"/>
        <v>749</v>
      </c>
      <c r="J50" s="996">
        <f t="shared" si="0"/>
        <v>243.85000000000002</v>
      </c>
      <c r="K50" s="996">
        <f t="shared" si="0"/>
        <v>1410.9</v>
      </c>
    </row>
    <row r="51" spans="1:11" ht="21" customHeight="1">
      <c r="A51" s="1843" t="s">
        <v>2107</v>
      </c>
      <c r="B51" s="1844"/>
      <c r="C51" s="1008" t="s">
        <v>2108</v>
      </c>
      <c r="D51" s="71"/>
      <c r="E51" s="71"/>
      <c r="F51" s="71"/>
      <c r="G51" s="71"/>
      <c r="H51" s="71">
        <f>'UN-St'!$J$91</f>
        <v>12</v>
      </c>
      <c r="I51" s="71">
        <f>'UN-St'!$L$91</f>
        <v>84</v>
      </c>
      <c r="J51" s="992">
        <f t="shared" si="0"/>
        <v>12</v>
      </c>
      <c r="K51" s="992">
        <f t="shared" si="0"/>
        <v>84</v>
      </c>
    </row>
    <row r="52" spans="1:11" ht="21" customHeight="1">
      <c r="A52" s="1845"/>
      <c r="B52" s="1846"/>
      <c r="C52" s="1008" t="s">
        <v>2109</v>
      </c>
      <c r="D52" s="71">
        <f>'UN-St'!$J$29</f>
        <v>44</v>
      </c>
      <c r="E52" s="71">
        <f>'UN-St'!$L$29</f>
        <v>362.54999999999995</v>
      </c>
      <c r="F52" s="71">
        <f>'UN-St'!$J$64</f>
        <v>15</v>
      </c>
      <c r="G52" s="71">
        <f>'UN-St'!$L$64</f>
        <v>122.22</v>
      </c>
      <c r="H52" s="71"/>
      <c r="I52" s="71"/>
      <c r="J52" s="992">
        <f t="shared" si="0"/>
        <v>59</v>
      </c>
      <c r="K52" s="992">
        <f t="shared" si="0"/>
        <v>484.77</v>
      </c>
    </row>
    <row r="53" spans="1:11" ht="21" customHeight="1">
      <c r="A53" s="1847"/>
      <c r="B53" s="1848"/>
      <c r="C53" s="993" t="s">
        <v>2062</v>
      </c>
      <c r="D53" s="76">
        <f t="shared" ref="D53:I53" si="17">D51+D52</f>
        <v>44</v>
      </c>
      <c r="E53" s="76">
        <f t="shared" si="17"/>
        <v>362.54999999999995</v>
      </c>
      <c r="F53" s="76">
        <f t="shared" si="17"/>
        <v>15</v>
      </c>
      <c r="G53" s="76">
        <f t="shared" si="17"/>
        <v>122.22</v>
      </c>
      <c r="H53" s="76">
        <f t="shared" si="17"/>
        <v>12</v>
      </c>
      <c r="I53" s="76">
        <f t="shared" si="17"/>
        <v>84</v>
      </c>
      <c r="J53" s="76">
        <f t="shared" si="0"/>
        <v>71</v>
      </c>
      <c r="K53" s="76">
        <f t="shared" si="0"/>
        <v>568.77</v>
      </c>
    </row>
    <row r="54" spans="1:11" ht="21" customHeight="1">
      <c r="A54" s="1843" t="s">
        <v>2110</v>
      </c>
      <c r="B54" s="1844"/>
      <c r="C54" s="1008" t="s">
        <v>2059</v>
      </c>
      <c r="D54" s="1010"/>
      <c r="E54" s="1010"/>
      <c r="F54" s="1010"/>
      <c r="G54" s="1010"/>
      <c r="H54" s="71"/>
      <c r="I54" s="71"/>
      <c r="J54" s="992">
        <f t="shared" si="0"/>
        <v>0</v>
      </c>
      <c r="K54" s="992">
        <f t="shared" si="0"/>
        <v>0</v>
      </c>
    </row>
    <row r="55" spans="1:11" ht="21" customHeight="1">
      <c r="A55" s="1845"/>
      <c r="B55" s="1846"/>
      <c r="C55" s="1008" t="s">
        <v>2111</v>
      </c>
      <c r="D55" s="1010">
        <f>'UN-St'!$J$31</f>
        <v>33.54</v>
      </c>
      <c r="E55" s="1010">
        <f>'UN-St'!$L$31</f>
        <v>94.19</v>
      </c>
      <c r="F55" s="1010">
        <f>'UN-St'!$J$68</f>
        <v>54.5</v>
      </c>
      <c r="G55" s="1010">
        <f>'UN-St'!$L$68</f>
        <v>320.78000000000003</v>
      </c>
      <c r="H55" s="1010"/>
      <c r="I55" s="1010"/>
      <c r="J55" s="992">
        <f t="shared" si="0"/>
        <v>88.039999999999992</v>
      </c>
      <c r="K55" s="992">
        <f t="shared" si="0"/>
        <v>414.97</v>
      </c>
    </row>
    <row r="56" spans="1:11" ht="21" customHeight="1">
      <c r="A56" s="1847"/>
      <c r="B56" s="1848"/>
      <c r="C56" s="993" t="s">
        <v>2062</v>
      </c>
      <c r="D56" s="76">
        <f t="shared" ref="D56:I56" si="18">D54+D55</f>
        <v>33.54</v>
      </c>
      <c r="E56" s="76">
        <f t="shared" si="18"/>
        <v>94.19</v>
      </c>
      <c r="F56" s="76">
        <f t="shared" si="18"/>
        <v>54.5</v>
      </c>
      <c r="G56" s="76">
        <f t="shared" si="18"/>
        <v>320.78000000000003</v>
      </c>
      <c r="H56" s="76">
        <f t="shared" si="18"/>
        <v>0</v>
      </c>
      <c r="I56" s="76">
        <f t="shared" si="18"/>
        <v>0</v>
      </c>
      <c r="J56" s="76">
        <f t="shared" si="0"/>
        <v>88.039999999999992</v>
      </c>
      <c r="K56" s="76">
        <f t="shared" si="0"/>
        <v>414.97</v>
      </c>
    </row>
    <row r="57" spans="1:11" ht="21" customHeight="1">
      <c r="A57" s="1841" t="s">
        <v>2112</v>
      </c>
      <c r="B57" s="1842"/>
      <c r="C57" s="1007"/>
      <c r="D57" s="995">
        <f>D56+D53</f>
        <v>77.539999999999992</v>
      </c>
      <c r="E57" s="995">
        <f t="shared" ref="E57:I57" si="19">E56+E53</f>
        <v>456.73999999999995</v>
      </c>
      <c r="F57" s="995">
        <f t="shared" si="19"/>
        <v>69.5</v>
      </c>
      <c r="G57" s="995">
        <f t="shared" si="19"/>
        <v>443</v>
      </c>
      <c r="H57" s="995">
        <f t="shared" si="19"/>
        <v>12</v>
      </c>
      <c r="I57" s="995">
        <f t="shared" si="19"/>
        <v>84</v>
      </c>
      <c r="J57" s="996">
        <f t="shared" si="0"/>
        <v>159.04</v>
      </c>
      <c r="K57" s="996">
        <f t="shared" si="0"/>
        <v>983.74</v>
      </c>
    </row>
    <row r="58" spans="1:11" ht="21" customHeight="1">
      <c r="A58" s="1843" t="s">
        <v>2113</v>
      </c>
      <c r="B58" s="1844"/>
      <c r="C58" s="1008" t="s">
        <v>2059</v>
      </c>
      <c r="D58" s="1010">
        <f>'UN-St'!$J$50</f>
        <v>51.875</v>
      </c>
      <c r="E58" s="1010">
        <f>'UN-St'!$L$50</f>
        <v>205.32</v>
      </c>
      <c r="F58" s="1010"/>
      <c r="G58" s="1010"/>
      <c r="H58" s="1010"/>
      <c r="I58" s="1010"/>
      <c r="J58" s="992">
        <f t="shared" si="0"/>
        <v>51.875</v>
      </c>
      <c r="K58" s="992">
        <f t="shared" si="0"/>
        <v>205.32</v>
      </c>
    </row>
    <row r="59" spans="1:11" ht="21" customHeight="1">
      <c r="A59" s="1845"/>
      <c r="B59" s="1846"/>
      <c r="C59" s="1008" t="s">
        <v>2114</v>
      </c>
      <c r="D59" s="1010"/>
      <c r="E59" s="1010"/>
      <c r="F59" s="1010">
        <f>'UN-St'!$J$76</f>
        <v>51</v>
      </c>
      <c r="G59" s="1010">
        <f>'UN-St'!$L$76</f>
        <v>314.02</v>
      </c>
      <c r="H59" s="1010"/>
      <c r="I59" s="1010"/>
      <c r="J59" s="992">
        <f t="shared" si="0"/>
        <v>51</v>
      </c>
      <c r="K59" s="992">
        <f t="shared" si="0"/>
        <v>314.02</v>
      </c>
    </row>
    <row r="60" spans="1:11" ht="21" customHeight="1">
      <c r="A60" s="1845"/>
      <c r="B60" s="1846"/>
      <c r="C60" s="1008" t="s">
        <v>2115</v>
      </c>
      <c r="D60" s="71">
        <f>'UN-St'!$J$42</f>
        <v>6.5</v>
      </c>
      <c r="E60" s="71">
        <f>'UN-St'!$L$42</f>
        <v>12.45</v>
      </c>
      <c r="F60" s="71"/>
      <c r="G60" s="71"/>
      <c r="H60" s="71"/>
      <c r="I60" s="71"/>
      <c r="J60" s="992">
        <f t="shared" si="0"/>
        <v>6.5</v>
      </c>
      <c r="K60" s="992">
        <f t="shared" si="0"/>
        <v>12.45</v>
      </c>
    </row>
    <row r="61" spans="1:11" ht="21" customHeight="1">
      <c r="A61" s="1847"/>
      <c r="B61" s="1848"/>
      <c r="C61" s="993" t="s">
        <v>2062</v>
      </c>
      <c r="D61" s="76">
        <f t="shared" ref="D61:I61" si="20">D58+D59+D60</f>
        <v>58.375</v>
      </c>
      <c r="E61" s="76">
        <f t="shared" si="20"/>
        <v>217.76999999999998</v>
      </c>
      <c r="F61" s="76">
        <f t="shared" si="20"/>
        <v>51</v>
      </c>
      <c r="G61" s="76">
        <f t="shared" si="20"/>
        <v>314.02</v>
      </c>
      <c r="H61" s="76">
        <f t="shared" si="20"/>
        <v>0</v>
      </c>
      <c r="I61" s="76">
        <f t="shared" si="20"/>
        <v>0</v>
      </c>
      <c r="J61" s="76">
        <f t="shared" si="0"/>
        <v>109.375</v>
      </c>
      <c r="K61" s="76">
        <f t="shared" si="0"/>
        <v>531.79</v>
      </c>
    </row>
    <row r="62" spans="1:11" ht="21" customHeight="1">
      <c r="A62" s="1843" t="s">
        <v>2116</v>
      </c>
      <c r="B62" s="1844"/>
      <c r="C62" s="1008" t="s">
        <v>2117</v>
      </c>
      <c r="D62" s="1010">
        <f>'UN-St'!$J$40</f>
        <v>30.6</v>
      </c>
      <c r="E62" s="1010">
        <f>'UN-St'!$L$40</f>
        <v>85.669999999999987</v>
      </c>
      <c r="F62" s="1010"/>
      <c r="G62" s="1010"/>
      <c r="H62" s="1010"/>
      <c r="I62" s="1010"/>
      <c r="J62" s="992">
        <f t="shared" si="0"/>
        <v>30.6</v>
      </c>
      <c r="K62" s="992">
        <f t="shared" si="0"/>
        <v>85.669999999999987</v>
      </c>
    </row>
    <row r="63" spans="1:11" ht="21" customHeight="1">
      <c r="A63" s="1845"/>
      <c r="B63" s="1846"/>
      <c r="C63" s="1008" t="s">
        <v>2118</v>
      </c>
      <c r="D63" s="1010"/>
      <c r="E63" s="1010"/>
      <c r="F63" s="71"/>
      <c r="G63" s="71"/>
      <c r="H63" s="71"/>
      <c r="I63" s="71"/>
      <c r="J63" s="992">
        <f t="shared" si="0"/>
        <v>0</v>
      </c>
      <c r="K63" s="992">
        <f t="shared" si="0"/>
        <v>0</v>
      </c>
    </row>
    <row r="64" spans="1:11" ht="21" customHeight="1">
      <c r="A64" s="1845"/>
      <c r="B64" s="1846"/>
      <c r="C64" s="1008" t="s">
        <v>2119</v>
      </c>
      <c r="D64" s="1010"/>
      <c r="E64" s="1010"/>
      <c r="F64" s="1010"/>
      <c r="G64" s="1010"/>
      <c r="H64" s="1010"/>
      <c r="I64" s="1010"/>
      <c r="J64" s="992">
        <f t="shared" si="0"/>
        <v>0</v>
      </c>
      <c r="K64" s="992">
        <f t="shared" si="0"/>
        <v>0</v>
      </c>
    </row>
    <row r="65" spans="1:11" ht="21" customHeight="1">
      <c r="A65" s="1847"/>
      <c r="B65" s="1848"/>
      <c r="C65" s="993" t="s">
        <v>2062</v>
      </c>
      <c r="D65" s="76">
        <f t="shared" ref="D65:I65" si="21">D62+D63+D64</f>
        <v>30.6</v>
      </c>
      <c r="E65" s="76">
        <f t="shared" si="21"/>
        <v>85.669999999999987</v>
      </c>
      <c r="F65" s="76">
        <f t="shared" si="21"/>
        <v>0</v>
      </c>
      <c r="G65" s="76">
        <f t="shared" si="21"/>
        <v>0</v>
      </c>
      <c r="H65" s="76">
        <f t="shared" si="21"/>
        <v>0</v>
      </c>
      <c r="I65" s="76">
        <f t="shared" si="21"/>
        <v>0</v>
      </c>
      <c r="J65" s="76">
        <f t="shared" si="0"/>
        <v>30.6</v>
      </c>
      <c r="K65" s="76">
        <f t="shared" si="0"/>
        <v>85.669999999999987</v>
      </c>
    </row>
    <row r="66" spans="1:11" ht="25.5" customHeight="1">
      <c r="A66" s="1849" t="s">
        <v>2120</v>
      </c>
      <c r="B66" s="1849"/>
      <c r="C66" s="997" t="s">
        <v>2121</v>
      </c>
      <c r="D66" s="1011">
        <f>'UN-St'!$J$46</f>
        <v>27</v>
      </c>
      <c r="E66" s="1011">
        <f>'UN-St'!$L$46</f>
        <v>78.460000000000008</v>
      </c>
      <c r="F66" s="1011">
        <f>'UN-St'!$J$73</f>
        <v>13.5</v>
      </c>
      <c r="G66" s="1011">
        <f>'UN-St'!$L$73</f>
        <v>39.33</v>
      </c>
      <c r="H66" s="1011"/>
      <c r="I66" s="1011"/>
      <c r="J66" s="76">
        <f t="shared" si="0"/>
        <v>40.5</v>
      </c>
      <c r="K66" s="76">
        <f t="shared" si="0"/>
        <v>117.79</v>
      </c>
    </row>
    <row r="67" spans="1:11" ht="21" customHeight="1">
      <c r="A67" s="1850" t="s">
        <v>2122</v>
      </c>
      <c r="B67" s="1851"/>
      <c r="C67" s="1009"/>
      <c r="D67" s="999">
        <f>D66+D65+D61</f>
        <v>115.97499999999999</v>
      </c>
      <c r="E67" s="999">
        <f t="shared" ref="E67:I67" si="22">E66+E65+E61</f>
        <v>381.9</v>
      </c>
      <c r="F67" s="999">
        <f t="shared" si="22"/>
        <v>64.5</v>
      </c>
      <c r="G67" s="999">
        <f t="shared" si="22"/>
        <v>353.34999999999997</v>
      </c>
      <c r="H67" s="999">
        <f t="shared" si="22"/>
        <v>0</v>
      </c>
      <c r="I67" s="999">
        <f t="shared" si="22"/>
        <v>0</v>
      </c>
      <c r="J67" s="996">
        <f t="shared" si="0"/>
        <v>180.47499999999999</v>
      </c>
      <c r="K67" s="996">
        <f t="shared" si="0"/>
        <v>735.25</v>
      </c>
    </row>
    <row r="68" spans="1:11" ht="21" customHeight="1">
      <c r="A68" s="1852" t="s">
        <v>2123</v>
      </c>
      <c r="B68" s="1853"/>
      <c r="C68" s="1853"/>
      <c r="D68" s="1000">
        <f>D67+D57+D50+D35+D24+D12</f>
        <v>416.38</v>
      </c>
      <c r="E68" s="1000">
        <f t="shared" ref="E68:I68" si="23">E67+E57+E50+E35+E24+E12</f>
        <v>1895.42</v>
      </c>
      <c r="F68" s="1000">
        <f t="shared" si="23"/>
        <v>234.2</v>
      </c>
      <c r="G68" s="1000">
        <f t="shared" si="23"/>
        <v>1398.48</v>
      </c>
      <c r="H68" s="1000">
        <f t="shared" si="23"/>
        <v>213</v>
      </c>
      <c r="I68" s="1000">
        <f t="shared" si="23"/>
        <v>1491</v>
      </c>
      <c r="J68" s="1001">
        <f t="shared" si="0"/>
        <v>863.57999999999993</v>
      </c>
      <c r="K68" s="1001">
        <f t="shared" si="0"/>
        <v>4784.8999999999996</v>
      </c>
    </row>
  </sheetData>
  <mergeCells count="31">
    <mergeCell ref="A25:B25"/>
    <mergeCell ref="A1:C1"/>
    <mergeCell ref="A2:B3"/>
    <mergeCell ref="D2:K2"/>
    <mergeCell ref="A4:B7"/>
    <mergeCell ref="A8:B11"/>
    <mergeCell ref="A12:B12"/>
    <mergeCell ref="A13:B16"/>
    <mergeCell ref="A17:B17"/>
    <mergeCell ref="A18:B20"/>
    <mergeCell ref="A21:B23"/>
    <mergeCell ref="A24:B24"/>
    <mergeCell ref="A51:B53"/>
    <mergeCell ref="A26:B28"/>
    <mergeCell ref="A29:B31"/>
    <mergeCell ref="A32:B34"/>
    <mergeCell ref="A35:B35"/>
    <mergeCell ref="A36:B38"/>
    <mergeCell ref="A39:B41"/>
    <mergeCell ref="A42:B44"/>
    <mergeCell ref="A45:B47"/>
    <mergeCell ref="A48:B48"/>
    <mergeCell ref="A49:B49"/>
    <mergeCell ref="A50:B50"/>
    <mergeCell ref="A68:C68"/>
    <mergeCell ref="A54:B56"/>
    <mergeCell ref="A57:B57"/>
    <mergeCell ref="A58:B61"/>
    <mergeCell ref="A62:B65"/>
    <mergeCell ref="A66:B66"/>
    <mergeCell ref="A67:B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B8FA26"/>
  </sheetPr>
  <dimension ref="A1:R272"/>
  <sheetViews>
    <sheetView zoomScale="96" zoomScaleNormal="96" workbookViewId="0">
      <pane xSplit="8" ySplit="5" topLeftCell="I6" activePane="bottomRight" state="frozenSplit"/>
      <selection pane="topRight" activeCell="I1" sqref="I1"/>
      <selection pane="bottomLeft" activeCell="A12" sqref="A12"/>
      <selection pane="bottomRight" activeCell="Q219" sqref="Q219"/>
    </sheetView>
  </sheetViews>
  <sheetFormatPr defaultColWidth="8.88671875" defaultRowHeight="13.2"/>
  <cols>
    <col min="1" max="1" width="4.33203125" style="487" customWidth="1"/>
    <col min="2" max="2" width="9.88671875" style="1327" customWidth="1"/>
    <col min="3" max="3" width="11.6640625" style="1327" customWidth="1"/>
    <col min="4" max="4" width="10.5546875" style="941" customWidth="1"/>
    <col min="5" max="5" width="68.44140625" style="1328" customWidth="1"/>
    <col min="6" max="7" width="59.109375" style="1319" hidden="1" customWidth="1"/>
    <col min="8" max="8" width="23.44140625" style="1308" hidden="1" customWidth="1"/>
    <col min="9" max="9" width="35.88671875" style="1309" customWidth="1"/>
    <col min="10" max="10" width="8.33203125" style="1319" customWidth="1"/>
    <col min="11" max="11" width="8.88671875" style="1319" hidden="1" customWidth="1"/>
    <col min="12" max="12" width="10" style="1329" customWidth="1"/>
    <col min="13" max="13" width="8.88671875" style="4" hidden="1" customWidth="1"/>
    <col min="14" max="14" width="8.88671875" style="4"/>
    <col min="15" max="15" width="8.88671875" style="860"/>
    <col min="16" max="16384" width="8.88671875" style="4"/>
  </cols>
  <sheetData>
    <row r="1" spans="1:15" s="10" customFormat="1" ht="18.75" customHeight="1">
      <c r="A1" s="612"/>
      <c r="B1" s="615"/>
      <c r="C1" s="615"/>
      <c r="D1" s="617"/>
      <c r="E1" s="619"/>
      <c r="F1" s="612"/>
      <c r="G1" s="612"/>
      <c r="H1" s="612"/>
      <c r="I1" s="1804" t="s">
        <v>2841</v>
      </c>
      <c r="J1" s="1804"/>
      <c r="K1" s="1804"/>
      <c r="L1" s="1804"/>
      <c r="O1" s="848"/>
    </row>
    <row r="2" spans="1:15" s="579" customFormat="1" ht="21.75" customHeight="1">
      <c r="A2" s="1805" t="s">
        <v>2461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O2" s="853"/>
    </row>
    <row r="3" spans="1:15" s="10" customFormat="1" ht="21" customHeight="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O3" s="848"/>
    </row>
    <row r="4" spans="1:15" ht="18.75" customHeight="1">
      <c r="A4" s="1990" t="s">
        <v>1671</v>
      </c>
      <c r="B4" s="1990" t="s">
        <v>1674</v>
      </c>
      <c r="C4" s="1990" t="s">
        <v>1675</v>
      </c>
      <c r="D4" s="1862" t="s">
        <v>1672</v>
      </c>
      <c r="E4" s="1990" t="s">
        <v>1673</v>
      </c>
      <c r="F4" s="1991" t="s">
        <v>463</v>
      </c>
      <c r="G4" s="1992"/>
      <c r="H4" s="1979" t="s">
        <v>464</v>
      </c>
      <c r="I4" s="1978" t="s">
        <v>790</v>
      </c>
      <c r="J4" s="1978"/>
      <c r="K4" s="1978"/>
      <c r="L4" s="1862" t="s">
        <v>2181</v>
      </c>
      <c r="M4" s="1913" t="s">
        <v>1769</v>
      </c>
    </row>
    <row r="5" spans="1:15" ht="15.75" customHeight="1">
      <c r="A5" s="1979"/>
      <c r="B5" s="1979"/>
      <c r="C5" s="1979"/>
      <c r="D5" s="1863"/>
      <c r="E5" s="1979"/>
      <c r="F5" s="1993" t="s">
        <v>466</v>
      </c>
      <c r="G5" s="1994"/>
      <c r="H5" s="1979"/>
      <c r="I5" s="1316" t="s">
        <v>791</v>
      </c>
      <c r="J5" s="1317" t="s">
        <v>792</v>
      </c>
      <c r="K5" s="1316" t="s">
        <v>793</v>
      </c>
      <c r="L5" s="1862"/>
      <c r="M5" s="1914"/>
    </row>
    <row r="6" spans="1:15" ht="19.5" customHeight="1">
      <c r="A6" s="1988" t="s">
        <v>2471</v>
      </c>
      <c r="B6" s="1988"/>
      <c r="C6" s="1988"/>
      <c r="D6" s="1988"/>
      <c r="E6" s="1989"/>
      <c r="F6" s="1262"/>
      <c r="G6" s="1262"/>
      <c r="H6" s="1318"/>
      <c r="L6" s="1320"/>
    </row>
    <row r="7" spans="1:15" s="622" customFormat="1" ht="33.75" customHeight="1">
      <c r="A7" s="1077">
        <v>1</v>
      </c>
      <c r="B7" s="1077" t="s">
        <v>57</v>
      </c>
      <c r="C7" s="1077" t="s">
        <v>521</v>
      </c>
      <c r="D7" s="1078">
        <v>504855032</v>
      </c>
      <c r="E7" s="1123" t="s">
        <v>384</v>
      </c>
      <c r="F7" s="260">
        <v>2.4500000000000002</v>
      </c>
      <c r="G7" s="260">
        <v>9.6860700000000008</v>
      </c>
      <c r="H7" s="306" t="s">
        <v>2334</v>
      </c>
      <c r="I7" s="1081" t="s">
        <v>799</v>
      </c>
      <c r="J7" s="634">
        <v>2.4500000000000002</v>
      </c>
      <c r="K7" s="634"/>
      <c r="L7" s="260">
        <v>9.69</v>
      </c>
      <c r="O7" s="859"/>
    </row>
    <row r="8" spans="1:15" s="629" customFormat="1" ht="12.75" customHeight="1">
      <c r="A8" s="623"/>
      <c r="B8" s="623"/>
      <c r="C8" s="624"/>
      <c r="D8" s="625"/>
      <c r="E8" s="626"/>
      <c r="F8" s="627">
        <f>F7</f>
        <v>2.4500000000000002</v>
      </c>
      <c r="G8" s="627">
        <f t="shared" ref="G8:M8" si="0">G7</f>
        <v>9.6860700000000008</v>
      </c>
      <c r="H8" s="627"/>
      <c r="I8" s="628"/>
      <c r="J8" s="627">
        <f t="shared" si="0"/>
        <v>2.4500000000000002</v>
      </c>
      <c r="K8" s="627"/>
      <c r="L8" s="627">
        <f t="shared" si="0"/>
        <v>9.69</v>
      </c>
      <c r="M8" s="627">
        <f t="shared" si="0"/>
        <v>0</v>
      </c>
      <c r="O8" s="859"/>
    </row>
    <row r="9" spans="1:15" s="622" customFormat="1" ht="30" customHeight="1">
      <c r="A9" s="1077">
        <v>2</v>
      </c>
      <c r="B9" s="1077" t="s">
        <v>57</v>
      </c>
      <c r="C9" s="1077" t="s">
        <v>522</v>
      </c>
      <c r="D9" s="1078">
        <v>504474298</v>
      </c>
      <c r="E9" s="1123" t="s">
        <v>523</v>
      </c>
      <c r="F9" s="260">
        <v>13.7</v>
      </c>
      <c r="G9" s="260">
        <v>26.384239999999998</v>
      </c>
      <c r="H9" s="1094" t="s">
        <v>2333</v>
      </c>
      <c r="I9" s="1081" t="s">
        <v>802</v>
      </c>
      <c r="J9" s="634">
        <v>13.7</v>
      </c>
      <c r="K9" s="634"/>
      <c r="L9" s="260">
        <v>26.38</v>
      </c>
      <c r="O9" s="859"/>
    </row>
    <row r="10" spans="1:15" s="622" customFormat="1" ht="12.75" customHeight="1">
      <c r="A10" s="630"/>
      <c r="B10" s="630"/>
      <c r="C10" s="624"/>
      <c r="D10" s="625"/>
      <c r="E10" s="626"/>
      <c r="F10" s="631"/>
      <c r="G10" s="631"/>
      <c r="H10" s="631"/>
      <c r="I10" s="632"/>
      <c r="J10" s="633">
        <f t="shared" ref="J10" si="1">J9</f>
        <v>13.7</v>
      </c>
      <c r="K10" s="633"/>
      <c r="L10" s="633">
        <f>L9</f>
        <v>26.38</v>
      </c>
      <c r="M10" s="631"/>
      <c r="O10" s="859"/>
    </row>
    <row r="11" spans="1:15" s="629" customFormat="1" ht="30.75" customHeight="1">
      <c r="A11" s="1077">
        <v>3</v>
      </c>
      <c r="B11" s="1077" t="s">
        <v>57</v>
      </c>
      <c r="C11" s="1077" t="s">
        <v>173</v>
      </c>
      <c r="D11" s="1078">
        <v>504194011</v>
      </c>
      <c r="E11" s="1123" t="s">
        <v>381</v>
      </c>
      <c r="F11" s="260">
        <v>2</v>
      </c>
      <c r="G11" s="260">
        <v>4.2</v>
      </c>
      <c r="H11" s="306" t="s">
        <v>2335</v>
      </c>
      <c r="I11" s="1081" t="s">
        <v>798</v>
      </c>
      <c r="J11" s="634">
        <v>1.95</v>
      </c>
      <c r="K11" s="634"/>
      <c r="L11" s="260">
        <v>4.13</v>
      </c>
      <c r="O11" s="859"/>
    </row>
    <row r="12" spans="1:15" s="629" customFormat="1" ht="12.75" customHeight="1">
      <c r="A12" s="635"/>
      <c r="B12" s="635"/>
      <c r="C12" s="635"/>
      <c r="D12" s="636"/>
      <c r="E12" s="637"/>
      <c r="F12" s="638"/>
      <c r="G12" s="638"/>
      <c r="H12" s="638"/>
      <c r="I12" s="639"/>
      <c r="J12" s="640">
        <f t="shared" ref="J12" si="2">J11</f>
        <v>1.95</v>
      </c>
      <c r="K12" s="640"/>
      <c r="L12" s="640">
        <f>L11</f>
        <v>4.13</v>
      </c>
      <c r="M12" s="638"/>
      <c r="O12" s="859"/>
    </row>
    <row r="13" spans="1:15" s="621" customFormat="1" ht="12.75" customHeight="1">
      <c r="A13" s="1298"/>
      <c r="B13" s="1298" t="str">
        <f>B180</f>
        <v>Barguna</v>
      </c>
      <c r="C13" s="1298"/>
      <c r="D13" s="1299"/>
      <c r="E13" s="1300"/>
      <c r="F13" s="1302"/>
      <c r="G13" s="1302"/>
      <c r="H13" s="1300"/>
      <c r="I13" s="1321"/>
      <c r="J13" s="1304">
        <f t="shared" ref="J13" si="3">J12+J10+J8</f>
        <v>18.099999999999998</v>
      </c>
      <c r="K13" s="1304"/>
      <c r="L13" s="1322">
        <f>L12+L10+L8</f>
        <v>40.199999999999996</v>
      </c>
      <c r="M13" s="499"/>
    </row>
    <row r="14" spans="1:15" s="629" customFormat="1" ht="21.75" customHeight="1">
      <c r="A14" s="1077">
        <v>4</v>
      </c>
      <c r="B14" s="1077" t="s">
        <v>31</v>
      </c>
      <c r="C14" s="1077" t="s">
        <v>47</v>
      </c>
      <c r="D14" s="1078">
        <v>506025058</v>
      </c>
      <c r="E14" s="1123" t="s">
        <v>367</v>
      </c>
      <c r="F14" s="260">
        <v>8.9600000000000009</v>
      </c>
      <c r="G14" s="260">
        <v>16.77674</v>
      </c>
      <c r="H14" s="1094" t="s">
        <v>853</v>
      </c>
      <c r="I14" s="1081" t="s">
        <v>854</v>
      </c>
      <c r="J14" s="634">
        <v>8.9600000000000009</v>
      </c>
      <c r="K14" s="634"/>
      <c r="L14" s="260">
        <v>16.77</v>
      </c>
      <c r="O14" s="859"/>
    </row>
    <row r="15" spans="1:15" s="629" customFormat="1" ht="12.75" customHeight="1">
      <c r="A15" s="624"/>
      <c r="B15" s="641"/>
      <c r="C15" s="641"/>
      <c r="D15" s="642"/>
      <c r="E15" s="626"/>
      <c r="F15" s="626"/>
      <c r="G15" s="626"/>
      <c r="H15" s="626"/>
      <c r="I15" s="632"/>
      <c r="J15" s="643">
        <f t="shared" ref="J15:K15" si="4">J14</f>
        <v>8.9600000000000009</v>
      </c>
      <c r="K15" s="643">
        <f t="shared" si="4"/>
        <v>0</v>
      </c>
      <c r="L15" s="643">
        <f>L14</f>
        <v>16.77</v>
      </c>
      <c r="M15" s="626"/>
      <c r="O15" s="859"/>
    </row>
    <row r="16" spans="1:15" s="629" customFormat="1" ht="27.75" customHeight="1">
      <c r="A16" s="1077">
        <v>5</v>
      </c>
      <c r="B16" s="1077" t="s">
        <v>31</v>
      </c>
      <c r="C16" s="1077" t="s">
        <v>51</v>
      </c>
      <c r="D16" s="1066">
        <v>506943010</v>
      </c>
      <c r="E16" s="1123" t="s">
        <v>841</v>
      </c>
      <c r="F16" s="260"/>
      <c r="G16" s="260"/>
      <c r="H16" s="1076" t="s">
        <v>842</v>
      </c>
      <c r="I16" s="1081" t="s">
        <v>843</v>
      </c>
      <c r="J16" s="634">
        <v>15</v>
      </c>
      <c r="K16" s="634"/>
      <c r="L16" s="260">
        <v>65.44</v>
      </c>
      <c r="O16" s="859"/>
    </row>
    <row r="17" spans="1:15" s="644" customFormat="1" ht="18" customHeight="1">
      <c r="A17" s="1077">
        <v>6</v>
      </c>
      <c r="B17" s="1077" t="s">
        <v>31</v>
      </c>
      <c r="C17" s="1077" t="s">
        <v>51</v>
      </c>
      <c r="D17" s="1078">
        <v>506945129</v>
      </c>
      <c r="E17" s="1123" t="s">
        <v>534</v>
      </c>
      <c r="F17" s="260">
        <v>18</v>
      </c>
      <c r="G17" s="260">
        <v>100</v>
      </c>
      <c r="H17" s="1076" t="s">
        <v>2336</v>
      </c>
      <c r="I17" s="1081" t="s">
        <v>845</v>
      </c>
      <c r="J17" s="634">
        <v>9.6</v>
      </c>
      <c r="K17" s="634"/>
      <c r="L17" s="260">
        <v>33.97</v>
      </c>
      <c r="O17" s="859"/>
    </row>
    <row r="18" spans="1:15" s="629" customFormat="1" ht="29.25" customHeight="1">
      <c r="A18" s="1077">
        <v>7</v>
      </c>
      <c r="B18" s="1077" t="s">
        <v>31</v>
      </c>
      <c r="C18" s="1077" t="s">
        <v>51</v>
      </c>
      <c r="D18" s="1078">
        <v>506945205</v>
      </c>
      <c r="E18" s="1123" t="s">
        <v>535</v>
      </c>
      <c r="F18" s="260">
        <v>8.9499999999999993</v>
      </c>
      <c r="G18" s="260">
        <v>25.862169999999999</v>
      </c>
      <c r="H18" s="1076" t="s">
        <v>2337</v>
      </c>
      <c r="I18" s="1081" t="s">
        <v>844</v>
      </c>
      <c r="J18" s="634">
        <v>8.9499999999999993</v>
      </c>
      <c r="K18" s="634"/>
      <c r="L18" s="260">
        <v>25.86</v>
      </c>
      <c r="O18" s="859"/>
    </row>
    <row r="19" spans="1:15" s="629" customFormat="1" ht="12.75" customHeight="1">
      <c r="A19" s="624"/>
      <c r="B19" s="624"/>
      <c r="C19" s="624"/>
      <c r="D19" s="625"/>
      <c r="E19" s="626"/>
      <c r="F19" s="631"/>
      <c r="G19" s="631"/>
      <c r="H19" s="631"/>
      <c r="I19" s="632"/>
      <c r="J19" s="633">
        <f t="shared" ref="J19" si="5">SUM(J16:J18)</f>
        <v>33.549999999999997</v>
      </c>
      <c r="K19" s="633"/>
      <c r="L19" s="633">
        <f>SUM(L16:L18)</f>
        <v>125.27</v>
      </c>
      <c r="M19" s="631"/>
      <c r="O19" s="859"/>
    </row>
    <row r="20" spans="1:15" s="629" customFormat="1" ht="28.5" customHeight="1">
      <c r="A20" s="1077">
        <v>8</v>
      </c>
      <c r="B20" s="1077" t="s">
        <v>31</v>
      </c>
      <c r="C20" s="1077" t="s">
        <v>343</v>
      </c>
      <c r="D20" s="1078">
        <v>506034024</v>
      </c>
      <c r="E20" s="1123" t="s">
        <v>536</v>
      </c>
      <c r="F20" s="260">
        <v>10.35</v>
      </c>
      <c r="G20" s="260">
        <v>19.824580000000001</v>
      </c>
      <c r="H20" s="1094" t="s">
        <v>2338</v>
      </c>
      <c r="I20" s="1081" t="s">
        <v>889</v>
      </c>
      <c r="J20" s="634">
        <v>10.35</v>
      </c>
      <c r="K20" s="634"/>
      <c r="L20" s="260">
        <v>19.82</v>
      </c>
      <c r="O20" s="859"/>
    </row>
    <row r="21" spans="1:15" s="629" customFormat="1" ht="28.5" customHeight="1">
      <c r="A21" s="1077">
        <v>9</v>
      </c>
      <c r="B21" s="1077" t="s">
        <v>31</v>
      </c>
      <c r="C21" s="1077" t="s">
        <v>343</v>
      </c>
      <c r="D21" s="1078">
        <v>506034095</v>
      </c>
      <c r="E21" s="1123" t="s">
        <v>537</v>
      </c>
      <c r="F21" s="260">
        <v>23.4</v>
      </c>
      <c r="G21" s="260">
        <v>47.443579999999997</v>
      </c>
      <c r="H21" s="1094" t="s">
        <v>2339</v>
      </c>
      <c r="I21" s="1081" t="s">
        <v>886</v>
      </c>
      <c r="J21" s="634">
        <v>23.4</v>
      </c>
      <c r="K21" s="634"/>
      <c r="L21" s="260">
        <v>47.44</v>
      </c>
      <c r="O21" s="859"/>
    </row>
    <row r="22" spans="1:15" s="629" customFormat="1" ht="28.5" customHeight="1">
      <c r="A22" s="1077">
        <v>10</v>
      </c>
      <c r="B22" s="1077" t="s">
        <v>31</v>
      </c>
      <c r="C22" s="1077" t="s">
        <v>343</v>
      </c>
      <c r="D22" s="1078">
        <v>506035006</v>
      </c>
      <c r="E22" s="1123" t="s">
        <v>344</v>
      </c>
      <c r="F22" s="260">
        <v>9.9499999999999993</v>
      </c>
      <c r="G22" s="260">
        <v>20.010159999999999</v>
      </c>
      <c r="H22" s="1094" t="s">
        <v>887</v>
      </c>
      <c r="I22" s="1081" t="s">
        <v>888</v>
      </c>
      <c r="J22" s="634">
        <v>9.9499999999999993</v>
      </c>
      <c r="K22" s="634"/>
      <c r="L22" s="260">
        <v>20.010000000000002</v>
      </c>
      <c r="O22" s="859"/>
    </row>
    <row r="23" spans="1:15" s="629" customFormat="1" ht="28.5" customHeight="1">
      <c r="A23" s="1077">
        <v>11</v>
      </c>
      <c r="B23" s="1077" t="s">
        <v>31</v>
      </c>
      <c r="C23" s="1077" t="s">
        <v>343</v>
      </c>
      <c r="D23" s="1078">
        <v>506035070</v>
      </c>
      <c r="E23" s="1123" t="s">
        <v>538</v>
      </c>
      <c r="F23" s="260">
        <v>10.45</v>
      </c>
      <c r="G23" s="260">
        <v>29.317679999999999</v>
      </c>
      <c r="H23" s="1094" t="s">
        <v>884</v>
      </c>
      <c r="I23" s="1081" t="s">
        <v>885</v>
      </c>
      <c r="J23" s="634">
        <v>10.45</v>
      </c>
      <c r="K23" s="634"/>
      <c r="L23" s="260">
        <v>29.32</v>
      </c>
      <c r="O23" s="859"/>
    </row>
    <row r="24" spans="1:15" s="629" customFormat="1" ht="12.75" customHeight="1">
      <c r="A24" s="624"/>
      <c r="B24" s="624"/>
      <c r="C24" s="624"/>
      <c r="D24" s="625"/>
      <c r="E24" s="626"/>
      <c r="F24" s="631"/>
      <c r="G24" s="631"/>
      <c r="H24" s="631"/>
      <c r="I24" s="632"/>
      <c r="J24" s="633">
        <f t="shared" ref="J24" si="6">SUM(J20:J23)</f>
        <v>54.150000000000006</v>
      </c>
      <c r="K24" s="633"/>
      <c r="L24" s="633">
        <f>SUM(L20:L23)</f>
        <v>116.59</v>
      </c>
      <c r="M24" s="631"/>
      <c r="O24" s="859"/>
    </row>
    <row r="25" spans="1:15" s="629" customFormat="1" ht="12.75" customHeight="1">
      <c r="A25" s="1077">
        <v>12</v>
      </c>
      <c r="B25" s="1077" t="s">
        <v>31</v>
      </c>
      <c r="C25" s="1077" t="s">
        <v>93</v>
      </c>
      <c r="D25" s="1078">
        <v>506625079</v>
      </c>
      <c r="E25" s="1123" t="s">
        <v>362</v>
      </c>
      <c r="F25" s="260">
        <v>1</v>
      </c>
      <c r="G25" s="260">
        <v>2.22783</v>
      </c>
      <c r="H25" s="1094" t="s">
        <v>2340</v>
      </c>
      <c r="I25" s="1081" t="s">
        <v>912</v>
      </c>
      <c r="J25" s="634">
        <v>1.45</v>
      </c>
      <c r="K25" s="634"/>
      <c r="L25" s="260">
        <v>2.2200000000000002</v>
      </c>
      <c r="O25" s="859"/>
    </row>
    <row r="26" spans="1:15" s="629" customFormat="1" ht="12.75" customHeight="1">
      <c r="A26" s="624"/>
      <c r="B26" s="624"/>
      <c r="C26" s="624"/>
      <c r="D26" s="625"/>
      <c r="E26" s="626"/>
      <c r="F26" s="631"/>
      <c r="G26" s="631"/>
      <c r="H26" s="631"/>
      <c r="I26" s="632"/>
      <c r="J26" s="633">
        <f t="shared" ref="J26" si="7">J25</f>
        <v>1.45</v>
      </c>
      <c r="K26" s="633"/>
      <c r="L26" s="633">
        <f>L25</f>
        <v>2.2200000000000002</v>
      </c>
      <c r="M26" s="631"/>
      <c r="O26" s="859"/>
    </row>
    <row r="27" spans="1:15" s="629" customFormat="1" ht="15.75" customHeight="1">
      <c r="A27" s="1077">
        <v>13</v>
      </c>
      <c r="B27" s="1077" t="s">
        <v>31</v>
      </c>
      <c r="C27" s="1077" t="s">
        <v>5</v>
      </c>
      <c r="D27" s="1078">
        <v>506514048</v>
      </c>
      <c r="E27" s="1123" t="s">
        <v>541</v>
      </c>
      <c r="F27" s="260">
        <v>9.6</v>
      </c>
      <c r="G27" s="260">
        <v>13.33966</v>
      </c>
      <c r="H27" s="1094" t="s">
        <v>2341</v>
      </c>
      <c r="I27" s="1081" t="s">
        <v>824</v>
      </c>
      <c r="J27" s="634">
        <v>9.6</v>
      </c>
      <c r="K27" s="634"/>
      <c r="L27" s="260">
        <v>13.34</v>
      </c>
      <c r="M27" s="629">
        <v>10.28</v>
      </c>
      <c r="O27" s="859"/>
    </row>
    <row r="28" spans="1:15" s="629" customFormat="1" ht="15.75" customHeight="1">
      <c r="A28" s="1077">
        <v>14</v>
      </c>
      <c r="B28" s="1077" t="s">
        <v>31</v>
      </c>
      <c r="C28" s="1077" t="s">
        <v>5</v>
      </c>
      <c r="D28" s="1078">
        <v>506514176</v>
      </c>
      <c r="E28" s="1123" t="s">
        <v>542</v>
      </c>
      <c r="F28" s="260">
        <v>3.5</v>
      </c>
      <c r="G28" s="260">
        <v>5.3493599999999999</v>
      </c>
      <c r="H28" s="1094" t="s">
        <v>2342</v>
      </c>
      <c r="I28" s="1081" t="s">
        <v>825</v>
      </c>
      <c r="J28" s="634">
        <v>3.5</v>
      </c>
      <c r="K28" s="634"/>
      <c r="L28" s="260">
        <v>5.16</v>
      </c>
      <c r="M28" s="629">
        <v>4.28</v>
      </c>
      <c r="O28" s="859"/>
    </row>
    <row r="29" spans="1:15" s="629" customFormat="1" ht="12.75" customHeight="1">
      <c r="A29" s="624"/>
      <c r="B29" s="624"/>
      <c r="C29" s="624"/>
      <c r="D29" s="625"/>
      <c r="E29" s="626"/>
      <c r="F29" s="631"/>
      <c r="G29" s="631"/>
      <c r="H29" s="631"/>
      <c r="I29" s="632"/>
      <c r="J29" s="633">
        <f t="shared" ref="J29" si="8">SUM(J27:J28)</f>
        <v>13.1</v>
      </c>
      <c r="K29" s="633"/>
      <c r="L29" s="633">
        <f>SUM(L27:L28)</f>
        <v>18.5</v>
      </c>
      <c r="M29" s="631"/>
      <c r="O29" s="859"/>
    </row>
    <row r="30" spans="1:15" s="629" customFormat="1" ht="27" customHeight="1">
      <c r="A30" s="1077">
        <v>15</v>
      </c>
      <c r="B30" s="1077" t="s">
        <v>31</v>
      </c>
      <c r="C30" s="1077" t="s">
        <v>33</v>
      </c>
      <c r="D30" s="1078">
        <v>506694001</v>
      </c>
      <c r="E30" s="1123" t="s">
        <v>546</v>
      </c>
      <c r="F30" s="260">
        <v>13.2</v>
      </c>
      <c r="G30" s="260">
        <v>25.438020000000002</v>
      </c>
      <c r="H30" s="1076" t="s">
        <v>2343</v>
      </c>
      <c r="I30" s="1081" t="s">
        <v>902</v>
      </c>
      <c r="J30" s="634">
        <v>13.2</v>
      </c>
      <c r="K30" s="634"/>
      <c r="L30" s="260">
        <v>25.43</v>
      </c>
      <c r="O30" s="859"/>
    </row>
    <row r="31" spans="1:15" s="629" customFormat="1" ht="27" customHeight="1">
      <c r="A31" s="1077">
        <v>16</v>
      </c>
      <c r="B31" s="1077" t="s">
        <v>31</v>
      </c>
      <c r="C31" s="1077" t="s">
        <v>33</v>
      </c>
      <c r="D31" s="1078">
        <v>506694060</v>
      </c>
      <c r="E31" s="1123" t="s">
        <v>548</v>
      </c>
      <c r="F31" s="260">
        <v>26.4</v>
      </c>
      <c r="G31" s="260">
        <v>51.155900000000003</v>
      </c>
      <c r="H31" s="1076" t="s">
        <v>2344</v>
      </c>
      <c r="I31" s="1081" t="s">
        <v>903</v>
      </c>
      <c r="J31" s="634">
        <v>26.4</v>
      </c>
      <c r="K31" s="634"/>
      <c r="L31" s="260">
        <v>51.16</v>
      </c>
      <c r="O31" s="859"/>
    </row>
    <row r="32" spans="1:15" s="629" customFormat="1" ht="27" customHeight="1">
      <c r="A32" s="1077">
        <v>17</v>
      </c>
      <c r="B32" s="1077" t="s">
        <v>31</v>
      </c>
      <c r="C32" s="1077" t="s">
        <v>33</v>
      </c>
      <c r="D32" s="1078">
        <v>506694063</v>
      </c>
      <c r="E32" s="1123" t="s">
        <v>549</v>
      </c>
      <c r="F32" s="260">
        <v>2.5</v>
      </c>
      <c r="G32" s="260">
        <v>5.0551399999999997</v>
      </c>
      <c r="H32" s="1076" t="s">
        <v>2345</v>
      </c>
      <c r="I32" s="1081" t="s">
        <v>901</v>
      </c>
      <c r="J32" s="634">
        <v>2.5</v>
      </c>
      <c r="K32" s="634"/>
      <c r="L32" s="260">
        <v>5.05</v>
      </c>
      <c r="O32" s="859"/>
    </row>
    <row r="33" spans="1:15" s="629" customFormat="1" ht="27" customHeight="1">
      <c r="A33" s="1077">
        <v>18</v>
      </c>
      <c r="B33" s="1077" t="s">
        <v>31</v>
      </c>
      <c r="C33" s="1077" t="s">
        <v>33</v>
      </c>
      <c r="D33" s="1066">
        <v>506695075</v>
      </c>
      <c r="E33" s="1110" t="s">
        <v>904</v>
      </c>
      <c r="F33" s="260"/>
      <c r="G33" s="260"/>
      <c r="H33" s="1076" t="s">
        <v>2346</v>
      </c>
      <c r="I33" s="1081" t="s">
        <v>905</v>
      </c>
      <c r="J33" s="634">
        <v>6.2</v>
      </c>
      <c r="K33" s="634"/>
      <c r="L33" s="260">
        <v>19.37</v>
      </c>
      <c r="O33" s="859"/>
    </row>
    <row r="34" spans="1:15" s="629" customFormat="1" ht="12.75" customHeight="1">
      <c r="A34" s="624"/>
      <c r="B34" s="624"/>
      <c r="C34" s="624"/>
      <c r="D34" s="625"/>
      <c r="E34" s="626"/>
      <c r="F34" s="631"/>
      <c r="G34" s="631"/>
      <c r="H34" s="631"/>
      <c r="I34" s="632"/>
      <c r="J34" s="633">
        <f>SUM(J30:J33)</f>
        <v>48.3</v>
      </c>
      <c r="K34" s="633"/>
      <c r="L34" s="633">
        <f>SUM(L30:L33)</f>
        <v>101.01</v>
      </c>
      <c r="M34" s="631"/>
      <c r="O34" s="859"/>
    </row>
    <row r="35" spans="1:15" s="629" customFormat="1" ht="23.25" customHeight="1">
      <c r="A35" s="1077">
        <v>19</v>
      </c>
      <c r="B35" s="1077" t="s">
        <v>31</v>
      </c>
      <c r="C35" s="645" t="s">
        <v>39</v>
      </c>
      <c r="D35" s="1078">
        <v>506324136</v>
      </c>
      <c r="E35" s="1123" t="s">
        <v>555</v>
      </c>
      <c r="F35" s="260">
        <v>15.6</v>
      </c>
      <c r="G35" s="260">
        <v>66.805599999999998</v>
      </c>
      <c r="H35" s="1094" t="s">
        <v>2347</v>
      </c>
      <c r="I35" s="1081" t="s">
        <v>871</v>
      </c>
      <c r="J35" s="634">
        <v>15.6</v>
      </c>
      <c r="K35" s="634"/>
      <c r="L35" s="260">
        <v>66.81</v>
      </c>
      <c r="O35" s="859"/>
    </row>
    <row r="36" spans="1:15" s="629" customFormat="1" ht="12.75" customHeight="1">
      <c r="A36" s="635"/>
      <c r="B36" s="646"/>
      <c r="C36" s="646"/>
      <c r="D36" s="647"/>
      <c r="E36" s="637"/>
      <c r="F36" s="637"/>
      <c r="G36" s="637"/>
      <c r="H36" s="637"/>
      <c r="I36" s="639"/>
      <c r="J36" s="648">
        <f t="shared" ref="J36" si="9">J35</f>
        <v>15.6</v>
      </c>
      <c r="K36" s="648"/>
      <c r="L36" s="648">
        <f>L35</f>
        <v>66.81</v>
      </c>
      <c r="M36" s="637"/>
      <c r="O36" s="859"/>
    </row>
    <row r="37" spans="1:15" s="287" customFormat="1" ht="12.75" customHeight="1">
      <c r="A37" s="1298"/>
      <c r="B37" s="1298" t="str">
        <f>B223</f>
        <v>Barisal</v>
      </c>
      <c r="C37" s="1298"/>
      <c r="D37" s="1299"/>
      <c r="E37" s="1300"/>
      <c r="F37" s="1299"/>
      <c r="G37" s="1299"/>
      <c r="H37" s="1299"/>
      <c r="I37" s="1323"/>
      <c r="J37" s="1302">
        <f>J36+J34+J29+J26+J24+J19+J15</f>
        <v>175.11000000000004</v>
      </c>
      <c r="K37" s="1302"/>
      <c r="L37" s="1302">
        <f>L36+L34+L29+L26+L24+L19+L15</f>
        <v>447.16999999999996</v>
      </c>
      <c r="M37" s="496"/>
      <c r="O37" s="621"/>
    </row>
    <row r="38" spans="1:15" s="629" customFormat="1" ht="15" customHeight="1">
      <c r="A38" s="1077">
        <v>20</v>
      </c>
      <c r="B38" s="1077" t="s">
        <v>29</v>
      </c>
      <c r="C38" s="1077" t="s">
        <v>5</v>
      </c>
      <c r="D38" s="1078">
        <v>509184014</v>
      </c>
      <c r="E38" s="1123" t="s">
        <v>320</v>
      </c>
      <c r="F38" s="260">
        <v>3.1</v>
      </c>
      <c r="G38" s="260">
        <v>10.859299999999999</v>
      </c>
      <c r="H38" s="1094" t="s">
        <v>2348</v>
      </c>
      <c r="I38" s="1081" t="s">
        <v>979</v>
      </c>
      <c r="J38" s="634">
        <v>3.1</v>
      </c>
      <c r="K38" s="634"/>
      <c r="L38" s="260">
        <v>10.85</v>
      </c>
      <c r="O38" s="859"/>
    </row>
    <row r="39" spans="1:15" s="629" customFormat="1" ht="25.5" customHeight="1">
      <c r="A39" s="1077">
        <v>21</v>
      </c>
      <c r="B39" s="1077" t="s">
        <v>29</v>
      </c>
      <c r="C39" s="1077" t="s">
        <v>5</v>
      </c>
      <c r="D39" s="1078">
        <v>509184023</v>
      </c>
      <c r="E39" s="1123" t="s">
        <v>558</v>
      </c>
      <c r="F39" s="260">
        <v>10.050000000000001</v>
      </c>
      <c r="G39" s="260">
        <v>29.884689999999999</v>
      </c>
      <c r="H39" s="1094" t="s">
        <v>2349</v>
      </c>
      <c r="I39" s="1081" t="s">
        <v>991</v>
      </c>
      <c r="J39" s="634">
        <v>10.050000000000001</v>
      </c>
      <c r="K39" s="634"/>
      <c r="L39" s="260">
        <v>29.88</v>
      </c>
      <c r="O39" s="859"/>
    </row>
    <row r="40" spans="1:15" s="629" customFormat="1" ht="25.5" customHeight="1">
      <c r="A40" s="1077">
        <v>22</v>
      </c>
      <c r="B40" s="1077" t="s">
        <v>29</v>
      </c>
      <c r="C40" s="1077" t="s">
        <v>5</v>
      </c>
      <c r="D40" s="1078">
        <v>509184040</v>
      </c>
      <c r="E40" s="1123" t="s">
        <v>559</v>
      </c>
      <c r="F40" s="260">
        <v>14.9</v>
      </c>
      <c r="G40" s="260">
        <v>40.4056</v>
      </c>
      <c r="H40" s="1094" t="s">
        <v>2350</v>
      </c>
      <c r="I40" s="1081" t="s">
        <v>976</v>
      </c>
      <c r="J40" s="634">
        <v>14.9</v>
      </c>
      <c r="K40" s="634"/>
      <c r="L40" s="260">
        <v>40.409999999999997</v>
      </c>
      <c r="O40" s="859"/>
    </row>
    <row r="41" spans="1:15" s="629" customFormat="1" ht="25.5" customHeight="1">
      <c r="A41" s="1077">
        <v>23</v>
      </c>
      <c r="B41" s="1077" t="s">
        <v>29</v>
      </c>
      <c r="C41" s="1077" t="s">
        <v>5</v>
      </c>
      <c r="D41" s="1078">
        <v>509184041</v>
      </c>
      <c r="E41" s="1123" t="s">
        <v>560</v>
      </c>
      <c r="F41" s="260">
        <v>7</v>
      </c>
      <c r="G41" s="260">
        <v>15.24067</v>
      </c>
      <c r="H41" s="1094" t="s">
        <v>2351</v>
      </c>
      <c r="I41" s="1081" t="s">
        <v>985</v>
      </c>
      <c r="J41" s="634">
        <v>7</v>
      </c>
      <c r="K41" s="634"/>
      <c r="L41" s="260">
        <v>15.24</v>
      </c>
      <c r="O41" s="859"/>
    </row>
    <row r="42" spans="1:15" s="629" customFormat="1" ht="15" customHeight="1">
      <c r="A42" s="1899">
        <v>24</v>
      </c>
      <c r="B42" s="1899" t="s">
        <v>29</v>
      </c>
      <c r="C42" s="1899" t="s">
        <v>5</v>
      </c>
      <c r="D42" s="1856">
        <v>509184049</v>
      </c>
      <c r="E42" s="1981" t="s">
        <v>561</v>
      </c>
      <c r="F42" s="260">
        <v>11.83</v>
      </c>
      <c r="G42" s="260">
        <v>37.94</v>
      </c>
      <c r="H42" s="1094" t="s">
        <v>970</v>
      </c>
      <c r="I42" s="1081" t="s">
        <v>971</v>
      </c>
      <c r="J42" s="634">
        <v>1.95</v>
      </c>
      <c r="K42" s="634"/>
      <c r="L42" s="260">
        <v>14.3</v>
      </c>
      <c r="O42" s="859"/>
    </row>
    <row r="43" spans="1:15" s="629" customFormat="1" ht="25.5" customHeight="1">
      <c r="A43" s="1900"/>
      <c r="B43" s="1900"/>
      <c r="C43" s="1900"/>
      <c r="D43" s="1856"/>
      <c r="E43" s="1981"/>
      <c r="F43" s="260"/>
      <c r="G43" s="260"/>
      <c r="H43" s="1094" t="s">
        <v>2352</v>
      </c>
      <c r="I43" s="1081" t="s">
        <v>996</v>
      </c>
      <c r="J43" s="634">
        <v>9.875</v>
      </c>
      <c r="K43" s="634"/>
      <c r="L43" s="260">
        <v>23.63</v>
      </c>
      <c r="O43" s="859"/>
    </row>
    <row r="44" spans="1:15" s="629" customFormat="1" ht="25.5" customHeight="1">
      <c r="A44" s="1077">
        <v>25</v>
      </c>
      <c r="B44" s="1077" t="s">
        <v>29</v>
      </c>
      <c r="C44" s="1077" t="s">
        <v>5</v>
      </c>
      <c r="D44" s="1078">
        <v>509184061</v>
      </c>
      <c r="E44" s="1123" t="s">
        <v>309</v>
      </c>
      <c r="F44" s="260">
        <v>18</v>
      </c>
      <c r="G44" s="260">
        <v>49</v>
      </c>
      <c r="H44" s="306" t="s">
        <v>974</v>
      </c>
      <c r="I44" s="1081" t="s">
        <v>975</v>
      </c>
      <c r="J44" s="634">
        <v>17.850000000000001</v>
      </c>
      <c r="K44" s="634"/>
      <c r="L44" s="260">
        <v>48.65</v>
      </c>
      <c r="O44" s="859"/>
    </row>
    <row r="45" spans="1:15" s="629" customFormat="1" ht="14.25" customHeight="1">
      <c r="A45" s="1077">
        <v>26</v>
      </c>
      <c r="B45" s="1077" t="s">
        <v>29</v>
      </c>
      <c r="C45" s="1077" t="s">
        <v>5</v>
      </c>
      <c r="D45" s="1078">
        <v>509184062</v>
      </c>
      <c r="E45" s="1123" t="s">
        <v>562</v>
      </c>
      <c r="F45" s="260">
        <v>6.875</v>
      </c>
      <c r="G45" s="260">
        <v>15.91058</v>
      </c>
      <c r="H45" s="1094" t="s">
        <v>2353</v>
      </c>
      <c r="I45" s="1081" t="s">
        <v>980</v>
      </c>
      <c r="J45" s="634">
        <v>6.875</v>
      </c>
      <c r="K45" s="634"/>
      <c r="L45" s="260">
        <v>15.91</v>
      </c>
      <c r="O45" s="859"/>
    </row>
    <row r="46" spans="1:15" s="629" customFormat="1" ht="15.75" customHeight="1">
      <c r="A46" s="1899">
        <v>27</v>
      </c>
      <c r="B46" s="1899" t="s">
        <v>29</v>
      </c>
      <c r="C46" s="1899" t="s">
        <v>5</v>
      </c>
      <c r="D46" s="1856">
        <v>509184066</v>
      </c>
      <c r="E46" s="1975" t="s">
        <v>316</v>
      </c>
      <c r="F46" s="260">
        <v>17.5</v>
      </c>
      <c r="G46" s="260">
        <v>56.12</v>
      </c>
      <c r="H46" s="1094" t="s">
        <v>2354</v>
      </c>
      <c r="I46" s="1081" t="s">
        <v>977</v>
      </c>
      <c r="J46" s="634">
        <v>15.2</v>
      </c>
      <c r="K46" s="634"/>
      <c r="L46" s="260">
        <v>51.24</v>
      </c>
      <c r="O46" s="859"/>
    </row>
    <row r="47" spans="1:15" s="629" customFormat="1" ht="15.75" customHeight="1">
      <c r="A47" s="1900"/>
      <c r="B47" s="1900"/>
      <c r="C47" s="1900"/>
      <c r="D47" s="1856"/>
      <c r="E47" s="1977"/>
      <c r="F47" s="260"/>
      <c r="G47" s="260"/>
      <c r="H47" s="1094" t="s">
        <v>2355</v>
      </c>
      <c r="I47" s="1081" t="s">
        <v>986</v>
      </c>
      <c r="J47" s="634">
        <v>2.2999999999999998</v>
      </c>
      <c r="K47" s="634"/>
      <c r="L47" s="260">
        <v>4.88</v>
      </c>
      <c r="O47" s="859"/>
    </row>
    <row r="48" spans="1:15" s="629" customFormat="1" ht="25.5" customHeight="1">
      <c r="A48" s="1077">
        <v>28</v>
      </c>
      <c r="B48" s="1077" t="s">
        <v>29</v>
      </c>
      <c r="C48" s="1077" t="s">
        <v>5</v>
      </c>
      <c r="D48" s="1078">
        <v>509184069</v>
      </c>
      <c r="E48" s="1123" t="s">
        <v>563</v>
      </c>
      <c r="F48" s="260">
        <v>10.050000000000001</v>
      </c>
      <c r="G48" s="260">
        <v>29.884689999999999</v>
      </c>
      <c r="H48" s="1094" t="s">
        <v>2356</v>
      </c>
      <c r="I48" s="1081" t="s">
        <v>989</v>
      </c>
      <c r="J48" s="634">
        <v>10.050000000000001</v>
      </c>
      <c r="K48" s="634"/>
      <c r="L48" s="260">
        <v>29.88</v>
      </c>
      <c r="O48" s="859"/>
    </row>
    <row r="49" spans="1:15" s="629" customFormat="1" ht="17.25" customHeight="1">
      <c r="A49" s="1077">
        <v>29</v>
      </c>
      <c r="B49" s="1077" t="s">
        <v>29</v>
      </c>
      <c r="C49" s="1077" t="s">
        <v>5</v>
      </c>
      <c r="D49" s="1078">
        <v>509184073</v>
      </c>
      <c r="E49" s="1123" t="s">
        <v>564</v>
      </c>
      <c r="F49" s="260">
        <v>3</v>
      </c>
      <c r="G49" s="260">
        <v>8.5805900000000008</v>
      </c>
      <c r="H49" s="1094" t="s">
        <v>2357</v>
      </c>
      <c r="I49" s="1081" t="s">
        <v>984</v>
      </c>
      <c r="J49" s="634">
        <v>3</v>
      </c>
      <c r="K49" s="634"/>
      <c r="L49" s="260">
        <v>8.58</v>
      </c>
      <c r="O49" s="859"/>
    </row>
    <row r="50" spans="1:15" s="629" customFormat="1" ht="17.25" customHeight="1">
      <c r="A50" s="1077">
        <v>30</v>
      </c>
      <c r="B50" s="1077" t="s">
        <v>29</v>
      </c>
      <c r="C50" s="1077" t="s">
        <v>5</v>
      </c>
      <c r="D50" s="1078">
        <v>509184075</v>
      </c>
      <c r="E50" s="1123" t="s">
        <v>565</v>
      </c>
      <c r="F50" s="260">
        <v>15.2</v>
      </c>
      <c r="G50" s="260">
        <v>51.239570000000001</v>
      </c>
      <c r="H50" s="1094" t="s">
        <v>2358</v>
      </c>
      <c r="I50" s="1081" t="s">
        <v>978</v>
      </c>
      <c r="J50" s="634">
        <v>15.2</v>
      </c>
      <c r="K50" s="634"/>
      <c r="L50" s="260">
        <v>51.24</v>
      </c>
      <c r="O50" s="859"/>
    </row>
    <row r="51" spans="1:15" s="629" customFormat="1" ht="16.5" customHeight="1">
      <c r="A51" s="1077">
        <v>31</v>
      </c>
      <c r="B51" s="1077" t="s">
        <v>29</v>
      </c>
      <c r="C51" s="1077" t="s">
        <v>5</v>
      </c>
      <c r="D51" s="1078">
        <v>509184083</v>
      </c>
      <c r="E51" s="1123" t="s">
        <v>566</v>
      </c>
      <c r="F51" s="260">
        <v>20</v>
      </c>
      <c r="G51" s="260">
        <v>141</v>
      </c>
      <c r="H51" s="1076" t="s">
        <v>2359</v>
      </c>
      <c r="I51" s="1081"/>
      <c r="J51" s="634">
        <v>20</v>
      </c>
      <c r="K51" s="634"/>
      <c r="L51" s="260">
        <v>140.09</v>
      </c>
      <c r="O51" s="859"/>
    </row>
    <row r="52" spans="1:15" s="629" customFormat="1" ht="25.5" customHeight="1">
      <c r="A52" s="1077">
        <v>32</v>
      </c>
      <c r="B52" s="1077" t="s">
        <v>29</v>
      </c>
      <c r="C52" s="1077" t="s">
        <v>5</v>
      </c>
      <c r="D52" s="1078">
        <v>509185061</v>
      </c>
      <c r="E52" s="1123" t="s">
        <v>318</v>
      </c>
      <c r="F52" s="260">
        <v>3.9</v>
      </c>
      <c r="G52" s="260">
        <v>9.73447</v>
      </c>
      <c r="H52" s="1094" t="s">
        <v>2360</v>
      </c>
      <c r="I52" s="1081" t="s">
        <v>983</v>
      </c>
      <c r="J52" s="634">
        <v>3.9</v>
      </c>
      <c r="K52" s="634"/>
      <c r="L52" s="260">
        <v>9.73</v>
      </c>
      <c r="O52" s="859"/>
    </row>
    <row r="53" spans="1:15" s="629" customFormat="1" ht="25.5" customHeight="1">
      <c r="A53" s="1077">
        <v>33</v>
      </c>
      <c r="B53" s="1077" t="s">
        <v>29</v>
      </c>
      <c r="C53" s="1077" t="s">
        <v>5</v>
      </c>
      <c r="D53" s="1078">
        <v>509185081</v>
      </c>
      <c r="E53" s="1123" t="s">
        <v>568</v>
      </c>
      <c r="F53" s="260">
        <v>10.050000000000001</v>
      </c>
      <c r="G53" s="260">
        <v>29.884689999999999</v>
      </c>
      <c r="H53" s="1094" t="s">
        <v>2361</v>
      </c>
      <c r="I53" s="1081" t="s">
        <v>990</v>
      </c>
      <c r="J53" s="634">
        <v>10.050000000000001</v>
      </c>
      <c r="K53" s="634"/>
      <c r="L53" s="260">
        <v>29.88</v>
      </c>
      <c r="O53" s="859"/>
    </row>
    <row r="54" spans="1:15" s="629" customFormat="1" ht="25.5" customHeight="1">
      <c r="A54" s="1077">
        <v>34</v>
      </c>
      <c r="B54" s="1077" t="s">
        <v>29</v>
      </c>
      <c r="C54" s="1077" t="s">
        <v>5</v>
      </c>
      <c r="D54" s="1078">
        <v>509185082</v>
      </c>
      <c r="E54" s="1123" t="s">
        <v>312</v>
      </c>
      <c r="F54" s="260">
        <v>7.8</v>
      </c>
      <c r="G54" s="260">
        <v>17.68854</v>
      </c>
      <c r="H54" s="1094" t="s">
        <v>2362</v>
      </c>
      <c r="I54" s="1081" t="s">
        <v>995</v>
      </c>
      <c r="J54" s="634">
        <v>7.8</v>
      </c>
      <c r="K54" s="634"/>
      <c r="L54" s="260">
        <v>17.68</v>
      </c>
      <c r="O54" s="859"/>
    </row>
    <row r="55" spans="1:15" s="629" customFormat="1" ht="41.25" customHeight="1">
      <c r="A55" s="1077">
        <v>35</v>
      </c>
      <c r="B55" s="1077" t="s">
        <v>29</v>
      </c>
      <c r="C55" s="1077" t="s">
        <v>5</v>
      </c>
      <c r="D55" s="1078">
        <v>509185096</v>
      </c>
      <c r="E55" s="1123" t="s">
        <v>311</v>
      </c>
      <c r="F55" s="260">
        <v>17</v>
      </c>
      <c r="G55" s="260">
        <v>61</v>
      </c>
      <c r="H55" s="306" t="s">
        <v>968</v>
      </c>
      <c r="I55" s="649" t="s">
        <v>969</v>
      </c>
      <c r="J55" s="634">
        <v>16.95</v>
      </c>
      <c r="K55" s="634"/>
      <c r="L55" s="260">
        <v>60.03</v>
      </c>
      <c r="O55" s="859"/>
    </row>
    <row r="56" spans="1:15" s="629" customFormat="1" ht="25.5" customHeight="1">
      <c r="A56" s="1077">
        <v>36</v>
      </c>
      <c r="B56" s="1077" t="s">
        <v>29</v>
      </c>
      <c r="C56" s="1077" t="s">
        <v>5</v>
      </c>
      <c r="D56" s="1078">
        <v>509185107</v>
      </c>
      <c r="E56" s="1123" t="s">
        <v>569</v>
      </c>
      <c r="F56" s="260">
        <v>10.050000000000001</v>
      </c>
      <c r="G56" s="260">
        <v>29.07583</v>
      </c>
      <c r="H56" s="1094" t="s">
        <v>2363</v>
      </c>
      <c r="I56" s="1081" t="s">
        <v>982</v>
      </c>
      <c r="J56" s="634">
        <v>10.050000000000001</v>
      </c>
      <c r="K56" s="634"/>
      <c r="L56" s="260">
        <v>29.08</v>
      </c>
      <c r="O56" s="859"/>
    </row>
    <row r="57" spans="1:15" s="629" customFormat="1" ht="25.5" customHeight="1">
      <c r="A57" s="1077">
        <v>37</v>
      </c>
      <c r="B57" s="1077" t="s">
        <v>29</v>
      </c>
      <c r="C57" s="1077" t="s">
        <v>5</v>
      </c>
      <c r="D57" s="1078">
        <v>509185115</v>
      </c>
      <c r="E57" s="1123" t="s">
        <v>570</v>
      </c>
      <c r="F57" s="260">
        <v>15.2</v>
      </c>
      <c r="G57" s="260">
        <v>51.704770000000003</v>
      </c>
      <c r="H57" s="1094" t="s">
        <v>2364</v>
      </c>
      <c r="I57" s="1081" t="s">
        <v>994</v>
      </c>
      <c r="J57" s="634">
        <v>15.2</v>
      </c>
      <c r="K57" s="634"/>
      <c r="L57" s="260">
        <v>51.7</v>
      </c>
      <c r="O57" s="859"/>
    </row>
    <row r="58" spans="1:15" s="629" customFormat="1" ht="17.25" customHeight="1">
      <c r="A58" s="1077">
        <v>38</v>
      </c>
      <c r="B58" s="1077" t="s">
        <v>29</v>
      </c>
      <c r="C58" s="1077" t="s">
        <v>5</v>
      </c>
      <c r="D58" s="1078">
        <v>509185144</v>
      </c>
      <c r="E58" s="1123" t="s">
        <v>323</v>
      </c>
      <c r="F58" s="260">
        <v>15.3</v>
      </c>
      <c r="G58" s="260">
        <v>53.491259999999997</v>
      </c>
      <c r="H58" s="1094" t="s">
        <v>2365</v>
      </c>
      <c r="I58" s="1081" t="s">
        <v>972</v>
      </c>
      <c r="J58" s="634">
        <v>15.3</v>
      </c>
      <c r="K58" s="634"/>
      <c r="L58" s="260">
        <v>53.49</v>
      </c>
      <c r="O58" s="859"/>
    </row>
    <row r="59" spans="1:15" s="629" customFormat="1" ht="15.75" customHeight="1">
      <c r="A59" s="1899">
        <v>39</v>
      </c>
      <c r="B59" s="1899" t="s">
        <v>29</v>
      </c>
      <c r="C59" s="1899" t="s">
        <v>5</v>
      </c>
      <c r="D59" s="1856">
        <v>509185149</v>
      </c>
      <c r="E59" s="1981" t="s">
        <v>571</v>
      </c>
      <c r="F59" s="260">
        <v>30.5</v>
      </c>
      <c r="G59" s="260">
        <v>103</v>
      </c>
      <c r="H59" s="1094" t="s">
        <v>2366</v>
      </c>
      <c r="I59" s="1081" t="s">
        <v>973</v>
      </c>
      <c r="J59" s="634">
        <v>15.3</v>
      </c>
      <c r="K59" s="634"/>
      <c r="L59" s="260">
        <v>50.57</v>
      </c>
      <c r="O59" s="859"/>
    </row>
    <row r="60" spans="1:15" s="629" customFormat="1" ht="20.25" customHeight="1">
      <c r="A60" s="1900"/>
      <c r="B60" s="1900"/>
      <c r="C60" s="1900"/>
      <c r="D60" s="1856"/>
      <c r="E60" s="1981"/>
      <c r="F60" s="260"/>
      <c r="G60" s="260"/>
      <c r="H60" s="1094" t="s">
        <v>2367</v>
      </c>
      <c r="I60" s="1081" t="s">
        <v>993</v>
      </c>
      <c r="J60" s="634">
        <v>15.2</v>
      </c>
      <c r="K60" s="634"/>
      <c r="L60" s="260">
        <v>51.7</v>
      </c>
      <c r="O60" s="859"/>
    </row>
    <row r="61" spans="1:15" s="629" customFormat="1" ht="25.5" customHeight="1">
      <c r="A61" s="1077">
        <v>40</v>
      </c>
      <c r="B61" s="1077" t="s">
        <v>29</v>
      </c>
      <c r="C61" s="1077" t="s">
        <v>5</v>
      </c>
      <c r="D61" s="1078">
        <v>509185159</v>
      </c>
      <c r="E61" s="1123" t="s">
        <v>572</v>
      </c>
      <c r="F61" s="260">
        <v>3.9</v>
      </c>
      <c r="G61" s="260">
        <v>10.201750000000001</v>
      </c>
      <c r="H61" s="1094" t="s">
        <v>2368</v>
      </c>
      <c r="I61" s="1081" t="s">
        <v>988</v>
      </c>
      <c r="J61" s="634">
        <v>3.9</v>
      </c>
      <c r="K61" s="634"/>
      <c r="L61" s="260">
        <v>10.199999999999999</v>
      </c>
      <c r="O61" s="859"/>
    </row>
    <row r="62" spans="1:15" s="629" customFormat="1" ht="18" customHeight="1">
      <c r="A62" s="1077">
        <v>41</v>
      </c>
      <c r="B62" s="1077" t="s">
        <v>29</v>
      </c>
      <c r="C62" s="1077" t="s">
        <v>5</v>
      </c>
      <c r="D62" s="1078">
        <v>509185169</v>
      </c>
      <c r="E62" s="1123" t="s">
        <v>573</v>
      </c>
      <c r="F62" s="260">
        <v>4</v>
      </c>
      <c r="G62" s="260">
        <v>6.4874200000000002</v>
      </c>
      <c r="H62" s="1094" t="s">
        <v>2369</v>
      </c>
      <c r="I62" s="1081" t="s">
        <v>992</v>
      </c>
      <c r="J62" s="634">
        <v>4</v>
      </c>
      <c r="K62" s="634"/>
      <c r="L62" s="260">
        <v>6.49</v>
      </c>
      <c r="O62" s="859"/>
    </row>
    <row r="63" spans="1:15" s="629" customFormat="1" ht="25.5" customHeight="1">
      <c r="A63" s="1077">
        <v>42</v>
      </c>
      <c r="B63" s="1077" t="s">
        <v>29</v>
      </c>
      <c r="C63" s="1077" t="s">
        <v>5</v>
      </c>
      <c r="D63" s="1078">
        <v>509185174</v>
      </c>
      <c r="E63" s="1123" t="s">
        <v>574</v>
      </c>
      <c r="F63" s="260">
        <v>10.050000000000001</v>
      </c>
      <c r="G63" s="260">
        <v>29.07583</v>
      </c>
      <c r="H63" s="1094" t="s">
        <v>2370</v>
      </c>
      <c r="I63" s="1081" t="s">
        <v>981</v>
      </c>
      <c r="J63" s="634">
        <v>10.050000000000001</v>
      </c>
      <c r="K63" s="634"/>
      <c r="L63" s="260">
        <v>29.08</v>
      </c>
      <c r="O63" s="859"/>
    </row>
    <row r="64" spans="1:15" s="629" customFormat="1" ht="25.5" customHeight="1">
      <c r="A64" s="1077">
        <v>43</v>
      </c>
      <c r="B64" s="1077" t="s">
        <v>29</v>
      </c>
      <c r="C64" s="1077" t="s">
        <v>5</v>
      </c>
      <c r="D64" s="1078">
        <v>509185179</v>
      </c>
      <c r="E64" s="1123" t="s">
        <v>575</v>
      </c>
      <c r="F64" s="260">
        <v>3.9</v>
      </c>
      <c r="G64" s="260">
        <v>7.9462200000000003</v>
      </c>
      <c r="H64" s="1094" t="s">
        <v>2371</v>
      </c>
      <c r="I64" s="1081" t="s">
        <v>987</v>
      </c>
      <c r="J64" s="634">
        <v>3.9</v>
      </c>
      <c r="K64" s="634"/>
      <c r="L64" s="260">
        <v>7.95</v>
      </c>
      <c r="O64" s="859"/>
    </row>
    <row r="65" spans="1:15" s="629" customFormat="1" ht="12.75" customHeight="1">
      <c r="A65" s="624"/>
      <c r="B65" s="624"/>
      <c r="C65" s="624"/>
      <c r="D65" s="625"/>
      <c r="E65" s="626"/>
      <c r="F65" s="631"/>
      <c r="G65" s="631"/>
      <c r="H65" s="631"/>
      <c r="I65" s="632"/>
      <c r="J65" s="633">
        <f t="shared" ref="J65" si="10">SUM(J38:J64)</f>
        <v>268.95</v>
      </c>
      <c r="K65" s="633"/>
      <c r="L65" s="633">
        <f>SUM(L38:L64)</f>
        <v>892.36000000000024</v>
      </c>
      <c r="M65" s="631"/>
      <c r="O65" s="859"/>
    </row>
    <row r="66" spans="1:15" s="629" customFormat="1" ht="12.75" customHeight="1">
      <c r="A66" s="1899">
        <v>44</v>
      </c>
      <c r="B66" s="1899" t="s">
        <v>29</v>
      </c>
      <c r="C66" s="1899" t="s">
        <v>164</v>
      </c>
      <c r="D66" s="1856">
        <v>509254105</v>
      </c>
      <c r="E66" s="1981" t="s">
        <v>577</v>
      </c>
      <c r="F66" s="260">
        <v>23.46</v>
      </c>
      <c r="G66" s="260">
        <v>47</v>
      </c>
      <c r="H66" s="1094" t="s">
        <v>1070</v>
      </c>
      <c r="I66" s="1081" t="s">
        <v>1071</v>
      </c>
      <c r="J66" s="634">
        <v>3.1</v>
      </c>
      <c r="K66" s="634"/>
      <c r="L66" s="260">
        <v>7.8</v>
      </c>
      <c r="O66" s="859"/>
    </row>
    <row r="67" spans="1:15" s="629" customFormat="1" ht="12.75" customHeight="1">
      <c r="A67" s="1912"/>
      <c r="B67" s="1912"/>
      <c r="C67" s="1912"/>
      <c r="D67" s="1856"/>
      <c r="E67" s="1981"/>
      <c r="F67" s="260"/>
      <c r="G67" s="260"/>
      <c r="H67" s="1094" t="s">
        <v>1072</v>
      </c>
      <c r="I67" s="1081" t="s">
        <v>1074</v>
      </c>
      <c r="J67" s="634">
        <v>3.1</v>
      </c>
      <c r="K67" s="634"/>
      <c r="L67" s="260">
        <v>5.93</v>
      </c>
      <c r="O67" s="859"/>
    </row>
    <row r="68" spans="1:15" s="629" customFormat="1" ht="12.75" customHeight="1">
      <c r="A68" s="1900"/>
      <c r="B68" s="1900"/>
      <c r="C68" s="1900"/>
      <c r="D68" s="1856"/>
      <c r="E68" s="1981"/>
      <c r="F68" s="260"/>
      <c r="G68" s="260"/>
      <c r="H68" s="1094" t="s">
        <v>1073</v>
      </c>
      <c r="I68" s="1081" t="s">
        <v>1075</v>
      </c>
      <c r="J68" s="634">
        <v>16.11</v>
      </c>
      <c r="K68" s="634"/>
      <c r="L68" s="260">
        <v>32.79</v>
      </c>
      <c r="O68" s="859"/>
    </row>
    <row r="69" spans="1:15" s="629" customFormat="1" ht="25.5" customHeight="1">
      <c r="A69" s="1077">
        <v>45</v>
      </c>
      <c r="B69" s="1077" t="s">
        <v>29</v>
      </c>
      <c r="C69" s="1077" t="s">
        <v>164</v>
      </c>
      <c r="D69" s="1078">
        <v>509254107</v>
      </c>
      <c r="E69" s="1123" t="s">
        <v>578</v>
      </c>
      <c r="F69" s="260">
        <v>4.5</v>
      </c>
      <c r="G69" s="260">
        <v>11.835789999999999</v>
      </c>
      <c r="H69" s="1094" t="s">
        <v>2372</v>
      </c>
      <c r="I69" s="1081" t="s">
        <v>1067</v>
      </c>
      <c r="J69" s="634">
        <v>4.5</v>
      </c>
      <c r="K69" s="634"/>
      <c r="L69" s="260">
        <v>11.83</v>
      </c>
      <c r="O69" s="859"/>
    </row>
    <row r="70" spans="1:15" s="629" customFormat="1" ht="15.75" customHeight="1">
      <c r="A70" s="1077">
        <v>46</v>
      </c>
      <c r="B70" s="1077" t="s">
        <v>29</v>
      </c>
      <c r="C70" s="1077" t="s">
        <v>164</v>
      </c>
      <c r="D70" s="1078">
        <v>509254108</v>
      </c>
      <c r="E70" s="1123" t="s">
        <v>579</v>
      </c>
      <c r="F70" s="260">
        <v>3</v>
      </c>
      <c r="G70" s="260">
        <v>8.9632900000000006</v>
      </c>
      <c r="H70" s="1094" t="s">
        <v>2373</v>
      </c>
      <c r="I70" s="1081" t="s">
        <v>1068</v>
      </c>
      <c r="J70" s="634">
        <v>3</v>
      </c>
      <c r="K70" s="634"/>
      <c r="L70" s="260">
        <v>8.9600000000000009</v>
      </c>
      <c r="O70" s="859"/>
    </row>
    <row r="71" spans="1:15" s="629" customFormat="1" ht="15.75" customHeight="1">
      <c r="A71" s="1077">
        <v>47</v>
      </c>
      <c r="B71" s="1077" t="s">
        <v>29</v>
      </c>
      <c r="C71" s="1077" t="s">
        <v>164</v>
      </c>
      <c r="D71" s="1078">
        <v>509254117</v>
      </c>
      <c r="E71" s="1123" t="s">
        <v>580</v>
      </c>
      <c r="F71" s="260">
        <v>54</v>
      </c>
      <c r="G71" s="260">
        <v>397.75081999999998</v>
      </c>
      <c r="H71" s="1094" t="s">
        <v>2374</v>
      </c>
      <c r="I71" s="1081" t="s">
        <v>1069</v>
      </c>
      <c r="J71" s="634">
        <v>54</v>
      </c>
      <c r="K71" s="634"/>
      <c r="L71" s="260">
        <v>397.75</v>
      </c>
      <c r="O71" s="859"/>
    </row>
    <row r="72" spans="1:15" s="629" customFormat="1" ht="12.75" customHeight="1">
      <c r="A72" s="624"/>
      <c r="B72" s="624"/>
      <c r="C72" s="624"/>
      <c r="D72" s="625"/>
      <c r="E72" s="626"/>
      <c r="F72" s="631"/>
      <c r="G72" s="631"/>
      <c r="H72" s="631"/>
      <c r="I72" s="632"/>
      <c r="J72" s="633">
        <f t="shared" ref="J72" si="11">SUM(J66:J71)</f>
        <v>83.81</v>
      </c>
      <c r="K72" s="633"/>
      <c r="L72" s="633">
        <f>SUM(L66:L71)</f>
        <v>465.06</v>
      </c>
      <c r="M72" s="631"/>
      <c r="O72" s="859"/>
    </row>
    <row r="73" spans="1:15" s="629" customFormat="1" ht="24.75" customHeight="1">
      <c r="A73" s="1077">
        <v>48</v>
      </c>
      <c r="B73" s="1077" t="s">
        <v>29</v>
      </c>
      <c r="C73" s="1077" t="s">
        <v>28</v>
      </c>
      <c r="D73" s="1078">
        <v>509214055</v>
      </c>
      <c r="E73" s="1123" t="s">
        <v>582</v>
      </c>
      <c r="F73" s="260">
        <v>10.15</v>
      </c>
      <c r="G73" s="260">
        <v>21.620080000000002</v>
      </c>
      <c r="H73" s="1076" t="s">
        <v>1121</v>
      </c>
      <c r="I73" s="1081" t="s">
        <v>1122</v>
      </c>
      <c r="J73" s="634">
        <v>10.15</v>
      </c>
      <c r="K73" s="634"/>
      <c r="L73" s="260">
        <v>21.62</v>
      </c>
      <c r="O73" s="859"/>
    </row>
    <row r="74" spans="1:15" s="629" customFormat="1" ht="24.75" customHeight="1">
      <c r="A74" s="1077">
        <v>49</v>
      </c>
      <c r="B74" s="1077" t="s">
        <v>29</v>
      </c>
      <c r="C74" s="1077" t="s">
        <v>28</v>
      </c>
      <c r="D74" s="1078">
        <v>509214079</v>
      </c>
      <c r="E74" s="1123" t="s">
        <v>583</v>
      </c>
      <c r="F74" s="260">
        <v>5.8</v>
      </c>
      <c r="G74" s="260">
        <v>12.354340000000001</v>
      </c>
      <c r="H74" s="1076" t="s">
        <v>1123</v>
      </c>
      <c r="I74" s="1081" t="s">
        <v>1124</v>
      </c>
      <c r="J74" s="634">
        <v>5.8</v>
      </c>
      <c r="K74" s="634"/>
      <c r="L74" s="260">
        <v>12.35</v>
      </c>
      <c r="O74" s="859"/>
    </row>
    <row r="75" spans="1:15" s="629" customFormat="1" ht="24.75" customHeight="1">
      <c r="A75" s="1077">
        <v>50</v>
      </c>
      <c r="B75" s="1077" t="s">
        <v>29</v>
      </c>
      <c r="C75" s="1077" t="s">
        <v>28</v>
      </c>
      <c r="D75" s="1078">
        <v>509215053</v>
      </c>
      <c r="E75" s="1123" t="s">
        <v>584</v>
      </c>
      <c r="F75" s="260">
        <v>3</v>
      </c>
      <c r="G75" s="260">
        <v>8.3242200000000004</v>
      </c>
      <c r="H75" s="1076" t="s">
        <v>1119</v>
      </c>
      <c r="I75" s="1081" t="s">
        <v>1120</v>
      </c>
      <c r="J75" s="634">
        <v>3</v>
      </c>
      <c r="K75" s="634"/>
      <c r="L75" s="260">
        <v>8.32</v>
      </c>
      <c r="O75" s="859"/>
    </row>
    <row r="76" spans="1:15" s="629" customFormat="1" ht="12.75" customHeight="1">
      <c r="A76" s="624"/>
      <c r="B76" s="624"/>
      <c r="C76" s="624"/>
      <c r="D76" s="625"/>
      <c r="E76" s="626"/>
      <c r="F76" s="631"/>
      <c r="G76" s="631"/>
      <c r="H76" s="631"/>
      <c r="I76" s="632"/>
      <c r="J76" s="633">
        <f t="shared" ref="J76" si="12">SUM(J73:J75)</f>
        <v>18.95</v>
      </c>
      <c r="K76" s="633"/>
      <c r="L76" s="633">
        <f>SUM(L73:L75)</f>
        <v>42.29</v>
      </c>
      <c r="M76" s="631"/>
      <c r="O76" s="859"/>
    </row>
    <row r="77" spans="1:15" s="629" customFormat="1" ht="21" customHeight="1">
      <c r="A77" s="1077">
        <v>51</v>
      </c>
      <c r="B77" s="1077" t="s">
        <v>29</v>
      </c>
      <c r="C77" s="1077" t="s">
        <v>99</v>
      </c>
      <c r="D77" s="1078">
        <v>509294002</v>
      </c>
      <c r="E77" s="1123" t="s">
        <v>264</v>
      </c>
      <c r="F77" s="260">
        <v>4</v>
      </c>
      <c r="G77" s="260">
        <v>10.96782</v>
      </c>
      <c r="H77" s="1094" t="s">
        <v>2375</v>
      </c>
      <c r="I77" s="1081" t="s">
        <v>1177</v>
      </c>
      <c r="J77" s="634">
        <v>4</v>
      </c>
      <c r="K77" s="634"/>
      <c r="L77" s="260">
        <v>10.97</v>
      </c>
      <c r="O77" s="859"/>
    </row>
    <row r="78" spans="1:15" s="629" customFormat="1" ht="21" customHeight="1">
      <c r="A78" s="1077">
        <v>52</v>
      </c>
      <c r="B78" s="1077" t="s">
        <v>29</v>
      </c>
      <c r="C78" s="1077" t="s">
        <v>99</v>
      </c>
      <c r="D78" s="1078">
        <v>509294012</v>
      </c>
      <c r="E78" s="1123" t="s">
        <v>260</v>
      </c>
      <c r="F78" s="260">
        <v>4.5</v>
      </c>
      <c r="G78" s="260">
        <v>8</v>
      </c>
      <c r="H78" s="650" t="s">
        <v>2376</v>
      </c>
      <c r="I78" s="1081" t="s">
        <v>840</v>
      </c>
      <c r="J78" s="634">
        <v>3</v>
      </c>
      <c r="K78" s="634"/>
      <c r="L78" s="260">
        <v>7.79</v>
      </c>
      <c r="O78" s="859"/>
    </row>
    <row r="79" spans="1:15" s="629" customFormat="1" ht="21" customHeight="1">
      <c r="A79" s="1077">
        <v>53</v>
      </c>
      <c r="B79" s="1077" t="s">
        <v>29</v>
      </c>
      <c r="C79" s="1077" t="s">
        <v>99</v>
      </c>
      <c r="D79" s="1078">
        <v>509294018</v>
      </c>
      <c r="E79" s="1123" t="s">
        <v>585</v>
      </c>
      <c r="F79" s="260">
        <v>3</v>
      </c>
      <c r="G79" s="260">
        <v>8.2258700000000005</v>
      </c>
      <c r="H79" s="1094" t="s">
        <v>2377</v>
      </c>
      <c r="I79" s="1081" t="s">
        <v>1179</v>
      </c>
      <c r="J79" s="634">
        <v>3</v>
      </c>
      <c r="K79" s="634"/>
      <c r="L79" s="260">
        <v>8.23</v>
      </c>
      <c r="O79" s="859"/>
    </row>
    <row r="80" spans="1:15" s="629" customFormat="1" ht="21" customHeight="1">
      <c r="A80" s="1077">
        <v>54</v>
      </c>
      <c r="B80" s="1077" t="s">
        <v>29</v>
      </c>
      <c r="C80" s="1077" t="s">
        <v>99</v>
      </c>
      <c r="D80" s="1078">
        <v>509295063</v>
      </c>
      <c r="E80" s="1123" t="s">
        <v>586</v>
      </c>
      <c r="F80" s="260">
        <v>2</v>
      </c>
      <c r="G80" s="260">
        <v>5.4839099999999998</v>
      </c>
      <c r="H80" s="1094" t="s">
        <v>2378</v>
      </c>
      <c r="I80" s="1081" t="s">
        <v>1178</v>
      </c>
      <c r="J80" s="634">
        <v>2.9</v>
      </c>
      <c r="K80" s="634"/>
      <c r="L80" s="260">
        <v>5.48</v>
      </c>
      <c r="O80" s="859"/>
    </row>
    <row r="81" spans="1:15" s="629" customFormat="1" ht="26.25" customHeight="1">
      <c r="A81" s="1077">
        <v>55</v>
      </c>
      <c r="B81" s="1077" t="s">
        <v>29</v>
      </c>
      <c r="C81" s="1077" t="s">
        <v>99</v>
      </c>
      <c r="D81" s="1078">
        <v>509295154</v>
      </c>
      <c r="E81" s="1123" t="s">
        <v>587</v>
      </c>
      <c r="F81" s="260">
        <v>3</v>
      </c>
      <c r="G81" s="260">
        <v>6</v>
      </c>
      <c r="H81" s="650" t="s">
        <v>2376</v>
      </c>
      <c r="I81" s="1081" t="s">
        <v>840</v>
      </c>
      <c r="J81" s="634">
        <v>1</v>
      </c>
      <c r="K81" s="634"/>
      <c r="L81" s="260">
        <v>2.6</v>
      </c>
      <c r="O81" s="859"/>
    </row>
    <row r="82" spans="1:15" s="629" customFormat="1" ht="12.75" customHeight="1">
      <c r="A82" s="624"/>
      <c r="B82" s="624"/>
      <c r="C82" s="624"/>
      <c r="D82" s="625"/>
      <c r="E82" s="626"/>
      <c r="F82" s="631"/>
      <c r="G82" s="631"/>
      <c r="H82" s="631"/>
      <c r="I82" s="632"/>
      <c r="J82" s="633">
        <f t="shared" ref="J82" si="13">SUM(J77:J81)</f>
        <v>13.9</v>
      </c>
      <c r="K82" s="633"/>
      <c r="L82" s="633">
        <f>SUM(L77:L81)</f>
        <v>35.07</v>
      </c>
      <c r="M82" s="631"/>
      <c r="O82" s="859"/>
    </row>
    <row r="83" spans="1:15" s="629" customFormat="1" ht="13.5" customHeight="1">
      <c r="A83" s="1077">
        <v>56</v>
      </c>
      <c r="B83" s="1077" t="s">
        <v>29</v>
      </c>
      <c r="C83" s="1077" t="s">
        <v>106</v>
      </c>
      <c r="D83" s="1078">
        <v>509544006</v>
      </c>
      <c r="E83" s="1123" t="s">
        <v>588</v>
      </c>
      <c r="F83" s="260">
        <v>9.85</v>
      </c>
      <c r="G83" s="260">
        <v>16.78642</v>
      </c>
      <c r="H83" s="1076" t="s">
        <v>2379</v>
      </c>
      <c r="I83" s="1081"/>
      <c r="J83" s="634">
        <v>9.85</v>
      </c>
      <c r="K83" s="634"/>
      <c r="L83" s="260">
        <v>16.79</v>
      </c>
      <c r="O83" s="859"/>
    </row>
    <row r="84" spans="1:15" s="629" customFormat="1" ht="26.25" customHeight="1">
      <c r="A84" s="1077">
        <v>57</v>
      </c>
      <c r="B84" s="1077" t="s">
        <v>29</v>
      </c>
      <c r="C84" s="1077" t="s">
        <v>106</v>
      </c>
      <c r="D84" s="1078">
        <v>509544015</v>
      </c>
      <c r="E84" s="1123" t="s">
        <v>256</v>
      </c>
      <c r="F84" s="260">
        <v>3</v>
      </c>
      <c r="G84" s="260">
        <v>4.88</v>
      </c>
      <c r="H84" s="650" t="s">
        <v>2380</v>
      </c>
      <c r="I84" s="1081" t="s">
        <v>1146</v>
      </c>
      <c r="J84" s="634">
        <v>1.95</v>
      </c>
      <c r="K84" s="634"/>
      <c r="L84" s="260">
        <v>5.52</v>
      </c>
      <c r="O84" s="859"/>
    </row>
    <row r="85" spans="1:15" s="629" customFormat="1" ht="26.25" customHeight="1">
      <c r="A85" s="1077">
        <v>58</v>
      </c>
      <c r="B85" s="1077" t="s">
        <v>29</v>
      </c>
      <c r="C85" s="1077" t="s">
        <v>106</v>
      </c>
      <c r="D85" s="1078">
        <v>509544045</v>
      </c>
      <c r="E85" s="1123" t="s">
        <v>589</v>
      </c>
      <c r="F85" s="260">
        <v>7.5</v>
      </c>
      <c r="G85" s="260">
        <v>9.1999999999999993</v>
      </c>
      <c r="H85" s="650" t="s">
        <v>2381</v>
      </c>
      <c r="I85" s="1081" t="s">
        <v>1147</v>
      </c>
      <c r="J85" s="634">
        <v>1.95</v>
      </c>
      <c r="K85" s="634"/>
      <c r="L85" s="260">
        <v>5.52</v>
      </c>
      <c r="O85" s="859"/>
    </row>
    <row r="86" spans="1:15" s="629" customFormat="1" ht="26.25" customHeight="1">
      <c r="A86" s="1077">
        <v>59</v>
      </c>
      <c r="B86" s="1077" t="s">
        <v>29</v>
      </c>
      <c r="C86" s="1077" t="s">
        <v>106</v>
      </c>
      <c r="D86" s="1078">
        <v>509544050</v>
      </c>
      <c r="E86" s="1123" t="s">
        <v>590</v>
      </c>
      <c r="F86" s="260">
        <v>6</v>
      </c>
      <c r="G86" s="260">
        <v>7.35</v>
      </c>
      <c r="H86" s="650" t="s">
        <v>2380</v>
      </c>
      <c r="I86" s="1081" t="s">
        <v>1145</v>
      </c>
      <c r="J86" s="634">
        <v>1.95</v>
      </c>
      <c r="K86" s="634"/>
      <c r="L86" s="260">
        <v>5.52</v>
      </c>
      <c r="O86" s="859"/>
    </row>
    <row r="87" spans="1:15" s="629" customFormat="1" ht="26.25" customHeight="1">
      <c r="A87" s="1077">
        <v>60</v>
      </c>
      <c r="B87" s="1077" t="s">
        <v>29</v>
      </c>
      <c r="C87" s="1077" t="s">
        <v>106</v>
      </c>
      <c r="D87" s="1078">
        <v>509545041</v>
      </c>
      <c r="E87" s="1123" t="s">
        <v>592</v>
      </c>
      <c r="F87" s="260">
        <v>1.95</v>
      </c>
      <c r="G87" s="260">
        <v>4.35114</v>
      </c>
      <c r="H87" s="1076" t="s">
        <v>1148</v>
      </c>
      <c r="I87" s="1081" t="s">
        <v>1149</v>
      </c>
      <c r="J87" s="634">
        <v>1.95</v>
      </c>
      <c r="K87" s="634"/>
      <c r="L87" s="260">
        <v>4.3499999999999996</v>
      </c>
      <c r="O87" s="859"/>
    </row>
    <row r="88" spans="1:15" s="629" customFormat="1" ht="26.25" customHeight="1">
      <c r="A88" s="1077">
        <v>61</v>
      </c>
      <c r="B88" s="1077" t="s">
        <v>29</v>
      </c>
      <c r="C88" s="1077" t="s">
        <v>106</v>
      </c>
      <c r="D88" s="1078">
        <v>509545043</v>
      </c>
      <c r="E88" s="1123" t="s">
        <v>593</v>
      </c>
      <c r="F88" s="260">
        <v>3.9</v>
      </c>
      <c r="G88" s="260">
        <v>11.030620000000001</v>
      </c>
      <c r="H88" s="1076" t="s">
        <v>2382</v>
      </c>
      <c r="I88" s="1081" t="s">
        <v>1150</v>
      </c>
      <c r="J88" s="634">
        <v>3.9</v>
      </c>
      <c r="K88" s="634"/>
      <c r="L88" s="260">
        <v>11.03</v>
      </c>
      <c r="O88" s="859"/>
    </row>
    <row r="89" spans="1:15" s="629" customFormat="1" ht="26.25" customHeight="1">
      <c r="A89" s="1077">
        <v>62</v>
      </c>
      <c r="B89" s="1077" t="s">
        <v>29</v>
      </c>
      <c r="C89" s="1077" t="s">
        <v>106</v>
      </c>
      <c r="D89" s="1078">
        <v>509545067</v>
      </c>
      <c r="E89" s="1123" t="s">
        <v>594</v>
      </c>
      <c r="F89" s="260">
        <v>19.79</v>
      </c>
      <c r="G89" s="260">
        <v>33.590060000000001</v>
      </c>
      <c r="H89" s="1076" t="s">
        <v>2383</v>
      </c>
      <c r="I89" s="1081" t="s">
        <v>840</v>
      </c>
      <c r="J89" s="634">
        <v>19.79</v>
      </c>
      <c r="K89" s="634"/>
      <c r="L89" s="260">
        <v>33.590000000000003</v>
      </c>
      <c r="O89" s="859"/>
    </row>
    <row r="90" spans="1:15" s="629" customFormat="1" ht="26.25" customHeight="1">
      <c r="A90" s="1077">
        <v>63</v>
      </c>
      <c r="B90" s="1077" t="s">
        <v>29</v>
      </c>
      <c r="C90" s="1077" t="s">
        <v>106</v>
      </c>
      <c r="D90" s="1078">
        <v>509545081</v>
      </c>
      <c r="E90" s="1123" t="s">
        <v>595</v>
      </c>
      <c r="F90" s="260">
        <v>17</v>
      </c>
      <c r="G90" s="260">
        <v>64</v>
      </c>
      <c r="H90" s="650" t="s">
        <v>1143</v>
      </c>
      <c r="I90" s="1081" t="s">
        <v>1144</v>
      </c>
      <c r="J90" s="634">
        <v>1.95</v>
      </c>
      <c r="K90" s="634"/>
      <c r="L90" s="260">
        <v>5.52</v>
      </c>
      <c r="O90" s="859"/>
    </row>
    <row r="91" spans="1:15" s="629" customFormat="1" ht="16.5" customHeight="1">
      <c r="A91" s="1077">
        <v>64</v>
      </c>
      <c r="B91" s="1077" t="s">
        <v>29</v>
      </c>
      <c r="C91" s="1077" t="s">
        <v>106</v>
      </c>
      <c r="D91" s="1078">
        <v>509545128</v>
      </c>
      <c r="E91" s="1123" t="s">
        <v>596</v>
      </c>
      <c r="F91" s="260">
        <v>8.9749999999999996</v>
      </c>
      <c r="G91" s="260">
        <v>17.4206</v>
      </c>
      <c r="H91" s="1076" t="s">
        <v>1151</v>
      </c>
      <c r="I91" s="1081" t="s">
        <v>840</v>
      </c>
      <c r="J91" s="634">
        <v>8.98</v>
      </c>
      <c r="K91" s="634"/>
      <c r="L91" s="260">
        <v>17.420000000000002</v>
      </c>
      <c r="O91" s="859"/>
    </row>
    <row r="92" spans="1:15" s="629" customFormat="1" ht="15" customHeight="1">
      <c r="A92" s="1077">
        <v>65</v>
      </c>
      <c r="B92" s="1077" t="s">
        <v>29</v>
      </c>
      <c r="C92" s="1077" t="s">
        <v>106</v>
      </c>
      <c r="D92" s="1078">
        <v>509545229</v>
      </c>
      <c r="E92" s="1123" t="s">
        <v>597</v>
      </c>
      <c r="F92" s="260">
        <v>9.9749999999999996</v>
      </c>
      <c r="G92" s="260">
        <v>17.4206</v>
      </c>
      <c r="H92" s="1076" t="s">
        <v>1152</v>
      </c>
      <c r="I92" s="1081" t="s">
        <v>840</v>
      </c>
      <c r="J92" s="634">
        <v>9.98</v>
      </c>
      <c r="K92" s="634"/>
      <c r="L92" s="260">
        <v>17.420000000000002</v>
      </c>
      <c r="O92" s="859"/>
    </row>
    <row r="93" spans="1:15" s="629" customFormat="1" ht="15" customHeight="1">
      <c r="A93" s="1077">
        <v>66</v>
      </c>
      <c r="B93" s="1077" t="s">
        <v>29</v>
      </c>
      <c r="C93" s="1077" t="s">
        <v>106</v>
      </c>
      <c r="D93" s="1078">
        <v>509545233</v>
      </c>
      <c r="E93" s="1123" t="s">
        <v>598</v>
      </c>
      <c r="F93" s="260">
        <v>13.4</v>
      </c>
      <c r="G93" s="260">
        <v>27.464790000000001</v>
      </c>
      <c r="H93" s="1076" t="s">
        <v>1153</v>
      </c>
      <c r="I93" s="1081" t="s">
        <v>840</v>
      </c>
      <c r="J93" s="634">
        <v>13.4</v>
      </c>
      <c r="K93" s="634"/>
      <c r="L93" s="260">
        <v>27.46</v>
      </c>
      <c r="O93" s="859"/>
    </row>
    <row r="94" spans="1:15" s="629" customFormat="1" ht="26.25" customHeight="1">
      <c r="A94" s="1077">
        <v>67</v>
      </c>
      <c r="B94" s="1077" t="s">
        <v>29</v>
      </c>
      <c r="C94" s="1077" t="s">
        <v>106</v>
      </c>
      <c r="D94" s="1078">
        <v>509545227</v>
      </c>
      <c r="E94" s="1123" t="s">
        <v>599</v>
      </c>
      <c r="F94" s="260">
        <v>13.4</v>
      </c>
      <c r="G94" s="260">
        <v>27.464790000000001</v>
      </c>
      <c r="H94" s="1076" t="s">
        <v>1154</v>
      </c>
      <c r="I94" s="1081" t="s">
        <v>840</v>
      </c>
      <c r="J94" s="634">
        <v>13.4</v>
      </c>
      <c r="K94" s="634"/>
      <c r="L94" s="260">
        <v>27.46</v>
      </c>
      <c r="O94" s="859"/>
    </row>
    <row r="95" spans="1:15" s="629" customFormat="1" ht="26.25" customHeight="1">
      <c r="A95" s="1077">
        <v>68</v>
      </c>
      <c r="B95" s="1077" t="s">
        <v>29</v>
      </c>
      <c r="C95" s="1077" t="s">
        <v>106</v>
      </c>
      <c r="D95" s="1078">
        <v>509545228</v>
      </c>
      <c r="E95" s="1123" t="s">
        <v>600</v>
      </c>
      <c r="F95" s="260">
        <v>9.85</v>
      </c>
      <c r="G95" s="260">
        <v>16.624690000000001</v>
      </c>
      <c r="H95" s="1076" t="s">
        <v>1159</v>
      </c>
      <c r="I95" s="1081" t="s">
        <v>840</v>
      </c>
      <c r="J95" s="634">
        <v>9.85</v>
      </c>
      <c r="K95" s="634"/>
      <c r="L95" s="260">
        <v>16.62</v>
      </c>
      <c r="O95" s="859"/>
    </row>
    <row r="96" spans="1:15" s="629" customFormat="1" ht="17.25" customHeight="1">
      <c r="A96" s="1077">
        <v>69</v>
      </c>
      <c r="B96" s="1077" t="s">
        <v>29</v>
      </c>
      <c r="C96" s="1077" t="s">
        <v>106</v>
      </c>
      <c r="D96" s="1078">
        <v>509545230</v>
      </c>
      <c r="E96" s="1123" t="s">
        <v>601</v>
      </c>
      <c r="F96" s="260">
        <v>8.9749999999999996</v>
      </c>
      <c r="G96" s="260">
        <v>15.69299</v>
      </c>
      <c r="H96" s="1076" t="s">
        <v>1155</v>
      </c>
      <c r="I96" s="1081" t="s">
        <v>840</v>
      </c>
      <c r="J96" s="634">
        <v>8.98</v>
      </c>
      <c r="K96" s="634"/>
      <c r="L96" s="260">
        <v>15.69</v>
      </c>
      <c r="O96" s="859"/>
    </row>
    <row r="97" spans="1:15" s="629" customFormat="1" ht="26.25" customHeight="1">
      <c r="A97" s="1077">
        <v>70</v>
      </c>
      <c r="B97" s="1077" t="s">
        <v>29</v>
      </c>
      <c r="C97" s="1077" t="s">
        <v>106</v>
      </c>
      <c r="D97" s="1078">
        <v>509545231</v>
      </c>
      <c r="E97" s="1123" t="s">
        <v>602</v>
      </c>
      <c r="F97" s="260">
        <v>9.85</v>
      </c>
      <c r="G97" s="260">
        <v>16.624690000000001</v>
      </c>
      <c r="H97" s="1076" t="s">
        <v>1158</v>
      </c>
      <c r="I97" s="1081" t="s">
        <v>840</v>
      </c>
      <c r="J97" s="634">
        <v>9.85</v>
      </c>
      <c r="K97" s="634"/>
      <c r="L97" s="260">
        <v>16.62</v>
      </c>
      <c r="O97" s="859"/>
    </row>
    <row r="98" spans="1:15" s="629" customFormat="1" ht="26.25" customHeight="1">
      <c r="A98" s="1077">
        <v>71</v>
      </c>
      <c r="B98" s="1077" t="s">
        <v>29</v>
      </c>
      <c r="C98" s="1077" t="s">
        <v>106</v>
      </c>
      <c r="D98" s="1078">
        <v>509545232</v>
      </c>
      <c r="E98" s="1123" t="s">
        <v>603</v>
      </c>
      <c r="F98" s="260">
        <v>15.35</v>
      </c>
      <c r="G98" s="260">
        <v>21.590330000000002</v>
      </c>
      <c r="H98" s="1076" t="s">
        <v>1160</v>
      </c>
      <c r="I98" s="1081" t="s">
        <v>840</v>
      </c>
      <c r="J98" s="634">
        <v>15.35</v>
      </c>
      <c r="K98" s="634"/>
      <c r="L98" s="260">
        <v>21.59</v>
      </c>
      <c r="O98" s="859"/>
    </row>
    <row r="99" spans="1:15" s="629" customFormat="1" ht="26.25" customHeight="1">
      <c r="A99" s="1077">
        <v>72</v>
      </c>
      <c r="B99" s="1077" t="s">
        <v>29</v>
      </c>
      <c r="C99" s="1077" t="s">
        <v>106</v>
      </c>
      <c r="D99" s="1078">
        <v>509545234</v>
      </c>
      <c r="E99" s="1123" t="s">
        <v>604</v>
      </c>
      <c r="F99" s="260">
        <v>13.4</v>
      </c>
      <c r="G99" s="260">
        <v>27.464790000000001</v>
      </c>
      <c r="H99" s="1076" t="s">
        <v>1156</v>
      </c>
      <c r="I99" s="1081" t="s">
        <v>1157</v>
      </c>
      <c r="J99" s="634">
        <v>13.4</v>
      </c>
      <c r="K99" s="634"/>
      <c r="L99" s="260">
        <v>27.46</v>
      </c>
      <c r="O99" s="859"/>
    </row>
    <row r="100" spans="1:15" s="629" customFormat="1" ht="12.75" customHeight="1">
      <c r="A100" s="624"/>
      <c r="B100" s="624"/>
      <c r="C100" s="624"/>
      <c r="D100" s="625"/>
      <c r="E100" s="626"/>
      <c r="F100" s="631"/>
      <c r="G100" s="631"/>
      <c r="H100" s="631"/>
      <c r="I100" s="632"/>
      <c r="J100" s="633">
        <f t="shared" ref="J100" si="14">SUM(J83:J99)</f>
        <v>146.48000000000002</v>
      </c>
      <c r="K100" s="633"/>
      <c r="L100" s="633">
        <f>SUM(L83:L99)</f>
        <v>275.58</v>
      </c>
      <c r="O100" s="859"/>
    </row>
    <row r="101" spans="1:15" s="287" customFormat="1" ht="12.75" customHeight="1">
      <c r="A101" s="1298"/>
      <c r="B101" s="1298" t="str">
        <f>B233</f>
        <v>Bhola</v>
      </c>
      <c r="C101" s="1298"/>
      <c r="D101" s="1299"/>
      <c r="E101" s="1300"/>
      <c r="F101" s="1299"/>
      <c r="G101" s="1299"/>
      <c r="H101" s="1299"/>
      <c r="I101" s="1323"/>
      <c r="J101" s="1302">
        <f t="shared" ref="J101" si="15">J100+J82+J76+J72+J65</f>
        <v>532.08999999999992</v>
      </c>
      <c r="K101" s="1302"/>
      <c r="L101" s="1302">
        <f>L100+L82+L76+L72+L65</f>
        <v>1710.3600000000001</v>
      </c>
      <c r="O101" s="621"/>
    </row>
    <row r="102" spans="1:15" s="629" customFormat="1" ht="27.75" customHeight="1">
      <c r="A102" s="1077">
        <v>73</v>
      </c>
      <c r="B102" s="1077" t="s">
        <v>19</v>
      </c>
      <c r="C102" s="1077" t="s">
        <v>5</v>
      </c>
      <c r="D102" s="1078">
        <v>542404034</v>
      </c>
      <c r="E102" s="1123" t="s">
        <v>607</v>
      </c>
      <c r="F102" s="260">
        <v>43.04</v>
      </c>
      <c r="G102" s="260">
        <v>112.17654</v>
      </c>
      <c r="H102" s="1076" t="s">
        <v>1499</v>
      </c>
      <c r="I102" s="1081" t="s">
        <v>1500</v>
      </c>
      <c r="J102" s="634">
        <v>43.04</v>
      </c>
      <c r="K102" s="634"/>
      <c r="L102" s="260">
        <v>112.18</v>
      </c>
      <c r="O102" s="859"/>
    </row>
    <row r="103" spans="1:15" s="629" customFormat="1" ht="14.25" customHeight="1">
      <c r="A103" s="1077">
        <v>74</v>
      </c>
      <c r="B103" s="1077" t="s">
        <v>19</v>
      </c>
      <c r="C103" s="1077" t="s">
        <v>5</v>
      </c>
      <c r="D103" s="1078">
        <v>542404061</v>
      </c>
      <c r="E103" s="1123" t="s">
        <v>392</v>
      </c>
      <c r="F103" s="260">
        <v>6</v>
      </c>
      <c r="G103" s="260">
        <v>19.989999999999998</v>
      </c>
      <c r="H103" s="1076" t="s">
        <v>1501</v>
      </c>
      <c r="I103" s="1081" t="s">
        <v>1502</v>
      </c>
      <c r="J103" s="634">
        <v>6</v>
      </c>
      <c r="K103" s="634"/>
      <c r="L103" s="260">
        <v>19.989999999999998</v>
      </c>
      <c r="O103" s="859"/>
    </row>
    <row r="104" spans="1:15" s="629" customFormat="1" ht="27.75" customHeight="1">
      <c r="A104" s="1077">
        <v>75</v>
      </c>
      <c r="B104" s="1077" t="s">
        <v>19</v>
      </c>
      <c r="C104" s="1077" t="s">
        <v>5</v>
      </c>
      <c r="D104" s="1078">
        <v>542404150</v>
      </c>
      <c r="E104" s="1123" t="s">
        <v>609</v>
      </c>
      <c r="F104" s="260">
        <v>15.88</v>
      </c>
      <c r="G104" s="260">
        <v>49.083640000000003</v>
      </c>
      <c r="H104" s="1076" t="s">
        <v>1503</v>
      </c>
      <c r="I104" s="1081" t="s">
        <v>1504</v>
      </c>
      <c r="J104" s="634">
        <v>15.88</v>
      </c>
      <c r="K104" s="634"/>
      <c r="L104" s="260">
        <v>49.08</v>
      </c>
      <c r="O104" s="859"/>
    </row>
    <row r="105" spans="1:15" s="629" customFormat="1" ht="12.75" customHeight="1">
      <c r="A105" s="624"/>
      <c r="B105" s="624"/>
      <c r="C105" s="624"/>
      <c r="D105" s="625"/>
      <c r="E105" s="626"/>
      <c r="F105" s="631"/>
      <c r="G105" s="631"/>
      <c r="H105" s="631"/>
      <c r="I105" s="632"/>
      <c r="J105" s="633">
        <f t="shared" ref="J105" si="16">SUM(J102:J104)</f>
        <v>64.92</v>
      </c>
      <c r="K105" s="633"/>
      <c r="L105" s="633">
        <f>SUM(L102:L104)</f>
        <v>181.25</v>
      </c>
      <c r="M105" s="631"/>
      <c r="O105" s="859"/>
    </row>
    <row r="106" spans="1:15" s="629" customFormat="1" ht="17.25" customHeight="1">
      <c r="A106" s="1077">
        <v>76</v>
      </c>
      <c r="B106" s="1077" t="s">
        <v>19</v>
      </c>
      <c r="C106" s="1077" t="s">
        <v>25</v>
      </c>
      <c r="D106" s="1078">
        <v>542435157</v>
      </c>
      <c r="E106" s="1123" t="s">
        <v>243</v>
      </c>
      <c r="F106" s="260">
        <v>9</v>
      </c>
      <c r="G106" s="260">
        <v>27</v>
      </c>
      <c r="H106" s="1076" t="s">
        <v>1505</v>
      </c>
      <c r="I106" s="1081" t="s">
        <v>1506</v>
      </c>
      <c r="J106" s="634">
        <v>8.5</v>
      </c>
      <c r="K106" s="634"/>
      <c r="L106" s="260">
        <v>25.43</v>
      </c>
      <c r="O106" s="859"/>
    </row>
    <row r="107" spans="1:15" s="629" customFormat="1" ht="12.75" customHeight="1">
      <c r="A107" s="624"/>
      <c r="B107" s="624"/>
      <c r="C107" s="624"/>
      <c r="D107" s="625"/>
      <c r="E107" s="626"/>
      <c r="F107" s="633">
        <f>F106</f>
        <v>9</v>
      </c>
      <c r="G107" s="633">
        <f t="shared" ref="G107:M107" si="17">G106</f>
        <v>27</v>
      </c>
      <c r="H107" s="633"/>
      <c r="I107" s="628"/>
      <c r="J107" s="633">
        <f t="shared" si="17"/>
        <v>8.5</v>
      </c>
      <c r="K107" s="633">
        <f t="shared" si="17"/>
        <v>0</v>
      </c>
      <c r="L107" s="633">
        <f t="shared" si="17"/>
        <v>25.43</v>
      </c>
      <c r="M107" s="633">
        <f t="shared" si="17"/>
        <v>0</v>
      </c>
      <c r="O107" s="859"/>
    </row>
    <row r="108" spans="1:15" s="629" customFormat="1" ht="30" customHeight="1">
      <c r="A108" s="1077">
        <v>77</v>
      </c>
      <c r="B108" s="1077" t="s">
        <v>19</v>
      </c>
      <c r="C108" s="1077" t="s">
        <v>482</v>
      </c>
      <c r="D108" s="1078">
        <v>542844032</v>
      </c>
      <c r="E108" s="1123" t="s">
        <v>610</v>
      </c>
      <c r="F108" s="260">
        <v>20.32</v>
      </c>
      <c r="G108" s="260">
        <v>40.429490000000001</v>
      </c>
      <c r="H108" s="1076" t="s">
        <v>1507</v>
      </c>
      <c r="I108" s="1081" t="s">
        <v>1508</v>
      </c>
      <c r="J108" s="634">
        <v>20.32</v>
      </c>
      <c r="K108" s="634"/>
      <c r="L108" s="260">
        <v>40.43</v>
      </c>
      <c r="O108" s="859"/>
    </row>
    <row r="109" spans="1:15" s="629" customFormat="1" ht="30" customHeight="1">
      <c r="A109" s="1077">
        <v>78</v>
      </c>
      <c r="B109" s="1077" t="s">
        <v>19</v>
      </c>
      <c r="C109" s="1077" t="s">
        <v>482</v>
      </c>
      <c r="D109" s="1078">
        <v>542844033</v>
      </c>
      <c r="E109" s="1123" t="s">
        <v>611</v>
      </c>
      <c r="F109" s="260">
        <v>6.1</v>
      </c>
      <c r="G109" s="260">
        <v>15.72367</v>
      </c>
      <c r="H109" s="1076" t="s">
        <v>1509</v>
      </c>
      <c r="I109" s="1081" t="s">
        <v>1510</v>
      </c>
      <c r="J109" s="634">
        <v>6.1</v>
      </c>
      <c r="K109" s="634"/>
      <c r="L109" s="260">
        <v>15.72</v>
      </c>
      <c r="O109" s="859"/>
    </row>
    <row r="110" spans="1:15" s="629" customFormat="1" ht="30" customHeight="1">
      <c r="A110" s="1077">
        <v>79</v>
      </c>
      <c r="B110" s="1077" t="s">
        <v>19</v>
      </c>
      <c r="C110" s="1077" t="s">
        <v>482</v>
      </c>
      <c r="D110" s="1078">
        <v>542844077</v>
      </c>
      <c r="E110" s="1123" t="s">
        <v>238</v>
      </c>
      <c r="F110" s="260">
        <v>9.15</v>
      </c>
      <c r="G110" s="260">
        <v>10.7599</v>
      </c>
      <c r="H110" s="1076" t="s">
        <v>1511</v>
      </c>
      <c r="I110" s="1081" t="s">
        <v>1512</v>
      </c>
      <c r="J110" s="634">
        <v>9.15</v>
      </c>
      <c r="K110" s="634"/>
      <c r="L110" s="260">
        <v>10.76</v>
      </c>
      <c r="O110" s="859"/>
    </row>
    <row r="111" spans="1:15" s="629" customFormat="1" ht="30" customHeight="1">
      <c r="A111" s="1077">
        <v>80</v>
      </c>
      <c r="B111" s="1077" t="s">
        <v>19</v>
      </c>
      <c r="C111" s="1077" t="s">
        <v>482</v>
      </c>
      <c r="D111" s="1078">
        <v>542844096</v>
      </c>
      <c r="E111" s="1123" t="s">
        <v>613</v>
      </c>
      <c r="F111" s="260">
        <v>9.15</v>
      </c>
      <c r="G111" s="260">
        <v>10.75238</v>
      </c>
      <c r="H111" s="1076" t="s">
        <v>1515</v>
      </c>
      <c r="I111" s="1081" t="s">
        <v>1516</v>
      </c>
      <c r="J111" s="634">
        <v>9.15</v>
      </c>
      <c r="K111" s="634"/>
      <c r="L111" s="260">
        <v>10.75</v>
      </c>
      <c r="O111" s="859"/>
    </row>
    <row r="112" spans="1:15" s="629" customFormat="1" ht="30" customHeight="1">
      <c r="A112" s="1077">
        <v>81</v>
      </c>
      <c r="B112" s="1077" t="s">
        <v>19</v>
      </c>
      <c r="C112" s="1077" t="s">
        <v>482</v>
      </c>
      <c r="D112" s="1078">
        <v>542844097</v>
      </c>
      <c r="E112" s="1123" t="s">
        <v>614</v>
      </c>
      <c r="F112" s="260">
        <v>9.76</v>
      </c>
      <c r="G112" s="260">
        <v>18.971319999999999</v>
      </c>
      <c r="H112" s="1076" t="s">
        <v>1517</v>
      </c>
      <c r="I112" s="1081" t="s">
        <v>1518</v>
      </c>
      <c r="J112" s="634">
        <v>9.76</v>
      </c>
      <c r="K112" s="634"/>
      <c r="L112" s="260">
        <v>18.97</v>
      </c>
      <c r="O112" s="859"/>
    </row>
    <row r="113" spans="1:15" s="629" customFormat="1" ht="30" customHeight="1">
      <c r="A113" s="1077">
        <v>82</v>
      </c>
      <c r="B113" s="1077" t="s">
        <v>19</v>
      </c>
      <c r="C113" s="1077" t="s">
        <v>482</v>
      </c>
      <c r="D113" s="1078">
        <v>542844103</v>
      </c>
      <c r="E113" s="1123" t="s">
        <v>615</v>
      </c>
      <c r="F113" s="260">
        <v>19.86</v>
      </c>
      <c r="G113" s="260">
        <v>42.933019999999999</v>
      </c>
      <c r="H113" s="1076" t="s">
        <v>1519</v>
      </c>
      <c r="I113" s="1081" t="s">
        <v>1520</v>
      </c>
      <c r="J113" s="634">
        <v>19.86</v>
      </c>
      <c r="K113" s="634"/>
      <c r="L113" s="260">
        <v>42.93</v>
      </c>
      <c r="O113" s="859"/>
    </row>
    <row r="114" spans="1:15" s="629" customFormat="1" ht="30" customHeight="1">
      <c r="A114" s="1077">
        <v>83</v>
      </c>
      <c r="B114" s="1077" t="s">
        <v>21</v>
      </c>
      <c r="C114" s="1077" t="s">
        <v>482</v>
      </c>
      <c r="D114" s="1078">
        <v>542844114</v>
      </c>
      <c r="E114" s="1123" t="s">
        <v>232</v>
      </c>
      <c r="F114" s="260">
        <v>13.59</v>
      </c>
      <c r="G114" s="260">
        <v>25.46</v>
      </c>
      <c r="H114" s="1076" t="s">
        <v>1521</v>
      </c>
      <c r="I114" s="1081" t="s">
        <v>1522</v>
      </c>
      <c r="J114" s="634">
        <v>13.59</v>
      </c>
      <c r="K114" s="634"/>
      <c r="L114" s="260">
        <v>25.46</v>
      </c>
      <c r="O114" s="859"/>
    </row>
    <row r="115" spans="1:15" s="629" customFormat="1" ht="30" customHeight="1">
      <c r="A115" s="1077">
        <v>84</v>
      </c>
      <c r="B115" s="1077" t="s">
        <v>19</v>
      </c>
      <c r="C115" s="1077" t="s">
        <v>482</v>
      </c>
      <c r="D115" s="1078">
        <v>542845032</v>
      </c>
      <c r="E115" s="1123" t="s">
        <v>616</v>
      </c>
      <c r="F115" s="260">
        <v>5.49</v>
      </c>
      <c r="G115" s="260">
        <v>6.4514300000000002</v>
      </c>
      <c r="H115" s="1076" t="s">
        <v>1523</v>
      </c>
      <c r="I115" s="1081" t="s">
        <v>1524</v>
      </c>
      <c r="J115" s="634">
        <v>5.49</v>
      </c>
      <c r="K115" s="634"/>
      <c r="L115" s="260">
        <v>6.45</v>
      </c>
      <c r="O115" s="859"/>
    </row>
    <row r="116" spans="1:15" s="629" customFormat="1" ht="30" customHeight="1">
      <c r="A116" s="1077">
        <v>85</v>
      </c>
      <c r="B116" s="1077" t="s">
        <v>21</v>
      </c>
      <c r="C116" s="1077" t="s">
        <v>482</v>
      </c>
      <c r="D116" s="1078">
        <v>542435090</v>
      </c>
      <c r="E116" s="1123" t="s">
        <v>233</v>
      </c>
      <c r="F116" s="260">
        <v>10</v>
      </c>
      <c r="G116" s="260">
        <v>25</v>
      </c>
      <c r="H116" s="1076"/>
      <c r="I116" s="1081" t="s">
        <v>840</v>
      </c>
      <c r="J116" s="634">
        <v>10</v>
      </c>
      <c r="K116" s="634"/>
      <c r="L116" s="260">
        <f>J116*9</f>
        <v>90</v>
      </c>
      <c r="O116" s="859"/>
    </row>
    <row r="117" spans="1:15" s="629" customFormat="1" ht="30" customHeight="1">
      <c r="A117" s="1077">
        <v>86</v>
      </c>
      <c r="B117" s="1077" t="s">
        <v>19</v>
      </c>
      <c r="C117" s="1077" t="s">
        <v>482</v>
      </c>
      <c r="D117" s="1078">
        <v>542845120</v>
      </c>
      <c r="E117" s="1123" t="s">
        <v>617</v>
      </c>
      <c r="F117" s="260">
        <v>15.92</v>
      </c>
      <c r="G117" s="260">
        <v>32.567819999999998</v>
      </c>
      <c r="H117" s="1076" t="s">
        <v>1525</v>
      </c>
      <c r="I117" s="1081" t="s">
        <v>1526</v>
      </c>
      <c r="J117" s="634">
        <v>15.92</v>
      </c>
      <c r="K117" s="634"/>
      <c r="L117" s="260">
        <v>32.57</v>
      </c>
      <c r="O117" s="859"/>
    </row>
    <row r="118" spans="1:15" s="629" customFormat="1" ht="12.75" customHeight="1">
      <c r="A118" s="635"/>
      <c r="B118" s="635"/>
      <c r="C118" s="635"/>
      <c r="D118" s="636"/>
      <c r="E118" s="637"/>
      <c r="F118" s="638"/>
      <c r="G118" s="638"/>
      <c r="H118" s="638"/>
      <c r="I118" s="639"/>
      <c r="J118" s="640">
        <f t="shared" ref="J118" si="18">SUM(J108:J117)</f>
        <v>119.34</v>
      </c>
      <c r="K118" s="640"/>
      <c r="L118" s="640">
        <f>SUM(L108:L117)</f>
        <v>294.04000000000002</v>
      </c>
      <c r="M118" s="638"/>
      <c r="O118" s="859"/>
    </row>
    <row r="119" spans="1:15" s="287" customFormat="1" ht="14.25" customHeight="1">
      <c r="A119" s="1298"/>
      <c r="B119" s="1298" t="str">
        <f>B117</f>
        <v>Jhalokati</v>
      </c>
      <c r="C119" s="1298"/>
      <c r="D119" s="1299"/>
      <c r="E119" s="1300"/>
      <c r="F119" s="1299"/>
      <c r="G119" s="1299"/>
      <c r="H119" s="1299"/>
      <c r="I119" s="1323"/>
      <c r="J119" s="1302">
        <f t="shared" ref="J119" si="19">J118+J107+J105</f>
        <v>192.76</v>
      </c>
      <c r="K119" s="1302"/>
      <c r="L119" s="1302">
        <f>L118+L107+L105</f>
        <v>500.72</v>
      </c>
      <c r="M119" s="496"/>
      <c r="O119" s="621"/>
    </row>
    <row r="120" spans="1:15" s="629" customFormat="1" ht="28.5" customHeight="1">
      <c r="A120" s="1077">
        <v>87</v>
      </c>
      <c r="B120" s="1077" t="s">
        <v>8</v>
      </c>
      <c r="C120" s="1077" t="s">
        <v>5</v>
      </c>
      <c r="D120" s="1078">
        <v>578954053</v>
      </c>
      <c r="E120" s="1123" t="s">
        <v>214</v>
      </c>
      <c r="F120" s="260">
        <v>3</v>
      </c>
      <c r="G120" s="260">
        <v>9.7905800000000003</v>
      </c>
      <c r="H120" s="1076" t="s">
        <v>1527</v>
      </c>
      <c r="I120" s="1081" t="s">
        <v>1528</v>
      </c>
      <c r="J120" s="634">
        <v>3</v>
      </c>
      <c r="K120" s="634"/>
      <c r="L120" s="260">
        <v>9.7899999999999991</v>
      </c>
      <c r="O120" s="859"/>
    </row>
    <row r="121" spans="1:15" s="629" customFormat="1" ht="28.5" customHeight="1">
      <c r="A121" s="1077">
        <v>88</v>
      </c>
      <c r="B121" s="1077" t="s">
        <v>8</v>
      </c>
      <c r="C121" s="1077" t="s">
        <v>5</v>
      </c>
      <c r="D121" s="1078">
        <v>578954082</v>
      </c>
      <c r="E121" s="1123" t="s">
        <v>618</v>
      </c>
      <c r="F121" s="260">
        <v>4.875</v>
      </c>
      <c r="G121" s="260">
        <v>12.686909999999999</v>
      </c>
      <c r="H121" s="1076" t="s">
        <v>1529</v>
      </c>
      <c r="I121" s="1081" t="s">
        <v>1530</v>
      </c>
      <c r="J121" s="634">
        <v>4.875</v>
      </c>
      <c r="K121" s="634"/>
      <c r="L121" s="260">
        <v>12.69</v>
      </c>
      <c r="O121" s="859"/>
    </row>
    <row r="122" spans="1:15" s="629" customFormat="1" ht="28.5" customHeight="1">
      <c r="A122" s="1077">
        <v>89</v>
      </c>
      <c r="B122" s="1077" t="s">
        <v>8</v>
      </c>
      <c r="C122" s="1077" t="s">
        <v>5</v>
      </c>
      <c r="D122" s="1078">
        <v>578954134</v>
      </c>
      <c r="E122" s="1123" t="s">
        <v>215</v>
      </c>
      <c r="F122" s="260">
        <v>3</v>
      </c>
      <c r="G122" s="260">
        <v>10.6168</v>
      </c>
      <c r="H122" s="1076" t="s">
        <v>1531</v>
      </c>
      <c r="I122" s="1081" t="s">
        <v>1532</v>
      </c>
      <c r="J122" s="634">
        <v>3</v>
      </c>
      <c r="K122" s="634"/>
      <c r="L122" s="260">
        <v>10.62</v>
      </c>
      <c r="O122" s="859"/>
    </row>
    <row r="123" spans="1:15" s="629" customFormat="1" ht="12.75" customHeight="1">
      <c r="A123" s="624"/>
      <c r="B123" s="624"/>
      <c r="C123" s="624"/>
      <c r="D123" s="625"/>
      <c r="E123" s="626"/>
      <c r="F123" s="631"/>
      <c r="G123" s="631"/>
      <c r="H123" s="631"/>
      <c r="I123" s="632"/>
      <c r="J123" s="633">
        <f>SUM(J120:J122)</f>
        <v>10.875</v>
      </c>
      <c r="K123" s="633"/>
      <c r="L123" s="633">
        <f>SUM(L120:L122)</f>
        <v>33.099999999999994</v>
      </c>
      <c r="M123" s="631"/>
      <c r="O123" s="859"/>
    </row>
    <row r="124" spans="1:15" s="629" customFormat="1" ht="32.25" customHeight="1">
      <c r="A124" s="1077">
        <v>90</v>
      </c>
      <c r="B124" s="1077" t="s">
        <v>8</v>
      </c>
      <c r="C124" s="1077" t="s">
        <v>174</v>
      </c>
      <c r="D124" s="1078">
        <v>578384027</v>
      </c>
      <c r="E124" s="1123" t="s">
        <v>620</v>
      </c>
      <c r="F124" s="260">
        <v>5.4249999999999998</v>
      </c>
      <c r="G124" s="260">
        <v>9.8334700000000002</v>
      </c>
      <c r="H124" s="1076" t="s">
        <v>1533</v>
      </c>
      <c r="I124" s="1081" t="s">
        <v>1534</v>
      </c>
      <c r="J124" s="634">
        <v>5.4249999999999998</v>
      </c>
      <c r="K124" s="634"/>
      <c r="L124" s="260">
        <v>9.83</v>
      </c>
      <c r="O124" s="859"/>
    </row>
    <row r="125" spans="1:15" s="629" customFormat="1" ht="32.25" customHeight="1">
      <c r="A125" s="1077">
        <v>91</v>
      </c>
      <c r="B125" s="1077" t="s">
        <v>199</v>
      </c>
      <c r="C125" s="1077" t="s">
        <v>174</v>
      </c>
      <c r="D125" s="1078">
        <v>578384060</v>
      </c>
      <c r="E125" s="1123" t="s">
        <v>227</v>
      </c>
      <c r="F125" s="260">
        <v>2.2250000000000001</v>
      </c>
      <c r="G125" s="260">
        <v>3.96</v>
      </c>
      <c r="H125" s="1076" t="s">
        <v>1535</v>
      </c>
      <c r="I125" s="1081" t="s">
        <v>1536</v>
      </c>
      <c r="J125" s="634">
        <v>2.2250000000000001</v>
      </c>
      <c r="K125" s="634"/>
      <c r="L125" s="260">
        <v>3.96</v>
      </c>
      <c r="O125" s="859"/>
    </row>
    <row r="126" spans="1:15" s="629" customFormat="1" ht="15.75" customHeight="1">
      <c r="A126" s="1077">
        <v>92</v>
      </c>
      <c r="B126" s="1077" t="s">
        <v>8</v>
      </c>
      <c r="C126" s="1077" t="s">
        <v>174</v>
      </c>
      <c r="D126" s="1078">
        <v>578384124</v>
      </c>
      <c r="E126" s="1123" t="s">
        <v>622</v>
      </c>
      <c r="F126" s="260">
        <v>2.2250000000000001</v>
      </c>
      <c r="G126" s="260">
        <v>3.9587300000000001</v>
      </c>
      <c r="H126" s="1076" t="s">
        <v>1537</v>
      </c>
      <c r="I126" s="1081" t="s">
        <v>1538</v>
      </c>
      <c r="J126" s="634">
        <v>2.2250000000000001</v>
      </c>
      <c r="K126" s="634"/>
      <c r="L126" s="260">
        <v>3.96</v>
      </c>
      <c r="O126" s="859"/>
    </row>
    <row r="127" spans="1:15" s="629" customFormat="1" ht="12.75" customHeight="1">
      <c r="A127" s="624"/>
      <c r="B127" s="624"/>
      <c r="C127" s="624"/>
      <c r="D127" s="625"/>
      <c r="E127" s="626"/>
      <c r="F127" s="631"/>
      <c r="G127" s="631"/>
      <c r="H127" s="631"/>
      <c r="I127" s="632"/>
      <c r="J127" s="633">
        <f t="shared" ref="J127" si="20">SUM(J124:J126)</f>
        <v>9.875</v>
      </c>
      <c r="K127" s="633"/>
      <c r="L127" s="633">
        <f>SUM(L124:L126)</f>
        <v>17.75</v>
      </c>
      <c r="M127" s="631"/>
      <c r="O127" s="859"/>
    </row>
    <row r="128" spans="1:15" s="629" customFormat="1" ht="21.75" customHeight="1">
      <c r="A128" s="1077">
        <v>93</v>
      </c>
      <c r="B128" s="1077" t="s">
        <v>199</v>
      </c>
      <c r="C128" s="1077" t="s">
        <v>11</v>
      </c>
      <c r="D128" s="1078">
        <v>578765080</v>
      </c>
      <c r="E128" s="1123" t="s">
        <v>201</v>
      </c>
      <c r="F128" s="260">
        <v>15</v>
      </c>
      <c r="G128" s="260">
        <v>30</v>
      </c>
      <c r="H128" s="1076" t="s">
        <v>1539</v>
      </c>
      <c r="I128" s="1081" t="s">
        <v>1540</v>
      </c>
      <c r="J128" s="634">
        <v>9.15</v>
      </c>
      <c r="K128" s="634"/>
      <c r="L128" s="260">
        <v>25.5</v>
      </c>
      <c r="O128" s="859"/>
    </row>
    <row r="129" spans="1:15" s="629" customFormat="1" ht="12.75" customHeight="1">
      <c r="A129" s="635"/>
      <c r="B129" s="635"/>
      <c r="C129" s="635"/>
      <c r="D129" s="636"/>
      <c r="E129" s="637"/>
      <c r="F129" s="638"/>
      <c r="G129" s="638"/>
      <c r="H129" s="638"/>
      <c r="I129" s="639"/>
      <c r="J129" s="640">
        <f t="shared" ref="J129" si="21">J128</f>
        <v>9.15</v>
      </c>
      <c r="K129" s="640"/>
      <c r="L129" s="640">
        <f>L128</f>
        <v>25.5</v>
      </c>
      <c r="M129" s="638"/>
      <c r="O129" s="859"/>
    </row>
    <row r="130" spans="1:15" s="287" customFormat="1" ht="12.75" customHeight="1">
      <c r="A130" s="1298"/>
      <c r="B130" s="1298" t="str">
        <f>B128</f>
        <v>Patuahali</v>
      </c>
      <c r="C130" s="1298"/>
      <c r="D130" s="1299"/>
      <c r="E130" s="1300"/>
      <c r="F130" s="1299"/>
      <c r="G130" s="1299"/>
      <c r="H130" s="1299"/>
      <c r="I130" s="1323"/>
      <c r="J130" s="1302">
        <f t="shared" ref="J130" si="22">J129+J127+J123</f>
        <v>29.9</v>
      </c>
      <c r="K130" s="1302"/>
      <c r="L130" s="1302">
        <f>L129+L127+L123</f>
        <v>76.349999999999994</v>
      </c>
      <c r="M130" s="496"/>
      <c r="N130" s="629"/>
      <c r="O130" s="621"/>
    </row>
    <row r="131" spans="1:15" s="629" customFormat="1" ht="16.5" customHeight="1">
      <c r="A131" s="1077">
        <v>94</v>
      </c>
      <c r="B131" s="1077" t="s">
        <v>1</v>
      </c>
      <c r="C131" s="1077" t="s">
        <v>77</v>
      </c>
      <c r="D131" s="1078">
        <v>579144012</v>
      </c>
      <c r="E131" s="1123" t="s">
        <v>194</v>
      </c>
      <c r="F131" s="260">
        <v>20</v>
      </c>
      <c r="G131" s="260">
        <v>55</v>
      </c>
      <c r="H131" s="1076" t="s">
        <v>1541</v>
      </c>
      <c r="I131" s="1081" t="s">
        <v>1542</v>
      </c>
      <c r="J131" s="634">
        <v>16</v>
      </c>
      <c r="K131" s="634"/>
      <c r="L131" s="260">
        <v>51.97</v>
      </c>
      <c r="O131" s="859"/>
    </row>
    <row r="132" spans="1:15" s="629" customFormat="1" ht="29.25" customHeight="1">
      <c r="A132" s="1077">
        <v>95</v>
      </c>
      <c r="B132" s="1077" t="s">
        <v>1</v>
      </c>
      <c r="C132" s="1077" t="s">
        <v>77</v>
      </c>
      <c r="D132" s="1078">
        <v>579144040</v>
      </c>
      <c r="E132" s="1123" t="s">
        <v>624</v>
      </c>
      <c r="F132" s="260">
        <v>13.8</v>
      </c>
      <c r="G132" s="260">
        <v>32.462620000000001</v>
      </c>
      <c r="H132" s="1076" t="s">
        <v>1543</v>
      </c>
      <c r="I132" s="1081" t="s">
        <v>1544</v>
      </c>
      <c r="J132" s="634">
        <v>13.8</v>
      </c>
      <c r="K132" s="634"/>
      <c r="L132" s="260">
        <v>32.46</v>
      </c>
      <c r="O132" s="859"/>
    </row>
    <row r="133" spans="1:15" s="629" customFormat="1" ht="29.25" customHeight="1">
      <c r="A133" s="1077">
        <v>96</v>
      </c>
      <c r="B133" s="1077" t="s">
        <v>1</v>
      </c>
      <c r="C133" s="1077" t="s">
        <v>77</v>
      </c>
      <c r="D133" s="1078">
        <v>579144058</v>
      </c>
      <c r="E133" s="1123" t="s">
        <v>196</v>
      </c>
      <c r="F133" s="260">
        <v>3.3</v>
      </c>
      <c r="G133" s="260">
        <v>7.0327000000000002</v>
      </c>
      <c r="H133" s="1076" t="s">
        <v>1545</v>
      </c>
      <c r="I133" s="1081" t="s">
        <v>1546</v>
      </c>
      <c r="J133" s="634">
        <v>3.3</v>
      </c>
      <c r="K133" s="634"/>
      <c r="L133" s="260">
        <v>7.03</v>
      </c>
      <c r="O133" s="859"/>
    </row>
    <row r="134" spans="1:15" s="629" customFormat="1" ht="19.5" customHeight="1">
      <c r="A134" s="1077">
        <v>97</v>
      </c>
      <c r="B134" s="1077" t="s">
        <v>1</v>
      </c>
      <c r="C134" s="1077" t="s">
        <v>77</v>
      </c>
      <c r="D134" s="1078">
        <v>579144079</v>
      </c>
      <c r="E134" s="1123" t="s">
        <v>195</v>
      </c>
      <c r="F134" s="260">
        <v>11</v>
      </c>
      <c r="G134" s="260">
        <v>26</v>
      </c>
      <c r="H134" s="1076" t="s">
        <v>1547</v>
      </c>
      <c r="I134" s="1081" t="s">
        <v>1548</v>
      </c>
      <c r="J134" s="634">
        <v>9.3000000000000007</v>
      </c>
      <c r="K134" s="634"/>
      <c r="L134" s="260">
        <v>25.17</v>
      </c>
      <c r="O134" s="859"/>
    </row>
    <row r="135" spans="1:15" s="629" customFormat="1" ht="19.5" customHeight="1">
      <c r="A135" s="1077">
        <v>98</v>
      </c>
      <c r="B135" s="1077" t="s">
        <v>1</v>
      </c>
      <c r="C135" s="1077" t="s">
        <v>77</v>
      </c>
      <c r="D135" s="1078">
        <v>579144112</v>
      </c>
      <c r="E135" s="1123" t="s">
        <v>193</v>
      </c>
      <c r="F135" s="260">
        <v>15</v>
      </c>
      <c r="G135" s="260">
        <v>31</v>
      </c>
      <c r="H135" s="1076" t="s">
        <v>1549</v>
      </c>
      <c r="I135" s="1081" t="s">
        <v>1550</v>
      </c>
      <c r="J135" s="634">
        <v>13.3</v>
      </c>
      <c r="K135" s="634"/>
      <c r="L135" s="260">
        <v>30.74</v>
      </c>
      <c r="O135" s="859"/>
    </row>
    <row r="136" spans="1:15" s="629" customFormat="1" ht="12.75" customHeight="1">
      <c r="A136" s="624"/>
      <c r="B136" s="624"/>
      <c r="C136" s="624"/>
      <c r="D136" s="625"/>
      <c r="E136" s="626"/>
      <c r="F136" s="631"/>
      <c r="G136" s="631"/>
      <c r="H136" s="631"/>
      <c r="I136" s="632"/>
      <c r="J136" s="633">
        <f t="shared" ref="J136" si="23">SUM(J131:J135)</f>
        <v>55.7</v>
      </c>
      <c r="K136" s="633"/>
      <c r="L136" s="633">
        <f>SUM(L131:L135)</f>
        <v>147.37</v>
      </c>
      <c r="M136" s="631"/>
      <c r="O136" s="859"/>
    </row>
    <row r="137" spans="1:15" s="629" customFormat="1" ht="31.5" customHeight="1">
      <c r="A137" s="1077">
        <v>99</v>
      </c>
      <c r="B137" s="1077" t="s">
        <v>1</v>
      </c>
      <c r="C137" s="1077" t="s">
        <v>3</v>
      </c>
      <c r="D137" s="1078">
        <v>579875057</v>
      </c>
      <c r="E137" s="1123" t="s">
        <v>2847</v>
      </c>
      <c r="F137" s="260">
        <v>20</v>
      </c>
      <c r="G137" s="260">
        <v>8</v>
      </c>
      <c r="H137" s="1076" t="s">
        <v>1553</v>
      </c>
      <c r="I137" s="1081" t="s">
        <v>1554</v>
      </c>
      <c r="J137" s="634">
        <v>12</v>
      </c>
      <c r="K137" s="634"/>
      <c r="L137" s="260">
        <v>106.56</v>
      </c>
      <c r="O137" s="859"/>
    </row>
    <row r="138" spans="1:15" s="629" customFormat="1" ht="31.5" customHeight="1">
      <c r="A138" s="1077">
        <v>100</v>
      </c>
      <c r="B138" s="1077" t="s">
        <v>1</v>
      </c>
      <c r="C138" s="1077" t="s">
        <v>114</v>
      </c>
      <c r="D138" s="1078">
        <v>579874004</v>
      </c>
      <c r="E138" s="1123" t="s">
        <v>627</v>
      </c>
      <c r="F138" s="260">
        <v>33.799999999999997</v>
      </c>
      <c r="G138" s="260">
        <v>70</v>
      </c>
      <c r="H138" s="1076" t="s">
        <v>1555</v>
      </c>
      <c r="I138" s="1081" t="s">
        <v>1556</v>
      </c>
      <c r="J138" s="634">
        <v>33.799999999999997</v>
      </c>
      <c r="K138" s="634"/>
      <c r="L138" s="260">
        <v>67.349999999999994</v>
      </c>
      <c r="O138" s="859"/>
    </row>
    <row r="139" spans="1:15" s="629" customFormat="1" ht="31.5" customHeight="1">
      <c r="A139" s="1077">
        <v>101</v>
      </c>
      <c r="B139" s="1077" t="s">
        <v>1</v>
      </c>
      <c r="C139" s="1077" t="s">
        <v>114</v>
      </c>
      <c r="D139" s="1078">
        <v>579874127</v>
      </c>
      <c r="E139" s="1123" t="s">
        <v>186</v>
      </c>
      <c r="F139" s="260">
        <v>35</v>
      </c>
      <c r="G139" s="260">
        <v>36</v>
      </c>
      <c r="H139" s="1076" t="s">
        <v>1557</v>
      </c>
      <c r="I139" s="1081" t="s">
        <v>1558</v>
      </c>
      <c r="J139" s="634">
        <v>16.399999999999999</v>
      </c>
      <c r="K139" s="634"/>
      <c r="L139" s="260">
        <v>30.15</v>
      </c>
      <c r="O139" s="859"/>
    </row>
    <row r="140" spans="1:15" s="629" customFormat="1" ht="12.75" customHeight="1">
      <c r="A140" s="624"/>
      <c r="B140" s="624"/>
      <c r="C140" s="624"/>
      <c r="D140" s="625"/>
      <c r="E140" s="626"/>
      <c r="F140" s="631"/>
      <c r="G140" s="631"/>
      <c r="H140" s="631"/>
      <c r="I140" s="632"/>
      <c r="J140" s="633">
        <f t="shared" ref="J140" si="24">SUM(J137:J139)</f>
        <v>62.199999999999996</v>
      </c>
      <c r="K140" s="633"/>
      <c r="L140" s="633">
        <f>SUM(L137:L139)</f>
        <v>204.06</v>
      </c>
      <c r="M140" s="631"/>
      <c r="O140" s="859"/>
    </row>
    <row r="141" spans="1:15" s="629" customFormat="1" ht="22.5" customHeight="1">
      <c r="A141" s="1077">
        <v>102</v>
      </c>
      <c r="B141" s="1077" t="s">
        <v>1</v>
      </c>
      <c r="C141" s="1077" t="s">
        <v>5</v>
      </c>
      <c r="D141" s="1078">
        <v>579805099</v>
      </c>
      <c r="E141" s="1123" t="s">
        <v>629</v>
      </c>
      <c r="F141" s="260">
        <v>6.5</v>
      </c>
      <c r="G141" s="260">
        <v>4</v>
      </c>
      <c r="H141" s="1076" t="s">
        <v>1559</v>
      </c>
      <c r="I141" s="1081" t="s">
        <v>1560</v>
      </c>
      <c r="J141" s="634">
        <v>6.5</v>
      </c>
      <c r="K141" s="634"/>
      <c r="L141" s="260">
        <v>11.49</v>
      </c>
      <c r="O141" s="859"/>
    </row>
    <row r="142" spans="1:15" s="629" customFormat="1" ht="12.75" customHeight="1">
      <c r="A142" s="624"/>
      <c r="B142" s="624"/>
      <c r="C142" s="624"/>
      <c r="D142" s="625"/>
      <c r="E142" s="626"/>
      <c r="F142" s="631"/>
      <c r="G142" s="631"/>
      <c r="H142" s="631"/>
      <c r="I142" s="632"/>
      <c r="J142" s="633">
        <f t="shared" ref="J142" si="25">J141</f>
        <v>6.5</v>
      </c>
      <c r="K142" s="633"/>
      <c r="L142" s="633">
        <f>L141</f>
        <v>11.49</v>
      </c>
      <c r="M142" s="631"/>
      <c r="O142" s="859"/>
    </row>
    <row r="143" spans="1:15" s="629" customFormat="1" ht="17.25" customHeight="1">
      <c r="A143" s="1077">
        <v>103</v>
      </c>
      <c r="B143" s="1077" t="s">
        <v>1</v>
      </c>
      <c r="C143" s="1077" t="s">
        <v>2</v>
      </c>
      <c r="D143" s="1078">
        <v>579584006</v>
      </c>
      <c r="E143" s="1123" t="s">
        <v>181</v>
      </c>
      <c r="F143" s="260">
        <v>6</v>
      </c>
      <c r="G143" s="260">
        <v>34.963529999999999</v>
      </c>
      <c r="H143" s="1076" t="s">
        <v>1561</v>
      </c>
      <c r="I143" s="1081" t="s">
        <v>1562</v>
      </c>
      <c r="J143" s="634">
        <v>6</v>
      </c>
      <c r="K143" s="634"/>
      <c r="L143" s="260">
        <v>15.6</v>
      </c>
      <c r="O143" s="859"/>
    </row>
    <row r="144" spans="1:15" s="629" customFormat="1" ht="17.25" customHeight="1">
      <c r="A144" s="1077">
        <v>104</v>
      </c>
      <c r="B144" s="1077" t="s">
        <v>1</v>
      </c>
      <c r="C144" s="1077" t="s">
        <v>2</v>
      </c>
      <c r="D144" s="1078">
        <v>579584042</v>
      </c>
      <c r="E144" s="1123" t="s">
        <v>631</v>
      </c>
      <c r="F144" s="260">
        <v>8</v>
      </c>
      <c r="G144" s="260">
        <v>12.00643</v>
      </c>
      <c r="H144" s="1076" t="s">
        <v>1563</v>
      </c>
      <c r="I144" s="1081" t="s">
        <v>1564</v>
      </c>
      <c r="J144" s="634">
        <v>8</v>
      </c>
      <c r="K144" s="634"/>
      <c r="L144" s="260">
        <v>34.96</v>
      </c>
      <c r="O144" s="859"/>
    </row>
    <row r="145" spans="1:15" s="629" customFormat="1" ht="29.25" customHeight="1">
      <c r="A145" s="1077">
        <v>105</v>
      </c>
      <c r="B145" s="1077" t="s">
        <v>1</v>
      </c>
      <c r="C145" s="1077" t="s">
        <v>2</v>
      </c>
      <c r="D145" s="1078">
        <v>579584090</v>
      </c>
      <c r="E145" s="1122" t="s">
        <v>632</v>
      </c>
      <c r="F145" s="260">
        <v>20</v>
      </c>
      <c r="G145" s="260">
        <v>100</v>
      </c>
      <c r="H145" s="1076" t="s">
        <v>1565</v>
      </c>
      <c r="I145" s="1081" t="s">
        <v>1566</v>
      </c>
      <c r="J145" s="634">
        <v>7.5</v>
      </c>
      <c r="K145" s="634"/>
      <c r="L145" s="260">
        <v>29.3</v>
      </c>
      <c r="O145" s="859"/>
    </row>
    <row r="146" spans="1:15" s="629" customFormat="1" ht="29.25" customHeight="1">
      <c r="A146" s="1077">
        <v>106</v>
      </c>
      <c r="B146" s="1077" t="s">
        <v>1</v>
      </c>
      <c r="C146" s="1077" t="s">
        <v>2</v>
      </c>
      <c r="D146" s="1078">
        <v>579584103</v>
      </c>
      <c r="E146" s="1123" t="s">
        <v>179</v>
      </c>
      <c r="F146" s="260">
        <v>4.8</v>
      </c>
      <c r="G146" s="260">
        <v>35</v>
      </c>
      <c r="H146" s="1076" t="s">
        <v>1569</v>
      </c>
      <c r="I146" s="1081" t="s">
        <v>1570</v>
      </c>
      <c r="J146" s="634">
        <v>4.8</v>
      </c>
      <c r="K146" s="634"/>
      <c r="L146" s="260">
        <v>12.01</v>
      </c>
      <c r="O146" s="859"/>
    </row>
    <row r="147" spans="1:15" s="629" customFormat="1" ht="29.25" customHeight="1">
      <c r="A147" s="1077">
        <v>107</v>
      </c>
      <c r="B147" s="1077" t="s">
        <v>1</v>
      </c>
      <c r="C147" s="1077" t="s">
        <v>2</v>
      </c>
      <c r="D147" s="1078">
        <v>579585021</v>
      </c>
      <c r="E147" s="1123" t="s">
        <v>182</v>
      </c>
      <c r="F147" s="260">
        <v>9.5</v>
      </c>
      <c r="G147" s="260">
        <v>15.59723</v>
      </c>
      <c r="H147" s="1076" t="s">
        <v>1571</v>
      </c>
      <c r="I147" s="1081" t="s">
        <v>1572</v>
      </c>
      <c r="J147" s="634">
        <v>9.5</v>
      </c>
      <c r="K147" s="634"/>
      <c r="L147" s="260">
        <v>24.75</v>
      </c>
      <c r="O147" s="859"/>
    </row>
    <row r="148" spans="1:15" s="629" customFormat="1" ht="12.75" customHeight="1">
      <c r="A148" s="624"/>
      <c r="B148" s="624"/>
      <c r="C148" s="624"/>
      <c r="D148" s="625"/>
      <c r="E148" s="626"/>
      <c r="F148" s="631"/>
      <c r="G148" s="631"/>
      <c r="H148" s="631"/>
      <c r="I148" s="632"/>
      <c r="J148" s="633">
        <f t="shared" ref="J148" si="26">SUM(J143:J147)</f>
        <v>35.799999999999997</v>
      </c>
      <c r="K148" s="633"/>
      <c r="L148" s="633">
        <f>SUM(L143:L147)</f>
        <v>116.62</v>
      </c>
      <c r="M148" s="631"/>
      <c r="O148" s="859"/>
    </row>
    <row r="149" spans="1:15" s="629" customFormat="1" ht="25.5" customHeight="1">
      <c r="A149" s="1077">
        <v>108</v>
      </c>
      <c r="B149" s="1077" t="s">
        <v>1</v>
      </c>
      <c r="C149" s="1077" t="s">
        <v>177</v>
      </c>
      <c r="D149" s="1078">
        <v>579475020</v>
      </c>
      <c r="E149" s="1123" t="s">
        <v>176</v>
      </c>
      <c r="F149" s="260">
        <v>9</v>
      </c>
      <c r="G149" s="260">
        <v>33.26</v>
      </c>
      <c r="H149" s="1076" t="s">
        <v>1573</v>
      </c>
      <c r="I149" s="1081" t="s">
        <v>1574</v>
      </c>
      <c r="J149" s="634">
        <v>9</v>
      </c>
      <c r="K149" s="634"/>
      <c r="L149" s="260">
        <v>33.26</v>
      </c>
      <c r="O149" s="859"/>
    </row>
    <row r="150" spans="1:15" s="629" customFormat="1" ht="12.75" customHeight="1">
      <c r="A150" s="635"/>
      <c r="B150" s="635"/>
      <c r="C150" s="635"/>
      <c r="D150" s="636"/>
      <c r="E150" s="637"/>
      <c r="F150" s="638"/>
      <c r="G150" s="638"/>
      <c r="H150" s="638"/>
      <c r="I150" s="639"/>
      <c r="J150" s="640">
        <f t="shared" ref="J150" si="27">J149</f>
        <v>9</v>
      </c>
      <c r="K150" s="640"/>
      <c r="L150" s="640">
        <f>L149</f>
        <v>33.26</v>
      </c>
      <c r="M150" s="638"/>
      <c r="O150" s="859"/>
    </row>
    <row r="151" spans="1:15" s="287" customFormat="1" ht="12.75" customHeight="1">
      <c r="A151" s="1268"/>
      <c r="B151" s="1268" t="str">
        <f>B149</f>
        <v>Pirojpur</v>
      </c>
      <c r="C151" s="1268"/>
      <c r="D151" s="1271"/>
      <c r="E151" s="1270"/>
      <c r="F151" s="1271"/>
      <c r="G151" s="1271"/>
      <c r="H151" s="1271"/>
      <c r="I151" s="1324"/>
      <c r="J151" s="1273">
        <f>J150+J148+J142+J140+J136</f>
        <v>169.2</v>
      </c>
      <c r="K151" s="1273"/>
      <c r="L151" s="1273">
        <f>L150+L148+L142+L140+L136</f>
        <v>512.79999999999995</v>
      </c>
      <c r="M151" s="500"/>
      <c r="O151" s="621"/>
    </row>
    <row r="152" spans="1:15" s="652" customFormat="1" ht="12.75" customHeight="1">
      <c r="A152" s="651"/>
      <c r="B152" s="651"/>
      <c r="C152" s="651"/>
      <c r="D152" s="940"/>
      <c r="E152" s="571" t="s">
        <v>1773</v>
      </c>
      <c r="H152" s="653"/>
      <c r="I152" s="654"/>
      <c r="J152" s="655">
        <f>J151+J130+J119+J101+J37+J13</f>
        <v>1117.1599999999999</v>
      </c>
      <c r="K152" s="655">
        <f>K151+K130+K119+K101+K37+K13</f>
        <v>0</v>
      </c>
      <c r="L152" s="944">
        <f>L151+L130+L119+L101+L37+L13</f>
        <v>3287.6</v>
      </c>
      <c r="O152" s="859"/>
    </row>
    <row r="153" spans="1:15" ht="18.75" customHeight="1">
      <c r="A153" s="1980" t="s">
        <v>2470</v>
      </c>
      <c r="B153" s="1980"/>
      <c r="C153" s="1980"/>
      <c r="D153" s="1980"/>
      <c r="E153" s="1980"/>
      <c r="J153" s="1325"/>
      <c r="K153" s="1325"/>
      <c r="L153" s="1326"/>
    </row>
    <row r="154" spans="1:15" ht="12.75" customHeight="1">
      <c r="A154" s="171"/>
      <c r="J154" s="1325"/>
      <c r="K154" s="1325"/>
      <c r="L154" s="1326"/>
    </row>
    <row r="155" spans="1:15" s="657" customFormat="1" ht="14.25" customHeight="1">
      <c r="A155" s="1077">
        <v>109</v>
      </c>
      <c r="B155" s="1077" t="s">
        <v>31</v>
      </c>
      <c r="C155" s="1077" t="s">
        <v>33</v>
      </c>
      <c r="D155" s="1078">
        <v>506694043</v>
      </c>
      <c r="E155" s="1123" t="s">
        <v>547</v>
      </c>
      <c r="F155" s="260">
        <v>12</v>
      </c>
      <c r="G155" s="260">
        <v>100.68</v>
      </c>
      <c r="H155" s="1076" t="s">
        <v>2384</v>
      </c>
      <c r="I155" s="1081" t="s">
        <v>840</v>
      </c>
      <c r="J155" s="634">
        <v>12</v>
      </c>
      <c r="K155" s="634"/>
      <c r="L155" s="260">
        <v>100.68</v>
      </c>
      <c r="M155" s="656"/>
      <c r="O155" s="859"/>
    </row>
    <row r="156" spans="1:15" s="657" customFormat="1" ht="12.75" customHeight="1">
      <c r="A156" s="658"/>
      <c r="B156" s="658"/>
      <c r="C156" s="658"/>
      <c r="D156" s="659"/>
      <c r="E156" s="660"/>
      <c r="F156" s="661"/>
      <c r="G156" s="661"/>
      <c r="H156" s="508"/>
      <c r="I156" s="664"/>
      <c r="J156" s="665">
        <f>SUM(J155)</f>
        <v>12</v>
      </c>
      <c r="K156" s="665"/>
      <c r="L156" s="661">
        <f>SUM(L155)</f>
        <v>100.68</v>
      </c>
      <c r="M156" s="662"/>
      <c r="O156" s="859"/>
    </row>
    <row r="157" spans="1:15" s="629" customFormat="1" ht="12.75" customHeight="1">
      <c r="A157" s="1899">
        <v>110</v>
      </c>
      <c r="B157" s="1855" t="s">
        <v>29</v>
      </c>
      <c r="C157" s="1855" t="s">
        <v>106</v>
      </c>
      <c r="D157" s="1856">
        <v>509544052</v>
      </c>
      <c r="E157" s="1975" t="s">
        <v>591</v>
      </c>
      <c r="F157" s="260">
        <v>15</v>
      </c>
      <c r="G157" s="260">
        <v>90</v>
      </c>
      <c r="H157" s="1076" t="s">
        <v>2385</v>
      </c>
      <c r="I157" s="1081" t="s">
        <v>1162</v>
      </c>
      <c r="J157" s="634">
        <v>13.4</v>
      </c>
      <c r="K157" s="634"/>
      <c r="L157" s="260">
        <v>30.53</v>
      </c>
      <c r="M157" s="663"/>
      <c r="O157" s="859"/>
    </row>
    <row r="158" spans="1:15" s="629" customFormat="1" ht="12.75" customHeight="1">
      <c r="A158" s="1900"/>
      <c r="B158" s="1855"/>
      <c r="C158" s="1855"/>
      <c r="D158" s="1856"/>
      <c r="E158" s="1977"/>
      <c r="F158" s="260"/>
      <c r="G158" s="260"/>
      <c r="H158" s="1076" t="s">
        <v>2386</v>
      </c>
      <c r="I158" s="1081" t="s">
        <v>1161</v>
      </c>
      <c r="J158" s="634">
        <v>13.4</v>
      </c>
      <c r="K158" s="634"/>
      <c r="L158" s="260">
        <v>30.89</v>
      </c>
      <c r="M158" s="663"/>
      <c r="O158" s="859"/>
    </row>
    <row r="159" spans="1:15" s="629" customFormat="1" ht="12.75" customHeight="1">
      <c r="A159" s="658"/>
      <c r="B159" s="658"/>
      <c r="C159" s="658"/>
      <c r="D159" s="659"/>
      <c r="E159" s="660"/>
      <c r="F159" s="661"/>
      <c r="G159" s="661"/>
      <c r="H159" s="508"/>
      <c r="I159" s="664"/>
      <c r="J159" s="665">
        <f>SUM(J157:J158)</f>
        <v>26.8</v>
      </c>
      <c r="K159" s="665"/>
      <c r="L159" s="661">
        <f>SUM(L157:L158)</f>
        <v>61.42</v>
      </c>
      <c r="M159" s="666"/>
      <c r="O159" s="859"/>
    </row>
    <row r="160" spans="1:15" s="629" customFormat="1" ht="12.75" customHeight="1">
      <c r="A160" s="1077">
        <v>111</v>
      </c>
      <c r="B160" s="1077" t="s">
        <v>29</v>
      </c>
      <c r="C160" s="1077" t="s">
        <v>164</v>
      </c>
      <c r="D160" s="1078">
        <v>509255039</v>
      </c>
      <c r="E160" s="1123" t="s">
        <v>581</v>
      </c>
      <c r="F160" s="260">
        <v>54.06</v>
      </c>
      <c r="G160" s="260">
        <v>306.80410999999998</v>
      </c>
      <c r="H160" s="1076" t="s">
        <v>2387</v>
      </c>
      <c r="I160" s="1081" t="s">
        <v>1076</v>
      </c>
      <c r="J160" s="634">
        <v>54.06</v>
      </c>
      <c r="K160" s="634"/>
      <c r="L160" s="260">
        <v>306.8</v>
      </c>
      <c r="M160" s="663"/>
      <c r="O160" s="859"/>
    </row>
    <row r="161" spans="1:15" s="629" customFormat="1" ht="12.75" customHeight="1">
      <c r="A161" s="1077">
        <v>112</v>
      </c>
      <c r="B161" s="1077" t="s">
        <v>29</v>
      </c>
      <c r="C161" s="1077" t="s">
        <v>164</v>
      </c>
      <c r="D161" s="1078">
        <v>509254031</v>
      </c>
      <c r="E161" s="1123" t="s">
        <v>576</v>
      </c>
      <c r="F161" s="260">
        <v>39</v>
      </c>
      <c r="G161" s="260">
        <v>222.14850000000001</v>
      </c>
      <c r="H161" s="1076" t="s">
        <v>2388</v>
      </c>
      <c r="I161" s="1081" t="s">
        <v>1077</v>
      </c>
      <c r="J161" s="634">
        <v>45</v>
      </c>
      <c r="K161" s="634"/>
      <c r="L161" s="260">
        <v>349</v>
      </c>
      <c r="M161" s="663"/>
      <c r="O161" s="859"/>
    </row>
    <row r="162" spans="1:15" s="629" customFormat="1" ht="12.75" customHeight="1">
      <c r="A162" s="658"/>
      <c r="B162" s="658"/>
      <c r="C162" s="658"/>
      <c r="D162" s="659"/>
      <c r="E162" s="660"/>
      <c r="F162" s="661"/>
      <c r="G162" s="661"/>
      <c r="H162" s="508"/>
      <c r="I162" s="664"/>
      <c r="J162" s="665">
        <f>SUM(J160:J161)</f>
        <v>99.06</v>
      </c>
      <c r="K162" s="665"/>
      <c r="L162" s="661">
        <f>SUM(L160:L161)</f>
        <v>655.8</v>
      </c>
      <c r="M162" s="666"/>
      <c r="O162" s="859"/>
    </row>
    <row r="163" spans="1:15" s="629" customFormat="1" ht="12.75" customHeight="1">
      <c r="A163" s="1077">
        <v>113</v>
      </c>
      <c r="B163" s="1077" t="s">
        <v>21</v>
      </c>
      <c r="C163" s="1077" t="s">
        <v>482</v>
      </c>
      <c r="D163" s="1078">
        <v>542844090</v>
      </c>
      <c r="E163" s="1123" t="s">
        <v>612</v>
      </c>
      <c r="F163" s="260">
        <v>20</v>
      </c>
      <c r="G163" s="260">
        <v>100</v>
      </c>
      <c r="H163" s="1076" t="s">
        <v>1513</v>
      </c>
      <c r="I163" s="1081" t="s">
        <v>1514</v>
      </c>
      <c r="J163" s="634">
        <v>20</v>
      </c>
      <c r="K163" s="634"/>
      <c r="L163" s="260">
        <v>144.38</v>
      </c>
      <c r="M163" s="663"/>
      <c r="O163" s="859"/>
    </row>
    <row r="164" spans="1:15" s="629" customFormat="1" ht="12.75" customHeight="1">
      <c r="A164" s="658"/>
      <c r="B164" s="658"/>
      <c r="C164" s="658"/>
      <c r="D164" s="659"/>
      <c r="E164" s="660"/>
      <c r="F164" s="661"/>
      <c r="G164" s="661"/>
      <c r="H164" s="508"/>
      <c r="I164" s="664"/>
      <c r="J164" s="665">
        <f>SUM(J163)</f>
        <v>20</v>
      </c>
      <c r="K164" s="665"/>
      <c r="L164" s="661">
        <f>SUM(L163)</f>
        <v>144.38</v>
      </c>
      <c r="M164" s="666"/>
      <c r="O164" s="859"/>
    </row>
    <row r="165" spans="1:15" s="629" customFormat="1" ht="12.75" customHeight="1">
      <c r="A165" s="1077">
        <v>114</v>
      </c>
      <c r="B165" s="1077" t="s">
        <v>19</v>
      </c>
      <c r="C165" s="1077" t="s">
        <v>245</v>
      </c>
      <c r="D165" s="1078">
        <v>542734102</v>
      </c>
      <c r="E165" s="1123" t="s">
        <v>244</v>
      </c>
      <c r="F165" s="260">
        <v>15</v>
      </c>
      <c r="G165" s="260">
        <v>156.44999999999999</v>
      </c>
      <c r="H165" s="1076" t="s">
        <v>1497</v>
      </c>
      <c r="I165" s="1081" t="s">
        <v>1498</v>
      </c>
      <c r="J165" s="634">
        <v>15</v>
      </c>
      <c r="K165" s="634"/>
      <c r="L165" s="260">
        <v>156.44999999999999</v>
      </c>
      <c r="M165" s="663"/>
      <c r="O165" s="859"/>
    </row>
    <row r="166" spans="1:15" s="629" customFormat="1" ht="12.75" customHeight="1">
      <c r="A166" s="658"/>
      <c r="B166" s="658"/>
      <c r="C166" s="658"/>
      <c r="D166" s="659"/>
      <c r="E166" s="660"/>
      <c r="F166" s="661"/>
      <c r="G166" s="661"/>
      <c r="H166" s="508"/>
      <c r="I166" s="664"/>
      <c r="J166" s="665">
        <f>SUM(J165)</f>
        <v>15</v>
      </c>
      <c r="K166" s="665"/>
      <c r="L166" s="661">
        <f>SUM(L165)</f>
        <v>156.44999999999999</v>
      </c>
      <c r="M166" s="666"/>
      <c r="O166" s="859"/>
    </row>
    <row r="167" spans="1:15" s="629" customFormat="1" ht="12.75" customHeight="1">
      <c r="A167" s="1077">
        <v>115</v>
      </c>
      <c r="B167" s="1077" t="s">
        <v>1</v>
      </c>
      <c r="C167" s="1077" t="s">
        <v>2</v>
      </c>
      <c r="D167" s="1078">
        <v>579584090</v>
      </c>
      <c r="E167" s="1123" t="s">
        <v>632</v>
      </c>
      <c r="F167" s="260"/>
      <c r="G167" s="260"/>
      <c r="H167" s="1076" t="s">
        <v>1567</v>
      </c>
      <c r="I167" s="1081" t="s">
        <v>1568</v>
      </c>
      <c r="J167" s="634">
        <v>12</v>
      </c>
      <c r="K167" s="634"/>
      <c r="L167" s="260">
        <v>58.52</v>
      </c>
      <c r="M167" s="663"/>
      <c r="O167" s="859"/>
    </row>
    <row r="168" spans="1:15" s="629" customFormat="1" ht="12.75" customHeight="1">
      <c r="A168" s="658"/>
      <c r="B168" s="658"/>
      <c r="C168" s="658"/>
      <c r="D168" s="659"/>
      <c r="E168" s="660"/>
      <c r="F168" s="661"/>
      <c r="G168" s="661"/>
      <c r="H168" s="508"/>
      <c r="I168" s="664"/>
      <c r="J168" s="665">
        <f>SUM(J167)</f>
        <v>12</v>
      </c>
      <c r="K168" s="665"/>
      <c r="L168" s="661">
        <f>SUM(L167)</f>
        <v>58.52</v>
      </c>
      <c r="M168" s="666"/>
      <c r="O168" s="859"/>
    </row>
    <row r="169" spans="1:15" s="629" customFormat="1" ht="12.75" customHeight="1">
      <c r="A169" s="1077">
        <v>116</v>
      </c>
      <c r="B169" s="1077" t="s">
        <v>1</v>
      </c>
      <c r="C169" s="1077" t="s">
        <v>116</v>
      </c>
      <c r="D169" s="1078">
        <v>579765025</v>
      </c>
      <c r="E169" s="1123" t="s">
        <v>625</v>
      </c>
      <c r="F169" s="280">
        <v>10</v>
      </c>
      <c r="G169" s="280">
        <v>51.45</v>
      </c>
      <c r="H169" s="1076" t="s">
        <v>1551</v>
      </c>
      <c r="I169" s="1081" t="s">
        <v>1552</v>
      </c>
      <c r="J169" s="634">
        <v>8</v>
      </c>
      <c r="K169" s="634"/>
      <c r="L169" s="260">
        <v>21.56</v>
      </c>
      <c r="M169" s="663"/>
      <c r="O169" s="859"/>
    </row>
    <row r="170" spans="1:15" s="629" customFormat="1" ht="12.75" customHeight="1">
      <c r="A170" s="667"/>
      <c r="B170" s="667"/>
      <c r="C170" s="667"/>
      <c r="D170" s="668"/>
      <c r="E170" s="669"/>
      <c r="F170" s="670"/>
      <c r="G170" s="670"/>
      <c r="H170" s="563"/>
      <c r="I170" s="671"/>
      <c r="J170" s="672">
        <f>SUM(J169)</f>
        <v>8</v>
      </c>
      <c r="K170" s="672"/>
      <c r="L170" s="678">
        <f>SUM(L169)</f>
        <v>21.56</v>
      </c>
      <c r="M170" s="673"/>
      <c r="O170" s="859"/>
    </row>
    <row r="171" spans="1:15" s="652" customFormat="1" ht="13.5" customHeight="1">
      <c r="A171" s="214"/>
      <c r="B171" s="651"/>
      <c r="C171" s="651"/>
      <c r="D171" s="940"/>
      <c r="E171" s="571" t="s">
        <v>1774</v>
      </c>
      <c r="H171" s="653"/>
      <c r="I171" s="654"/>
      <c r="J171" s="652">
        <f>J170+J168+J166+J164+J162+J159+J156</f>
        <v>192.86</v>
      </c>
      <c r="L171" s="945">
        <f>L170+L168+L166+L164+L162+L159+L156</f>
        <v>1198.8100000000002</v>
      </c>
      <c r="O171" s="859"/>
    </row>
    <row r="172" spans="1:15" ht="25.5" customHeight="1">
      <c r="A172" s="1807" t="s">
        <v>2469</v>
      </c>
      <c r="B172" s="1807"/>
      <c r="C172" s="1807"/>
      <c r="D172" s="1807"/>
      <c r="E172" s="1807"/>
    </row>
    <row r="173" spans="1:15" s="674" customFormat="1" ht="14.25" customHeight="1">
      <c r="A173" s="1077">
        <v>117</v>
      </c>
      <c r="B173" s="1077" t="s">
        <v>57</v>
      </c>
      <c r="C173" s="1077" t="s">
        <v>65</v>
      </c>
      <c r="D173" s="1078">
        <v>544284018</v>
      </c>
      <c r="E173" s="1123" t="s">
        <v>390</v>
      </c>
      <c r="F173" s="260">
        <v>20</v>
      </c>
      <c r="G173" s="260">
        <v>70</v>
      </c>
      <c r="H173" s="650"/>
      <c r="I173" s="1081" t="s">
        <v>1766</v>
      </c>
      <c r="J173" s="634">
        <v>23</v>
      </c>
      <c r="K173" s="663" t="s">
        <v>794</v>
      </c>
      <c r="L173" s="260">
        <v>80</v>
      </c>
      <c r="O173" s="859" t="s">
        <v>465</v>
      </c>
    </row>
    <row r="174" spans="1:15" s="674" customFormat="1" ht="14.25" customHeight="1">
      <c r="A174" s="658"/>
      <c r="B174" s="658"/>
      <c r="C174" s="658"/>
      <c r="D174" s="659"/>
      <c r="E174" s="660"/>
      <c r="F174" s="661"/>
      <c r="G174" s="661"/>
      <c r="H174" s="1330"/>
      <c r="I174" s="664"/>
      <c r="J174" s="665">
        <f>SUM(J173)</f>
        <v>23</v>
      </c>
      <c r="K174" s="666"/>
      <c r="L174" s="661">
        <f>SUM(L173)</f>
        <v>80</v>
      </c>
      <c r="O174" s="859"/>
    </row>
    <row r="175" spans="1:15" s="674" customFormat="1" ht="14.25" customHeight="1">
      <c r="A175" s="1077">
        <v>118</v>
      </c>
      <c r="B175" s="1077" t="s">
        <v>57</v>
      </c>
      <c r="C175" s="1077" t="s">
        <v>56</v>
      </c>
      <c r="D175" s="1078">
        <v>504854009</v>
      </c>
      <c r="E175" s="1123" t="s">
        <v>386</v>
      </c>
      <c r="F175" s="260">
        <v>15</v>
      </c>
      <c r="G175" s="260">
        <v>40</v>
      </c>
      <c r="H175" s="650" t="s">
        <v>520</v>
      </c>
      <c r="I175" s="1081" t="s">
        <v>840</v>
      </c>
      <c r="J175" s="260">
        <v>15</v>
      </c>
      <c r="K175" s="663"/>
      <c r="L175" s="260">
        <f t="shared" ref="L175" si="28">J175*8.5</f>
        <v>127.5</v>
      </c>
      <c r="O175" s="859" t="s">
        <v>2491</v>
      </c>
    </row>
    <row r="176" spans="1:15" s="674" customFormat="1" ht="14.25" customHeight="1">
      <c r="A176" s="1077">
        <v>119</v>
      </c>
      <c r="B176" s="1077" t="s">
        <v>61</v>
      </c>
      <c r="C176" s="1077" t="s">
        <v>56</v>
      </c>
      <c r="D176" s="1078">
        <v>504855113</v>
      </c>
      <c r="E176" s="1123" t="s">
        <v>382</v>
      </c>
      <c r="F176" s="280">
        <v>15</v>
      </c>
      <c r="G176" s="280">
        <f>F176*6</f>
        <v>90</v>
      </c>
      <c r="H176" s="650"/>
      <c r="I176" s="1081" t="s">
        <v>840</v>
      </c>
      <c r="J176" s="280">
        <v>15</v>
      </c>
      <c r="K176" s="663"/>
      <c r="L176" s="260">
        <v>0</v>
      </c>
      <c r="O176" s="859"/>
    </row>
    <row r="177" spans="1:15" s="674" customFormat="1" ht="14.25" customHeight="1">
      <c r="A177" s="658"/>
      <c r="B177" s="658"/>
      <c r="C177" s="658"/>
      <c r="D177" s="659"/>
      <c r="E177" s="660"/>
      <c r="F177" s="677"/>
      <c r="G177" s="677"/>
      <c r="H177" s="1330"/>
      <c r="I177" s="664"/>
      <c r="J177" s="677">
        <f>SUM(J175:J176)</f>
        <v>30</v>
      </c>
      <c r="K177" s="666"/>
      <c r="L177" s="661">
        <f>SUM(L175:L176)</f>
        <v>127.5</v>
      </c>
      <c r="O177" s="859"/>
    </row>
    <row r="178" spans="1:15" s="674" customFormat="1" ht="14.25" customHeight="1">
      <c r="A178" s="1077">
        <v>120</v>
      </c>
      <c r="B178" s="1077" t="s">
        <v>57</v>
      </c>
      <c r="C178" s="1077" t="s">
        <v>63</v>
      </c>
      <c r="D178" s="1078">
        <v>504094014</v>
      </c>
      <c r="E178" s="1123" t="s">
        <v>388</v>
      </c>
      <c r="F178" s="280">
        <v>12</v>
      </c>
      <c r="G178" s="280">
        <v>30</v>
      </c>
      <c r="H178" s="650"/>
      <c r="I178" s="1081" t="s">
        <v>840</v>
      </c>
      <c r="J178" s="280">
        <v>12</v>
      </c>
      <c r="K178" s="663"/>
      <c r="L178" s="260">
        <v>0</v>
      </c>
      <c r="O178" s="859"/>
    </row>
    <row r="179" spans="1:15" s="674" customFormat="1" ht="14.25" customHeight="1">
      <c r="A179" s="658"/>
      <c r="B179" s="658"/>
      <c r="C179" s="658"/>
      <c r="D179" s="659"/>
      <c r="E179" s="660"/>
      <c r="F179" s="677"/>
      <c r="G179" s="677"/>
      <c r="H179" s="1330"/>
      <c r="I179" s="664"/>
      <c r="J179" s="1779">
        <f>SUM(J178)</f>
        <v>12</v>
      </c>
      <c r="K179" s="666"/>
      <c r="L179" s="661">
        <f>SUM(L178)</f>
        <v>0</v>
      </c>
      <c r="O179" s="859"/>
    </row>
    <row r="180" spans="1:15" s="674" customFormat="1" ht="14.25" customHeight="1">
      <c r="A180" s="1077">
        <v>121</v>
      </c>
      <c r="B180" s="1077" t="s">
        <v>57</v>
      </c>
      <c r="C180" s="1077" t="s">
        <v>173</v>
      </c>
      <c r="D180" s="1078">
        <v>504194019</v>
      </c>
      <c r="E180" s="1123" t="s">
        <v>380</v>
      </c>
      <c r="F180" s="260">
        <v>1</v>
      </c>
      <c r="G180" s="260">
        <v>2</v>
      </c>
      <c r="H180" s="650"/>
      <c r="I180" s="1081" t="s">
        <v>840</v>
      </c>
      <c r="J180" s="260">
        <v>1</v>
      </c>
      <c r="K180" s="663"/>
      <c r="L180" s="260">
        <v>0</v>
      </c>
      <c r="O180" s="859"/>
    </row>
    <row r="181" spans="1:15" s="674" customFormat="1" ht="14.25" customHeight="1">
      <c r="A181" s="658"/>
      <c r="B181" s="1331"/>
      <c r="C181" s="1331"/>
      <c r="D181" s="1332"/>
      <c r="E181" s="1333"/>
      <c r="F181" s="661"/>
      <c r="G181" s="661"/>
      <c r="H181" s="1330"/>
      <c r="I181" s="664"/>
      <c r="J181" s="661">
        <f>SUM(J180)</f>
        <v>1</v>
      </c>
      <c r="K181" s="666"/>
      <c r="L181" s="661">
        <f>SUM(L180)</f>
        <v>0</v>
      </c>
      <c r="O181" s="859"/>
    </row>
    <row r="182" spans="1:15" s="674" customFormat="1" ht="14.25" customHeight="1">
      <c r="A182" s="1899">
        <v>122</v>
      </c>
      <c r="B182" s="1985" t="s">
        <v>31</v>
      </c>
      <c r="C182" s="1985" t="s">
        <v>500</v>
      </c>
      <c r="D182" s="1982">
        <v>506024009</v>
      </c>
      <c r="E182" s="1975" t="s">
        <v>524</v>
      </c>
      <c r="F182" s="675">
        <v>30</v>
      </c>
      <c r="G182" s="675">
        <f>F182*4</f>
        <v>120</v>
      </c>
      <c r="H182" s="650"/>
      <c r="I182" s="1081" t="s">
        <v>1719</v>
      </c>
      <c r="J182" s="634">
        <v>20</v>
      </c>
      <c r="K182" s="663"/>
      <c r="L182" s="260">
        <v>120</v>
      </c>
      <c r="M182" s="674" t="s">
        <v>1718</v>
      </c>
      <c r="O182" s="859" t="s">
        <v>2821</v>
      </c>
    </row>
    <row r="183" spans="1:15" s="674" customFormat="1" ht="14.25" customHeight="1">
      <c r="A183" s="1912"/>
      <c r="B183" s="1986"/>
      <c r="C183" s="1986"/>
      <c r="D183" s="1983"/>
      <c r="E183" s="1976"/>
      <c r="F183" s="675"/>
      <c r="G183" s="675"/>
      <c r="H183" s="650"/>
      <c r="I183" s="1081" t="s">
        <v>1720</v>
      </c>
      <c r="J183" s="634">
        <v>20</v>
      </c>
      <c r="K183" s="663"/>
      <c r="L183" s="260">
        <v>120</v>
      </c>
      <c r="M183" s="674" t="s">
        <v>1718</v>
      </c>
      <c r="O183" s="859" t="s">
        <v>2821</v>
      </c>
    </row>
    <row r="184" spans="1:15" s="674" customFormat="1" ht="14.25" customHeight="1">
      <c r="A184" s="1900"/>
      <c r="B184" s="1987"/>
      <c r="C184" s="1987"/>
      <c r="D184" s="1984"/>
      <c r="E184" s="1977"/>
      <c r="F184" s="675"/>
      <c r="G184" s="675"/>
      <c r="H184" s="650"/>
      <c r="I184" s="1081" t="s">
        <v>1721</v>
      </c>
      <c r="J184" s="634">
        <v>15</v>
      </c>
      <c r="K184" s="663"/>
      <c r="L184" s="260">
        <f t="shared" ref="L184:L185" si="29">J184*8.5</f>
        <v>127.5</v>
      </c>
      <c r="M184" s="674" t="s">
        <v>1718</v>
      </c>
      <c r="O184" s="859" t="s">
        <v>2821</v>
      </c>
    </row>
    <row r="185" spans="1:15" s="674" customFormat="1" ht="14.25" customHeight="1">
      <c r="A185" s="1077">
        <v>123</v>
      </c>
      <c r="B185" s="645" t="s">
        <v>31</v>
      </c>
      <c r="C185" s="645" t="s">
        <v>500</v>
      </c>
      <c r="D185" s="297">
        <v>506024017</v>
      </c>
      <c r="E185" s="1123" t="s">
        <v>525</v>
      </c>
      <c r="F185" s="675">
        <v>15</v>
      </c>
      <c r="G185" s="675">
        <f>F185*4</f>
        <v>60</v>
      </c>
      <c r="H185" s="650"/>
      <c r="I185" s="1081" t="s">
        <v>840</v>
      </c>
      <c r="J185" s="634">
        <v>15</v>
      </c>
      <c r="K185" s="663"/>
      <c r="L185" s="260">
        <f t="shared" si="29"/>
        <v>127.5</v>
      </c>
      <c r="O185" s="859" t="s">
        <v>465</v>
      </c>
    </row>
    <row r="186" spans="1:15" s="674" customFormat="1" ht="14.25" customHeight="1">
      <c r="A186" s="1077">
        <v>124</v>
      </c>
      <c r="B186" s="645" t="s">
        <v>31</v>
      </c>
      <c r="C186" s="645" t="s">
        <v>500</v>
      </c>
      <c r="D186" s="297">
        <v>506024034</v>
      </c>
      <c r="E186" s="1123" t="s">
        <v>526</v>
      </c>
      <c r="F186" s="675">
        <v>25</v>
      </c>
      <c r="G186" s="675">
        <f>F186*4</f>
        <v>100</v>
      </c>
      <c r="H186" s="650"/>
      <c r="I186" s="1081" t="s">
        <v>840</v>
      </c>
      <c r="J186" s="634">
        <v>23</v>
      </c>
      <c r="K186" s="663"/>
      <c r="L186" s="260">
        <v>130</v>
      </c>
      <c r="M186" s="674" t="s">
        <v>1718</v>
      </c>
      <c r="O186" s="859" t="s">
        <v>2821</v>
      </c>
    </row>
    <row r="187" spans="1:15" s="674" customFormat="1" ht="24" customHeight="1">
      <c r="A187" s="1077">
        <v>125</v>
      </c>
      <c r="B187" s="645" t="s">
        <v>31</v>
      </c>
      <c r="C187" s="645" t="s">
        <v>500</v>
      </c>
      <c r="D187" s="297">
        <v>506024043</v>
      </c>
      <c r="E187" s="1123" t="s">
        <v>527</v>
      </c>
      <c r="F187" s="675">
        <v>28</v>
      </c>
      <c r="G187" s="675">
        <f>F187*4</f>
        <v>112</v>
      </c>
      <c r="H187" s="650"/>
      <c r="I187" s="1081" t="s">
        <v>840</v>
      </c>
      <c r="J187" s="634">
        <v>28</v>
      </c>
      <c r="K187" s="663"/>
      <c r="L187" s="260">
        <v>150</v>
      </c>
      <c r="O187" s="859" t="s">
        <v>465</v>
      </c>
    </row>
    <row r="188" spans="1:15" s="674" customFormat="1" ht="24.75" customHeight="1">
      <c r="A188" s="1077">
        <v>126</v>
      </c>
      <c r="B188" s="1077" t="s">
        <v>31</v>
      </c>
      <c r="C188" s="1077" t="s">
        <v>47</v>
      </c>
      <c r="D188" s="1078">
        <v>506025048</v>
      </c>
      <c r="E188" s="1123" t="s">
        <v>369</v>
      </c>
      <c r="F188" s="260">
        <v>5</v>
      </c>
      <c r="G188" s="260">
        <v>20</v>
      </c>
      <c r="H188" s="1094"/>
      <c r="I188" s="1081" t="s">
        <v>840</v>
      </c>
      <c r="J188" s="260">
        <v>5</v>
      </c>
      <c r="K188" s="663"/>
      <c r="L188" s="260">
        <v>5</v>
      </c>
      <c r="O188" s="859" t="s">
        <v>465</v>
      </c>
    </row>
    <row r="189" spans="1:15" s="674" customFormat="1" ht="14.25" customHeight="1">
      <c r="A189" s="1077">
        <v>127</v>
      </c>
      <c r="B189" s="645" t="s">
        <v>31</v>
      </c>
      <c r="C189" s="645" t="s">
        <v>500</v>
      </c>
      <c r="D189" s="297">
        <v>506025114</v>
      </c>
      <c r="E189" s="1123" t="s">
        <v>528</v>
      </c>
      <c r="F189" s="675">
        <v>10</v>
      </c>
      <c r="G189" s="675">
        <f>F189*4</f>
        <v>40</v>
      </c>
      <c r="H189" s="650"/>
      <c r="I189" s="1081" t="s">
        <v>840</v>
      </c>
      <c r="J189" s="675">
        <v>10</v>
      </c>
      <c r="K189" s="663"/>
      <c r="L189" s="260">
        <v>50</v>
      </c>
      <c r="O189" s="859" t="s">
        <v>465</v>
      </c>
    </row>
    <row r="190" spans="1:15" s="674" customFormat="1" ht="12" customHeight="1">
      <c r="A190" s="658"/>
      <c r="B190" s="1334"/>
      <c r="C190" s="1334"/>
      <c r="D190" s="1335"/>
      <c r="E190" s="660"/>
      <c r="F190" s="676"/>
      <c r="G190" s="676"/>
      <c r="H190" s="1330"/>
      <c r="I190" s="664"/>
      <c r="J190" s="676">
        <f>SUM(J182:J189)</f>
        <v>136</v>
      </c>
      <c r="K190" s="666"/>
      <c r="L190" s="661">
        <f>SUM(L182:L189)</f>
        <v>830</v>
      </c>
      <c r="O190" s="859"/>
    </row>
    <row r="191" spans="1:15" s="674" customFormat="1" ht="20.25" customHeight="1">
      <c r="A191" s="1077">
        <v>128</v>
      </c>
      <c r="B191" s="1077" t="s">
        <v>31</v>
      </c>
      <c r="C191" s="1077" t="s">
        <v>95</v>
      </c>
      <c r="D191" s="1078">
        <v>506365049</v>
      </c>
      <c r="E191" s="1123" t="s">
        <v>529</v>
      </c>
      <c r="F191" s="260">
        <v>20</v>
      </c>
      <c r="G191" s="260">
        <v>60</v>
      </c>
      <c r="H191" s="650"/>
      <c r="I191" s="1081" t="s">
        <v>840</v>
      </c>
      <c r="J191" s="260">
        <v>20</v>
      </c>
      <c r="K191" s="663"/>
      <c r="L191" s="260">
        <v>120</v>
      </c>
      <c r="O191" s="859" t="s">
        <v>465</v>
      </c>
    </row>
    <row r="192" spans="1:15" s="674" customFormat="1" ht="13.5" customHeight="1">
      <c r="A192" s="658"/>
      <c r="B192" s="658"/>
      <c r="C192" s="658"/>
      <c r="D192" s="659"/>
      <c r="E192" s="660"/>
      <c r="F192" s="661"/>
      <c r="G192" s="661"/>
      <c r="H192" s="1330"/>
      <c r="I192" s="664"/>
      <c r="J192" s="661">
        <f>SUM(J191)</f>
        <v>20</v>
      </c>
      <c r="K192" s="666"/>
      <c r="L192" s="661">
        <f>SUM(L191)</f>
        <v>120</v>
      </c>
      <c r="O192" s="859"/>
    </row>
    <row r="193" spans="1:15" s="674" customFormat="1" ht="27.75" customHeight="1">
      <c r="A193" s="1077">
        <v>129</v>
      </c>
      <c r="B193" s="1077" t="s">
        <v>31</v>
      </c>
      <c r="C193" s="1077" t="s">
        <v>147</v>
      </c>
      <c r="D193" s="1078">
        <v>506074199</v>
      </c>
      <c r="E193" s="1123" t="s">
        <v>530</v>
      </c>
      <c r="F193" s="260">
        <v>5</v>
      </c>
      <c r="G193" s="260">
        <v>10</v>
      </c>
      <c r="H193" s="650"/>
      <c r="I193" s="1081" t="s">
        <v>840</v>
      </c>
      <c r="J193" s="260">
        <v>5</v>
      </c>
      <c r="K193" s="663"/>
      <c r="L193" s="260">
        <v>0</v>
      </c>
      <c r="O193" s="859" t="s">
        <v>465</v>
      </c>
    </row>
    <row r="194" spans="1:15" s="674" customFormat="1" ht="27" customHeight="1">
      <c r="A194" s="1077">
        <v>130</v>
      </c>
      <c r="B194" s="1077" t="s">
        <v>31</v>
      </c>
      <c r="C194" s="1077" t="s">
        <v>147</v>
      </c>
      <c r="D194" s="1078">
        <v>506074120</v>
      </c>
      <c r="E194" s="1123" t="s">
        <v>2644</v>
      </c>
      <c r="F194" s="260"/>
      <c r="G194" s="260"/>
      <c r="H194" s="650"/>
      <c r="I194" s="1081" t="s">
        <v>840</v>
      </c>
      <c r="J194" s="260">
        <v>40</v>
      </c>
      <c r="K194" s="663"/>
      <c r="L194" s="260">
        <v>100</v>
      </c>
      <c r="O194" s="859"/>
    </row>
    <row r="195" spans="1:15" s="674" customFormat="1" ht="24.75" customHeight="1">
      <c r="A195" s="1077">
        <v>131</v>
      </c>
      <c r="B195" s="1077" t="s">
        <v>31</v>
      </c>
      <c r="C195" s="1077" t="s">
        <v>147</v>
      </c>
      <c r="D195" s="239">
        <v>506074262</v>
      </c>
      <c r="E195" s="205" t="s">
        <v>2027</v>
      </c>
      <c r="F195" s="260"/>
      <c r="G195" s="260"/>
      <c r="H195" s="650"/>
      <c r="I195" s="135" t="s">
        <v>2028</v>
      </c>
      <c r="J195" s="1339">
        <v>9</v>
      </c>
      <c r="K195" s="663"/>
      <c r="L195" s="260">
        <v>60</v>
      </c>
      <c r="O195" s="856" t="s">
        <v>2531</v>
      </c>
    </row>
    <row r="196" spans="1:15" s="674" customFormat="1" ht="20.25" customHeight="1">
      <c r="A196" s="1077">
        <v>132</v>
      </c>
      <c r="B196" s="1077" t="s">
        <v>31</v>
      </c>
      <c r="C196" s="1077" t="s">
        <v>147</v>
      </c>
      <c r="D196" s="1078">
        <v>506075289</v>
      </c>
      <c r="E196" s="1123" t="s">
        <v>531</v>
      </c>
      <c r="F196" s="280">
        <v>8</v>
      </c>
      <c r="G196" s="280">
        <v>40</v>
      </c>
      <c r="H196" s="650"/>
      <c r="I196" s="1081"/>
      <c r="J196" s="280">
        <v>8</v>
      </c>
      <c r="K196" s="663"/>
      <c r="L196" s="260">
        <v>0</v>
      </c>
      <c r="O196" s="859"/>
    </row>
    <row r="197" spans="1:15" s="674" customFormat="1" ht="20.25" customHeight="1">
      <c r="A197" s="658"/>
      <c r="B197" s="658"/>
      <c r="C197" s="658"/>
      <c r="D197" s="659"/>
      <c r="E197" s="660"/>
      <c r="F197" s="677"/>
      <c r="G197" s="677"/>
      <c r="H197" s="1330"/>
      <c r="I197" s="664"/>
      <c r="J197" s="677">
        <f>SUM(J193:J196)</f>
        <v>62</v>
      </c>
      <c r="K197" s="666"/>
      <c r="L197" s="661">
        <f>SUM(L193:L196)</f>
        <v>160</v>
      </c>
      <c r="O197" s="859"/>
    </row>
    <row r="198" spans="1:15" s="674" customFormat="1" ht="20.25" customHeight="1">
      <c r="A198" s="1077">
        <v>133</v>
      </c>
      <c r="B198" s="1077" t="s">
        <v>31</v>
      </c>
      <c r="C198" s="1077" t="s">
        <v>51</v>
      </c>
      <c r="D198" s="1078">
        <v>506944054</v>
      </c>
      <c r="E198" s="1123" t="s">
        <v>532</v>
      </c>
      <c r="F198" s="260">
        <v>4.5</v>
      </c>
      <c r="G198" s="260">
        <v>13.5</v>
      </c>
      <c r="H198" s="650"/>
      <c r="I198" s="1081"/>
      <c r="J198" s="260">
        <v>4.5</v>
      </c>
      <c r="K198" s="663"/>
      <c r="L198" s="260">
        <v>0</v>
      </c>
      <c r="O198" s="859"/>
    </row>
    <row r="199" spans="1:15" s="674" customFormat="1" ht="20.25" customHeight="1">
      <c r="A199" s="1077">
        <v>134</v>
      </c>
      <c r="B199" s="1077" t="s">
        <v>31</v>
      </c>
      <c r="C199" s="1077" t="s">
        <v>51</v>
      </c>
      <c r="D199" s="1078">
        <v>506945016</v>
      </c>
      <c r="E199" s="1123" t="s">
        <v>533</v>
      </c>
      <c r="F199" s="260">
        <v>13</v>
      </c>
      <c r="G199" s="260">
        <v>39</v>
      </c>
      <c r="H199" s="650"/>
      <c r="I199" s="1081"/>
      <c r="J199" s="260">
        <v>13</v>
      </c>
      <c r="K199" s="663"/>
      <c r="L199" s="260">
        <v>0</v>
      </c>
      <c r="O199" s="859"/>
    </row>
    <row r="200" spans="1:15" s="674" customFormat="1" ht="20.25" customHeight="1">
      <c r="A200" s="658"/>
      <c r="B200" s="658"/>
      <c r="C200" s="658"/>
      <c r="D200" s="659"/>
      <c r="E200" s="660"/>
      <c r="F200" s="661"/>
      <c r="G200" s="661"/>
      <c r="H200" s="1330"/>
      <c r="I200" s="664"/>
      <c r="J200" s="661">
        <f>SUM(J198:J199)</f>
        <v>17.5</v>
      </c>
      <c r="K200" s="666"/>
      <c r="L200" s="661">
        <f>SUM(L198:L199)</f>
        <v>0</v>
      </c>
      <c r="O200" s="859"/>
    </row>
    <row r="201" spans="1:15" s="674" customFormat="1" ht="14.25" customHeight="1">
      <c r="A201" s="1077">
        <v>135</v>
      </c>
      <c r="B201" s="1077" t="s">
        <v>31</v>
      </c>
      <c r="C201" s="1077" t="s">
        <v>44</v>
      </c>
      <c r="D201" s="1078">
        <v>506625104</v>
      </c>
      <c r="E201" s="1123" t="s">
        <v>539</v>
      </c>
      <c r="F201" s="260">
        <v>20</v>
      </c>
      <c r="G201" s="260">
        <v>60</v>
      </c>
      <c r="H201" s="650"/>
      <c r="I201" s="1081"/>
      <c r="J201" s="260">
        <v>20</v>
      </c>
      <c r="K201" s="663"/>
      <c r="L201" s="260">
        <f t="shared" ref="L201:L249" si="30">J201*8.5</f>
        <v>170</v>
      </c>
      <c r="O201" s="859"/>
    </row>
    <row r="202" spans="1:15" s="674" customFormat="1" ht="14.25" customHeight="1">
      <c r="A202" s="1077">
        <v>136</v>
      </c>
      <c r="B202" s="1077" t="s">
        <v>31</v>
      </c>
      <c r="C202" s="1077" t="s">
        <v>44</v>
      </c>
      <c r="D202" s="1078"/>
      <c r="E202" s="1123" t="s">
        <v>2197</v>
      </c>
      <c r="F202" s="260"/>
      <c r="G202" s="260"/>
      <c r="H202" s="650"/>
      <c r="I202" s="1081"/>
      <c r="J202" s="260">
        <v>22</v>
      </c>
      <c r="K202" s="663"/>
      <c r="L202" s="260">
        <f t="shared" si="30"/>
        <v>187</v>
      </c>
      <c r="O202" s="859" t="s">
        <v>2494</v>
      </c>
    </row>
    <row r="203" spans="1:15" s="674" customFormat="1" ht="14.25" customHeight="1">
      <c r="A203" s="1077">
        <v>137</v>
      </c>
      <c r="B203" s="1077" t="s">
        <v>31</v>
      </c>
      <c r="C203" s="1077" t="s">
        <v>44</v>
      </c>
      <c r="D203" s="1078"/>
      <c r="E203" s="1123" t="s">
        <v>2198</v>
      </c>
      <c r="F203" s="260"/>
      <c r="G203" s="260"/>
      <c r="H203" s="650"/>
      <c r="I203" s="1081"/>
      <c r="J203" s="260">
        <v>12</v>
      </c>
      <c r="K203" s="663"/>
      <c r="L203" s="260">
        <v>70</v>
      </c>
      <c r="O203" s="859" t="s">
        <v>2494</v>
      </c>
    </row>
    <row r="204" spans="1:15" s="674" customFormat="1" ht="14.25" customHeight="1">
      <c r="A204" s="1077">
        <v>138</v>
      </c>
      <c r="B204" s="1077" t="s">
        <v>31</v>
      </c>
      <c r="C204" s="1077" t="s">
        <v>44</v>
      </c>
      <c r="D204" s="1078"/>
      <c r="E204" s="1123" t="s">
        <v>2199</v>
      </c>
      <c r="F204" s="260"/>
      <c r="G204" s="260"/>
      <c r="H204" s="650"/>
      <c r="I204" s="1081"/>
      <c r="J204" s="260">
        <v>13</v>
      </c>
      <c r="K204" s="663"/>
      <c r="L204" s="260">
        <v>70</v>
      </c>
      <c r="O204" s="859" t="s">
        <v>2494</v>
      </c>
    </row>
    <row r="205" spans="1:15" s="674" customFormat="1" ht="14.25" customHeight="1">
      <c r="A205" s="1077">
        <v>139</v>
      </c>
      <c r="B205" s="1077" t="s">
        <v>31</v>
      </c>
      <c r="C205" s="1077" t="s">
        <v>44</v>
      </c>
      <c r="D205" s="1078"/>
      <c r="E205" s="1123" t="s">
        <v>2200</v>
      </c>
      <c r="F205" s="260"/>
      <c r="G205" s="260"/>
      <c r="H205" s="650"/>
      <c r="I205" s="1081"/>
      <c r="J205" s="260">
        <v>2</v>
      </c>
      <c r="K205" s="663"/>
      <c r="L205" s="260">
        <v>6</v>
      </c>
      <c r="O205" s="859" t="s">
        <v>2494</v>
      </c>
    </row>
    <row r="206" spans="1:15" s="674" customFormat="1" ht="14.25" customHeight="1">
      <c r="A206" s="1077">
        <v>140</v>
      </c>
      <c r="B206" s="1077" t="s">
        <v>31</v>
      </c>
      <c r="C206" s="1077" t="s">
        <v>44</v>
      </c>
      <c r="D206" s="1078"/>
      <c r="E206" s="1123" t="s">
        <v>2201</v>
      </c>
      <c r="F206" s="260"/>
      <c r="G206" s="260"/>
      <c r="H206" s="650"/>
      <c r="I206" s="1081"/>
      <c r="J206" s="260">
        <v>2</v>
      </c>
      <c r="K206" s="663"/>
      <c r="L206" s="260">
        <v>6</v>
      </c>
      <c r="O206" s="859" t="s">
        <v>2494</v>
      </c>
    </row>
    <row r="207" spans="1:15" s="674" customFormat="1" ht="14.25" customHeight="1">
      <c r="A207" s="658"/>
      <c r="B207" s="658"/>
      <c r="C207" s="658"/>
      <c r="D207" s="659"/>
      <c r="E207" s="660"/>
      <c r="F207" s="661">
        <f>SUM(F201:F201)</f>
        <v>20</v>
      </c>
      <c r="G207" s="661">
        <f>SUM(G201:G201)</f>
        <v>60</v>
      </c>
      <c r="H207" s="1330"/>
      <c r="I207" s="664"/>
      <c r="J207" s="665">
        <f>SUM(J201:J206)</f>
        <v>71</v>
      </c>
      <c r="K207" s="666"/>
      <c r="L207" s="661">
        <f>SUM(L201:L206)</f>
        <v>509</v>
      </c>
      <c r="O207" s="859"/>
    </row>
    <row r="208" spans="1:15" s="674" customFormat="1" ht="14.25" customHeight="1">
      <c r="A208" s="1077">
        <v>141</v>
      </c>
      <c r="B208" s="1077" t="s">
        <v>31</v>
      </c>
      <c r="C208" s="1077" t="s">
        <v>5</v>
      </c>
      <c r="D208" s="1078">
        <v>506514028</v>
      </c>
      <c r="E208" s="1123" t="s">
        <v>540</v>
      </c>
      <c r="F208" s="260">
        <v>4</v>
      </c>
      <c r="G208" s="260">
        <v>9.5</v>
      </c>
      <c r="H208" s="650"/>
      <c r="I208" s="1081"/>
      <c r="J208" s="260">
        <v>4</v>
      </c>
      <c r="K208" s="663"/>
      <c r="L208" s="260">
        <v>0</v>
      </c>
      <c r="O208" s="859"/>
    </row>
    <row r="209" spans="1:15" s="674" customFormat="1" ht="14.25" customHeight="1">
      <c r="A209" s="1077">
        <v>142</v>
      </c>
      <c r="B209" s="1077" t="s">
        <v>31</v>
      </c>
      <c r="C209" s="1077" t="s">
        <v>5</v>
      </c>
      <c r="D209" s="1078">
        <v>506515139</v>
      </c>
      <c r="E209" s="1123" t="s">
        <v>543</v>
      </c>
      <c r="F209" s="260">
        <v>16</v>
      </c>
      <c r="G209" s="260">
        <v>80</v>
      </c>
      <c r="H209" s="650"/>
      <c r="I209" s="1081"/>
      <c r="J209" s="260">
        <v>16</v>
      </c>
      <c r="K209" s="663"/>
      <c r="L209" s="260">
        <v>0</v>
      </c>
      <c r="O209" s="859"/>
    </row>
    <row r="210" spans="1:15" s="674" customFormat="1" ht="14.25" customHeight="1">
      <c r="A210" s="658"/>
      <c r="B210" s="658"/>
      <c r="C210" s="658"/>
      <c r="D210" s="659"/>
      <c r="E210" s="660"/>
      <c r="F210" s="661"/>
      <c r="G210" s="661"/>
      <c r="H210" s="1330"/>
      <c r="I210" s="664"/>
      <c r="J210" s="661">
        <f>SUM(J208:J209)</f>
        <v>20</v>
      </c>
      <c r="K210" s="666"/>
      <c r="L210" s="661">
        <f>SUM(L208:L209)</f>
        <v>0</v>
      </c>
      <c r="O210" s="859"/>
    </row>
    <row r="211" spans="1:15" s="674" customFormat="1" ht="27" customHeight="1">
      <c r="A211" s="1077">
        <v>143</v>
      </c>
      <c r="B211" s="1077" t="s">
        <v>31</v>
      </c>
      <c r="C211" s="1077" t="s">
        <v>50</v>
      </c>
      <c r="D211" s="1078">
        <v>506104010</v>
      </c>
      <c r="E211" s="1123" t="s">
        <v>544</v>
      </c>
      <c r="F211" s="260">
        <v>20</v>
      </c>
      <c r="G211" s="260">
        <v>80</v>
      </c>
      <c r="H211" s="650"/>
      <c r="I211" s="1081" t="s">
        <v>840</v>
      </c>
      <c r="J211" s="260">
        <v>20</v>
      </c>
      <c r="K211" s="663"/>
      <c r="L211" s="260">
        <f t="shared" si="30"/>
        <v>170</v>
      </c>
      <c r="N211" s="950" t="s">
        <v>2476</v>
      </c>
      <c r="O211" s="859"/>
    </row>
    <row r="212" spans="1:15" s="674" customFormat="1" ht="25.5" customHeight="1">
      <c r="A212" s="1077">
        <v>144</v>
      </c>
      <c r="B212" s="1077" t="s">
        <v>31</v>
      </c>
      <c r="C212" s="1077" t="s">
        <v>50</v>
      </c>
      <c r="D212" s="1078">
        <v>506104045</v>
      </c>
      <c r="E212" s="1123" t="s">
        <v>545</v>
      </c>
      <c r="F212" s="260">
        <v>5</v>
      </c>
      <c r="G212" s="260">
        <v>15</v>
      </c>
      <c r="H212" s="650"/>
      <c r="I212" s="1081"/>
      <c r="J212" s="260">
        <v>5</v>
      </c>
      <c r="K212" s="663"/>
      <c r="L212" s="260">
        <v>0</v>
      </c>
      <c r="O212" s="859"/>
    </row>
    <row r="213" spans="1:15" s="674" customFormat="1" ht="13.5" customHeight="1">
      <c r="A213" s="658"/>
      <c r="B213" s="658"/>
      <c r="C213" s="658"/>
      <c r="D213" s="659"/>
      <c r="E213" s="660"/>
      <c r="F213" s="661"/>
      <c r="G213" s="661"/>
      <c r="H213" s="1330"/>
      <c r="I213" s="664"/>
      <c r="J213" s="661">
        <f>SUM(J211:J212)</f>
        <v>25</v>
      </c>
      <c r="K213" s="666"/>
      <c r="L213" s="661">
        <f>SUM(L211:L212)</f>
        <v>170</v>
      </c>
      <c r="O213" s="859"/>
    </row>
    <row r="214" spans="1:15" s="674" customFormat="1" ht="20.25" customHeight="1">
      <c r="A214" s="1077">
        <v>145</v>
      </c>
      <c r="B214" s="1077" t="s">
        <v>31</v>
      </c>
      <c r="C214" s="1077" t="s">
        <v>33</v>
      </c>
      <c r="D214" s="1078">
        <v>506694001</v>
      </c>
      <c r="E214" s="1123" t="s">
        <v>546</v>
      </c>
      <c r="F214" s="280">
        <v>24</v>
      </c>
      <c r="G214" s="280">
        <f>F214*6</f>
        <v>144</v>
      </c>
      <c r="H214" s="650"/>
      <c r="I214" s="1081"/>
      <c r="J214" s="280">
        <v>24</v>
      </c>
      <c r="K214" s="663"/>
      <c r="L214" s="260">
        <v>120</v>
      </c>
      <c r="O214" s="859"/>
    </row>
    <row r="215" spans="1:15" s="674" customFormat="1" ht="12.75" customHeight="1">
      <c r="A215" s="658"/>
      <c r="B215" s="658"/>
      <c r="C215" s="658"/>
      <c r="D215" s="659"/>
      <c r="E215" s="660"/>
      <c r="F215" s="677"/>
      <c r="G215" s="677"/>
      <c r="H215" s="1330"/>
      <c r="I215" s="664"/>
      <c r="J215" s="677">
        <f>SUM(J214)</f>
        <v>24</v>
      </c>
      <c r="K215" s="666"/>
      <c r="L215" s="661">
        <f>SUM(L214)</f>
        <v>120</v>
      </c>
      <c r="O215" s="859"/>
    </row>
    <row r="216" spans="1:15" s="674" customFormat="1" ht="14.25" customHeight="1">
      <c r="A216" s="1077">
        <v>146</v>
      </c>
      <c r="B216" s="645" t="s">
        <v>31</v>
      </c>
      <c r="C216" s="645" t="s">
        <v>39</v>
      </c>
      <c r="D216" s="297">
        <v>506324016</v>
      </c>
      <c r="E216" s="1123" t="s">
        <v>550</v>
      </c>
      <c r="F216" s="675">
        <v>39</v>
      </c>
      <c r="G216" s="675">
        <f t="shared" ref="G216:G221" si="31">F216*4</f>
        <v>156</v>
      </c>
      <c r="H216" s="650"/>
      <c r="I216" s="1081"/>
      <c r="J216" s="675">
        <v>39</v>
      </c>
      <c r="K216" s="663"/>
      <c r="L216" s="260">
        <f>J216*8</f>
        <v>312</v>
      </c>
      <c r="O216" s="859"/>
    </row>
    <row r="217" spans="1:15" s="674" customFormat="1" ht="14.25" customHeight="1">
      <c r="A217" s="1077">
        <v>147</v>
      </c>
      <c r="B217" s="645" t="s">
        <v>31</v>
      </c>
      <c r="C217" s="645" t="s">
        <v>39</v>
      </c>
      <c r="D217" s="297">
        <v>506324018</v>
      </c>
      <c r="E217" s="1123" t="s">
        <v>551</v>
      </c>
      <c r="F217" s="675">
        <v>18</v>
      </c>
      <c r="G217" s="675">
        <f t="shared" si="31"/>
        <v>72</v>
      </c>
      <c r="H217" s="650"/>
      <c r="I217" s="1081"/>
      <c r="J217" s="675">
        <v>18</v>
      </c>
      <c r="K217" s="663"/>
      <c r="L217" s="260">
        <f t="shared" ref="L217:L223" si="32">J217*8</f>
        <v>144</v>
      </c>
      <c r="O217" s="859"/>
    </row>
    <row r="218" spans="1:15" s="674" customFormat="1" ht="14.25" customHeight="1">
      <c r="A218" s="1077">
        <v>148</v>
      </c>
      <c r="B218" s="645" t="s">
        <v>31</v>
      </c>
      <c r="C218" s="645" t="s">
        <v>39</v>
      </c>
      <c r="D218" s="297">
        <v>506324024</v>
      </c>
      <c r="E218" s="1123" t="s">
        <v>552</v>
      </c>
      <c r="F218" s="675">
        <v>18</v>
      </c>
      <c r="G218" s="675">
        <f t="shared" si="31"/>
        <v>72</v>
      </c>
      <c r="H218" s="650"/>
      <c r="I218" s="1081"/>
      <c r="J218" s="675">
        <v>18</v>
      </c>
      <c r="K218" s="663"/>
      <c r="L218" s="260">
        <f t="shared" si="32"/>
        <v>144</v>
      </c>
      <c r="O218" s="859"/>
    </row>
    <row r="219" spans="1:15" s="674" customFormat="1" ht="14.25" customHeight="1">
      <c r="A219" s="1077">
        <v>149</v>
      </c>
      <c r="B219" s="1077" t="s">
        <v>31</v>
      </c>
      <c r="C219" s="645" t="s">
        <v>39</v>
      </c>
      <c r="D219" s="1078">
        <v>506324084</v>
      </c>
      <c r="E219" s="1123" t="s">
        <v>418</v>
      </c>
      <c r="F219" s="280">
        <v>80</v>
      </c>
      <c r="G219" s="280">
        <v>400</v>
      </c>
      <c r="H219" s="650"/>
      <c r="I219" s="1081"/>
      <c r="J219" s="280">
        <v>80</v>
      </c>
      <c r="K219" s="663"/>
      <c r="L219" s="260">
        <v>400</v>
      </c>
      <c r="O219" s="859" t="s">
        <v>2729</v>
      </c>
    </row>
    <row r="220" spans="1:15" s="674" customFormat="1" ht="14.25" customHeight="1">
      <c r="A220" s="1077">
        <v>150</v>
      </c>
      <c r="B220" s="645" t="s">
        <v>31</v>
      </c>
      <c r="C220" s="645" t="s">
        <v>39</v>
      </c>
      <c r="D220" s="297">
        <v>506324108</v>
      </c>
      <c r="E220" s="1123" t="s">
        <v>553</v>
      </c>
      <c r="F220" s="675">
        <v>30</v>
      </c>
      <c r="G220" s="675">
        <f t="shared" si="31"/>
        <v>120</v>
      </c>
      <c r="H220" s="650"/>
      <c r="I220" s="1081"/>
      <c r="J220" s="675">
        <v>30</v>
      </c>
      <c r="K220" s="663"/>
      <c r="L220" s="260">
        <v>180</v>
      </c>
      <c r="O220" s="859"/>
    </row>
    <row r="221" spans="1:15" s="674" customFormat="1" ht="14.25" customHeight="1">
      <c r="A221" s="1077">
        <v>151</v>
      </c>
      <c r="B221" s="645" t="s">
        <v>31</v>
      </c>
      <c r="C221" s="645" t="s">
        <v>39</v>
      </c>
      <c r="D221" s="297">
        <v>506324111</v>
      </c>
      <c r="E221" s="1123" t="s">
        <v>554</v>
      </c>
      <c r="F221" s="675">
        <v>12</v>
      </c>
      <c r="G221" s="675">
        <f t="shared" si="31"/>
        <v>48</v>
      </c>
      <c r="H221" s="650"/>
      <c r="I221" s="1081"/>
      <c r="J221" s="675">
        <v>12</v>
      </c>
      <c r="K221" s="663"/>
      <c r="L221" s="260">
        <f t="shared" si="32"/>
        <v>96</v>
      </c>
      <c r="O221" s="859"/>
    </row>
    <row r="222" spans="1:15" s="674" customFormat="1" ht="14.25" customHeight="1">
      <c r="A222" s="1077">
        <v>152</v>
      </c>
      <c r="B222" s="645" t="s">
        <v>31</v>
      </c>
      <c r="C222" s="645" t="s">
        <v>39</v>
      </c>
      <c r="D222" s="297">
        <v>506324137</v>
      </c>
      <c r="E222" s="1123" t="s">
        <v>556</v>
      </c>
      <c r="F222" s="675">
        <v>21</v>
      </c>
      <c r="G222" s="675">
        <f>F222*4</f>
        <v>84</v>
      </c>
      <c r="H222" s="650"/>
      <c r="I222" s="1081"/>
      <c r="J222" s="675">
        <v>21</v>
      </c>
      <c r="K222" s="663"/>
      <c r="L222" s="260">
        <f t="shared" si="32"/>
        <v>168</v>
      </c>
      <c r="O222" s="859"/>
    </row>
    <row r="223" spans="1:15" s="674" customFormat="1" ht="14.25" customHeight="1">
      <c r="A223" s="1077">
        <v>153</v>
      </c>
      <c r="B223" s="645" t="s">
        <v>31</v>
      </c>
      <c r="C223" s="645" t="s">
        <v>39</v>
      </c>
      <c r="D223" s="297">
        <v>506324141</v>
      </c>
      <c r="E223" s="1123" t="s">
        <v>557</v>
      </c>
      <c r="F223" s="675">
        <v>15</v>
      </c>
      <c r="G223" s="675">
        <f>F223*4</f>
        <v>60</v>
      </c>
      <c r="H223" s="650"/>
      <c r="I223" s="1081"/>
      <c r="J223" s="675">
        <v>15</v>
      </c>
      <c r="K223" s="663"/>
      <c r="L223" s="260">
        <f t="shared" si="32"/>
        <v>120</v>
      </c>
      <c r="O223" s="859"/>
    </row>
    <row r="224" spans="1:15" s="674" customFormat="1" ht="15" customHeight="1">
      <c r="A224" s="658"/>
      <c r="B224" s="1334"/>
      <c r="C224" s="1334"/>
      <c r="D224" s="1335"/>
      <c r="E224" s="660"/>
      <c r="F224" s="676"/>
      <c r="G224" s="676"/>
      <c r="H224" s="1330"/>
      <c r="I224" s="664"/>
      <c r="J224" s="676">
        <f>SUM(J216:J223)</f>
        <v>233</v>
      </c>
      <c r="K224" s="666"/>
      <c r="L224" s="661">
        <f>SUM(L216:L223)</f>
        <v>1564</v>
      </c>
      <c r="O224" s="859"/>
    </row>
    <row r="225" spans="1:15" s="674" customFormat="1" ht="13.5" customHeight="1">
      <c r="A225" s="1077">
        <v>154</v>
      </c>
      <c r="B225" s="1077" t="s">
        <v>29</v>
      </c>
      <c r="C225" s="1077" t="s">
        <v>5</v>
      </c>
      <c r="D225" s="1078">
        <v>509185059</v>
      </c>
      <c r="E225" s="1123" t="s">
        <v>567</v>
      </c>
      <c r="F225" s="260">
        <v>15</v>
      </c>
      <c r="G225" s="260">
        <v>150</v>
      </c>
      <c r="H225" s="650"/>
      <c r="I225" s="1081"/>
      <c r="J225" s="260">
        <v>15</v>
      </c>
      <c r="K225" s="663"/>
      <c r="L225" s="260">
        <v>5</v>
      </c>
      <c r="O225" s="859"/>
    </row>
    <row r="226" spans="1:15" s="674" customFormat="1" ht="13.5" customHeight="1">
      <c r="A226" s="1077">
        <v>155</v>
      </c>
      <c r="B226" s="1077" t="s">
        <v>29</v>
      </c>
      <c r="C226" s="1077" t="s">
        <v>5</v>
      </c>
      <c r="D226" s="1078">
        <v>509185097</v>
      </c>
      <c r="E226" s="1123" t="s">
        <v>310</v>
      </c>
      <c r="F226" s="260">
        <v>5</v>
      </c>
      <c r="G226" s="260">
        <v>10</v>
      </c>
      <c r="H226" s="650"/>
      <c r="I226" s="1081"/>
      <c r="J226" s="260">
        <v>5</v>
      </c>
      <c r="K226" s="663"/>
      <c r="L226" s="260">
        <v>0</v>
      </c>
      <c r="O226" s="859"/>
    </row>
    <row r="227" spans="1:15" s="674" customFormat="1" ht="13.5" customHeight="1">
      <c r="A227" s="658"/>
      <c r="B227" s="658"/>
      <c r="C227" s="658"/>
      <c r="D227" s="659"/>
      <c r="E227" s="660"/>
      <c r="F227" s="661"/>
      <c r="G227" s="661"/>
      <c r="H227" s="1330"/>
      <c r="I227" s="664"/>
      <c r="J227" s="661">
        <f>SUM(J225:J226)</f>
        <v>20</v>
      </c>
      <c r="K227" s="666"/>
      <c r="L227" s="661">
        <f>SUM(L225:L226)</f>
        <v>5</v>
      </c>
      <c r="O227" s="859"/>
    </row>
    <row r="228" spans="1:15" s="674" customFormat="1" ht="14.25" customHeight="1">
      <c r="A228" s="1077">
        <v>156</v>
      </c>
      <c r="B228" s="1077" t="s">
        <v>29</v>
      </c>
      <c r="C228" s="1077" t="s">
        <v>164</v>
      </c>
      <c r="D228" s="1078">
        <v>509255045</v>
      </c>
      <c r="E228" s="1123" t="s">
        <v>271</v>
      </c>
      <c r="F228" s="260">
        <v>3.3</v>
      </c>
      <c r="G228" s="260">
        <v>10</v>
      </c>
      <c r="H228" s="650"/>
      <c r="I228" s="1081"/>
      <c r="J228" s="260">
        <v>3.3</v>
      </c>
      <c r="K228" s="663"/>
      <c r="L228" s="260">
        <v>2</v>
      </c>
      <c r="O228" s="859"/>
    </row>
    <row r="229" spans="1:15" s="674" customFormat="1" ht="15" customHeight="1">
      <c r="A229" s="658"/>
      <c r="B229" s="658"/>
      <c r="C229" s="658"/>
      <c r="D229" s="659"/>
      <c r="E229" s="660"/>
      <c r="F229" s="661"/>
      <c r="G229" s="661"/>
      <c r="H229" s="1330"/>
      <c r="I229" s="664"/>
      <c r="J229" s="661">
        <f>SUM(J228)</f>
        <v>3.3</v>
      </c>
      <c r="K229" s="666"/>
      <c r="L229" s="661">
        <f>SUM(L228)</f>
        <v>2</v>
      </c>
      <c r="O229" s="859"/>
    </row>
    <row r="230" spans="1:15" s="674" customFormat="1" ht="15" customHeight="1">
      <c r="A230" s="1077">
        <v>157</v>
      </c>
      <c r="B230" s="1077" t="s">
        <v>29</v>
      </c>
      <c r="C230" s="1077" t="s">
        <v>98</v>
      </c>
      <c r="D230" s="1078">
        <v>509545009</v>
      </c>
      <c r="E230" s="1123" t="s">
        <v>252</v>
      </c>
      <c r="F230" s="260">
        <v>4.5</v>
      </c>
      <c r="G230" s="260">
        <v>9</v>
      </c>
      <c r="H230" s="650"/>
      <c r="I230" s="1081"/>
      <c r="J230" s="260">
        <v>4.5</v>
      </c>
      <c r="K230" s="663"/>
      <c r="L230" s="260">
        <v>2</v>
      </c>
      <c r="O230" s="859"/>
    </row>
    <row r="231" spans="1:15" s="674" customFormat="1" ht="15" customHeight="1">
      <c r="A231" s="658"/>
      <c r="B231" s="658"/>
      <c r="C231" s="658"/>
      <c r="D231" s="659"/>
      <c r="E231" s="660"/>
      <c r="F231" s="661"/>
      <c r="G231" s="661"/>
      <c r="H231" s="1330"/>
      <c r="I231" s="664"/>
      <c r="J231" s="661">
        <f>SUM(J230)</f>
        <v>4.5</v>
      </c>
      <c r="K231" s="666"/>
      <c r="L231" s="661">
        <f>SUM(L230)</f>
        <v>2</v>
      </c>
      <c r="O231" s="859"/>
    </row>
    <row r="232" spans="1:15" s="674" customFormat="1" ht="16.5" customHeight="1">
      <c r="A232" s="1077">
        <v>158</v>
      </c>
      <c r="B232" s="1077" t="s">
        <v>29</v>
      </c>
      <c r="C232" s="1077" t="s">
        <v>246</v>
      </c>
      <c r="D232" s="1078">
        <v>509915032</v>
      </c>
      <c r="E232" s="1123" t="s">
        <v>605</v>
      </c>
      <c r="F232" s="260">
        <v>5</v>
      </c>
      <c r="G232" s="260">
        <v>9</v>
      </c>
      <c r="H232" s="650"/>
      <c r="I232" s="1081"/>
      <c r="J232" s="260">
        <v>5</v>
      </c>
      <c r="K232" s="663"/>
      <c r="L232" s="260">
        <v>0</v>
      </c>
      <c r="O232" s="859"/>
    </row>
    <row r="233" spans="1:15" s="674" customFormat="1" ht="16.5" customHeight="1">
      <c r="A233" s="1077">
        <v>159</v>
      </c>
      <c r="B233" s="1077" t="s">
        <v>29</v>
      </c>
      <c r="C233" s="1077" t="s">
        <v>246</v>
      </c>
      <c r="D233" s="1078">
        <v>509915033</v>
      </c>
      <c r="E233" s="1123" t="s">
        <v>606</v>
      </c>
      <c r="F233" s="260">
        <v>2.5</v>
      </c>
      <c r="G233" s="260">
        <v>5</v>
      </c>
      <c r="H233" s="650"/>
      <c r="I233" s="1081"/>
      <c r="J233" s="260">
        <v>2.5</v>
      </c>
      <c r="K233" s="663"/>
      <c r="L233" s="260">
        <v>0</v>
      </c>
      <c r="O233" s="859"/>
    </row>
    <row r="234" spans="1:15" s="674" customFormat="1" ht="15.75" customHeight="1">
      <c r="A234" s="1331"/>
      <c r="B234" s="1331"/>
      <c r="C234" s="1331"/>
      <c r="D234" s="668"/>
      <c r="E234" s="669"/>
      <c r="F234" s="1336"/>
      <c r="G234" s="1336"/>
      <c r="H234" s="1337"/>
      <c r="I234" s="671"/>
      <c r="J234" s="678">
        <f>SUM(J232:J233)</f>
        <v>7.5</v>
      </c>
      <c r="K234" s="1338"/>
      <c r="L234" s="946">
        <f>SUM(L232:L233)</f>
        <v>0</v>
      </c>
      <c r="O234" s="859"/>
    </row>
    <row r="235" spans="1:15" s="674" customFormat="1" ht="13.5" customHeight="1">
      <c r="A235" s="1077">
        <v>160</v>
      </c>
      <c r="B235" s="1077" t="s">
        <v>19</v>
      </c>
      <c r="C235" s="1077" t="s">
        <v>5</v>
      </c>
      <c r="D235" s="1078">
        <v>542404147</v>
      </c>
      <c r="E235" s="1123" t="s">
        <v>608</v>
      </c>
      <c r="F235" s="260">
        <v>50</v>
      </c>
      <c r="G235" s="260">
        <v>175</v>
      </c>
      <c r="H235" s="1076"/>
      <c r="I235" s="1081" t="s">
        <v>840</v>
      </c>
      <c r="J235" s="634">
        <v>50</v>
      </c>
      <c r="K235" s="663"/>
      <c r="L235" s="260">
        <v>200</v>
      </c>
      <c r="O235" s="859"/>
    </row>
    <row r="236" spans="1:15" s="674" customFormat="1" ht="15" customHeight="1">
      <c r="A236" s="658"/>
      <c r="B236" s="658"/>
      <c r="C236" s="658"/>
      <c r="D236" s="659"/>
      <c r="E236" s="660"/>
      <c r="F236" s="661"/>
      <c r="G236" s="661"/>
      <c r="H236" s="508"/>
      <c r="I236" s="664"/>
      <c r="J236" s="665">
        <f>SUM(J235:J235)</f>
        <v>50</v>
      </c>
      <c r="K236" s="666"/>
      <c r="L236" s="661">
        <f>SUM(L235:L235)</f>
        <v>200</v>
      </c>
      <c r="O236" s="859"/>
    </row>
    <row r="237" spans="1:15" s="674" customFormat="1" ht="15" customHeight="1">
      <c r="A237" s="1077">
        <v>161</v>
      </c>
      <c r="B237" s="1077" t="s">
        <v>21</v>
      </c>
      <c r="C237" s="1077" t="s">
        <v>482</v>
      </c>
      <c r="D237" s="1078">
        <v>542844089</v>
      </c>
      <c r="E237" s="1123" t="s">
        <v>234</v>
      </c>
      <c r="F237" s="260">
        <v>22</v>
      </c>
      <c r="G237" s="260">
        <v>170</v>
      </c>
      <c r="H237" s="1076"/>
      <c r="I237" s="1081"/>
      <c r="J237" s="260">
        <v>22</v>
      </c>
      <c r="K237" s="663"/>
      <c r="L237" s="260">
        <v>100</v>
      </c>
      <c r="O237" s="859"/>
    </row>
    <row r="238" spans="1:15" s="674" customFormat="1" ht="12.75" customHeight="1">
      <c r="A238" s="658"/>
      <c r="B238" s="658"/>
      <c r="C238" s="658"/>
      <c r="D238" s="659"/>
      <c r="E238" s="660"/>
      <c r="F238" s="661"/>
      <c r="G238" s="661"/>
      <c r="H238" s="508"/>
      <c r="I238" s="664"/>
      <c r="J238" s="661">
        <f>SUM(J237)</f>
        <v>22</v>
      </c>
      <c r="K238" s="666"/>
      <c r="L238" s="661">
        <f>SUM(L237)</f>
        <v>100</v>
      </c>
      <c r="O238" s="859"/>
    </row>
    <row r="239" spans="1:15" s="674" customFormat="1" ht="15" customHeight="1">
      <c r="A239" s="1077">
        <v>162</v>
      </c>
      <c r="B239" s="1077" t="s">
        <v>199</v>
      </c>
      <c r="C239" s="1077" t="s">
        <v>125</v>
      </c>
      <c r="D239" s="1078">
        <v>578584239</v>
      </c>
      <c r="E239" s="1123" t="s">
        <v>619</v>
      </c>
      <c r="F239" s="260">
        <v>10</v>
      </c>
      <c r="G239" s="260">
        <v>25</v>
      </c>
      <c r="H239" s="650"/>
      <c r="I239" s="1081" t="s">
        <v>1767</v>
      </c>
      <c r="J239" s="663">
        <v>60.06</v>
      </c>
      <c r="K239" s="663"/>
      <c r="L239" s="260">
        <v>200</v>
      </c>
      <c r="O239" s="859"/>
    </row>
    <row r="240" spans="1:15" s="674" customFormat="1" ht="15" customHeight="1">
      <c r="A240" s="658"/>
      <c r="B240" s="658"/>
      <c r="C240" s="658"/>
      <c r="D240" s="659"/>
      <c r="E240" s="660"/>
      <c r="F240" s="661"/>
      <c r="G240" s="661"/>
      <c r="H240" s="1330"/>
      <c r="I240" s="664"/>
      <c r="J240" s="666">
        <f>SUM(J239)</f>
        <v>60.06</v>
      </c>
      <c r="K240" s="666"/>
      <c r="L240" s="661">
        <f>SUM(L239)</f>
        <v>200</v>
      </c>
      <c r="O240" s="859"/>
    </row>
    <row r="241" spans="1:18" s="674" customFormat="1" ht="13.5" customHeight="1">
      <c r="A241" s="1077">
        <v>163</v>
      </c>
      <c r="B241" s="1077" t="s">
        <v>8</v>
      </c>
      <c r="C241" s="1077" t="s">
        <v>174</v>
      </c>
      <c r="D241" s="1078">
        <v>578384046</v>
      </c>
      <c r="E241" s="1123" t="s">
        <v>621</v>
      </c>
      <c r="F241" s="280">
        <v>2</v>
      </c>
      <c r="G241" s="260">
        <v>6</v>
      </c>
      <c r="H241" s="650"/>
      <c r="I241" s="1081"/>
      <c r="J241" s="260">
        <v>2</v>
      </c>
      <c r="K241" s="663"/>
      <c r="L241" s="260">
        <v>0</v>
      </c>
      <c r="O241" s="859"/>
    </row>
    <row r="242" spans="1:18" s="674" customFormat="1" ht="15" customHeight="1">
      <c r="A242" s="658"/>
      <c r="B242" s="658"/>
      <c r="C242" s="658"/>
      <c r="D242" s="659"/>
      <c r="E242" s="660"/>
      <c r="F242" s="677"/>
      <c r="G242" s="661"/>
      <c r="H242" s="1330"/>
      <c r="I242" s="664"/>
      <c r="J242" s="661">
        <f>SUM(J241)</f>
        <v>2</v>
      </c>
      <c r="K242" s="666"/>
      <c r="L242" s="661">
        <f>SUM(L241)</f>
        <v>0</v>
      </c>
      <c r="O242" s="859"/>
    </row>
    <row r="243" spans="1:18" s="674" customFormat="1" ht="15" customHeight="1">
      <c r="A243" s="1077">
        <v>164</v>
      </c>
      <c r="B243" s="1077" t="s">
        <v>623</v>
      </c>
      <c r="C243" s="1077" t="s">
        <v>12</v>
      </c>
      <c r="D243" s="1078">
        <v>578964155</v>
      </c>
      <c r="E243" s="1123" t="s">
        <v>205</v>
      </c>
      <c r="F243" s="280">
        <v>2</v>
      </c>
      <c r="G243" s="280">
        <v>8</v>
      </c>
      <c r="H243" s="650"/>
      <c r="I243" s="1081"/>
      <c r="J243" s="280">
        <v>2</v>
      </c>
      <c r="K243" s="663"/>
      <c r="L243" s="260">
        <v>1</v>
      </c>
      <c r="O243" s="859"/>
    </row>
    <row r="244" spans="1:18" s="674" customFormat="1" ht="15" customHeight="1">
      <c r="A244" s="1077">
        <v>165</v>
      </c>
      <c r="B244" s="1077" t="s">
        <v>199</v>
      </c>
      <c r="C244" s="1077" t="s">
        <v>12</v>
      </c>
      <c r="D244" s="1078">
        <v>505070402</v>
      </c>
      <c r="E244" s="1123" t="s">
        <v>208</v>
      </c>
      <c r="F244" s="260">
        <v>1</v>
      </c>
      <c r="G244" s="260">
        <v>2</v>
      </c>
      <c r="H244" s="650"/>
      <c r="I244" s="1081"/>
      <c r="J244" s="260">
        <v>1</v>
      </c>
      <c r="K244" s="663"/>
      <c r="L244" s="260">
        <v>1</v>
      </c>
      <c r="O244" s="859"/>
    </row>
    <row r="245" spans="1:18" s="674" customFormat="1" ht="15" customHeight="1">
      <c r="A245" s="1077">
        <v>166</v>
      </c>
      <c r="B245" s="1077" t="s">
        <v>199</v>
      </c>
      <c r="C245" s="1077" t="s">
        <v>12</v>
      </c>
      <c r="D245" s="1078">
        <v>505070306</v>
      </c>
      <c r="E245" s="1123" t="s">
        <v>207</v>
      </c>
      <c r="F245" s="260">
        <v>1</v>
      </c>
      <c r="G245" s="260">
        <v>2</v>
      </c>
      <c r="H245" s="650"/>
      <c r="I245" s="1081"/>
      <c r="J245" s="260">
        <v>1</v>
      </c>
      <c r="K245" s="663"/>
      <c r="L245" s="260">
        <v>1</v>
      </c>
      <c r="O245" s="859"/>
    </row>
    <row r="246" spans="1:18" s="674" customFormat="1" ht="15" customHeight="1">
      <c r="A246" s="658"/>
      <c r="B246" s="658"/>
      <c r="C246" s="658"/>
      <c r="D246" s="659"/>
      <c r="E246" s="660"/>
      <c r="F246" s="661"/>
      <c r="G246" s="661"/>
      <c r="H246" s="1330"/>
      <c r="I246" s="664"/>
      <c r="J246" s="661">
        <f>SUM(J243:J245)</f>
        <v>4</v>
      </c>
      <c r="K246" s="666"/>
      <c r="L246" s="661">
        <f>SUM(L243:L245)</f>
        <v>3</v>
      </c>
      <c r="O246" s="859"/>
    </row>
    <row r="247" spans="1:18" s="674" customFormat="1" ht="15" customHeight="1">
      <c r="A247" s="1077">
        <v>167</v>
      </c>
      <c r="B247" s="1077" t="s">
        <v>199</v>
      </c>
      <c r="C247" s="1077" t="s">
        <v>79</v>
      </c>
      <c r="D247" s="1078">
        <v>578665088</v>
      </c>
      <c r="E247" s="1123" t="s">
        <v>203</v>
      </c>
      <c r="F247" s="260">
        <v>3</v>
      </c>
      <c r="G247" s="260">
        <v>6</v>
      </c>
      <c r="H247" s="650"/>
      <c r="I247" s="1081"/>
      <c r="J247" s="260">
        <v>3</v>
      </c>
      <c r="K247" s="663"/>
      <c r="L247" s="260">
        <v>2</v>
      </c>
      <c r="O247" s="859"/>
    </row>
    <row r="248" spans="1:18" s="674" customFormat="1" ht="15" customHeight="1">
      <c r="A248" s="658"/>
      <c r="B248" s="658"/>
      <c r="C248" s="658"/>
      <c r="D248" s="659"/>
      <c r="E248" s="660"/>
      <c r="F248" s="661"/>
      <c r="G248" s="661"/>
      <c r="H248" s="1330"/>
      <c r="I248" s="664"/>
      <c r="J248" s="661">
        <f>SUM(J247)</f>
        <v>3</v>
      </c>
      <c r="K248" s="666"/>
      <c r="L248" s="661">
        <f>SUM(L247)</f>
        <v>2</v>
      </c>
      <c r="O248" s="859"/>
    </row>
    <row r="249" spans="1:18" s="674" customFormat="1" ht="15" customHeight="1">
      <c r="A249" s="1077">
        <v>168</v>
      </c>
      <c r="B249" s="1077" t="s">
        <v>199</v>
      </c>
      <c r="C249" s="1077" t="s">
        <v>11</v>
      </c>
      <c r="D249" s="1078">
        <v>578765012</v>
      </c>
      <c r="E249" s="1123" t="s">
        <v>435</v>
      </c>
      <c r="F249" s="280">
        <v>16</v>
      </c>
      <c r="G249" s="280">
        <v>45</v>
      </c>
      <c r="H249" s="650"/>
      <c r="I249" s="1081" t="s">
        <v>2481</v>
      </c>
      <c r="J249" s="280">
        <v>16</v>
      </c>
      <c r="K249" s="663"/>
      <c r="L249" s="260">
        <f t="shared" si="30"/>
        <v>136</v>
      </c>
      <c r="O249" s="859" t="s">
        <v>2482</v>
      </c>
    </row>
    <row r="250" spans="1:18" s="674" customFormat="1" ht="15" customHeight="1">
      <c r="A250" s="658"/>
      <c r="B250" s="658"/>
      <c r="C250" s="658"/>
      <c r="D250" s="659"/>
      <c r="E250" s="660"/>
      <c r="F250" s="677"/>
      <c r="G250" s="677"/>
      <c r="H250" s="1330"/>
      <c r="I250" s="664"/>
      <c r="J250" s="677">
        <f>SUM(J249)</f>
        <v>16</v>
      </c>
      <c r="K250" s="666"/>
      <c r="L250" s="661">
        <f>SUM(L249)</f>
        <v>136</v>
      </c>
      <c r="O250" s="859"/>
    </row>
    <row r="251" spans="1:18" s="674" customFormat="1" ht="15" customHeight="1">
      <c r="A251" s="1077">
        <v>169</v>
      </c>
      <c r="B251" s="1077" t="s">
        <v>1</v>
      </c>
      <c r="C251" s="1077" t="s">
        <v>116</v>
      </c>
      <c r="D251" s="1078">
        <v>579764045</v>
      </c>
      <c r="E251" s="1123" t="s">
        <v>189</v>
      </c>
      <c r="F251" s="280">
        <v>10</v>
      </c>
      <c r="G251" s="280">
        <v>40</v>
      </c>
      <c r="H251" s="650"/>
      <c r="I251" s="1081" t="s">
        <v>2478</v>
      </c>
      <c r="J251" s="280">
        <v>10</v>
      </c>
      <c r="K251" s="663"/>
      <c r="L251" s="260">
        <v>50</v>
      </c>
      <c r="O251" s="859" t="s">
        <v>2479</v>
      </c>
    </row>
    <row r="252" spans="1:18" s="674" customFormat="1" ht="15" customHeight="1">
      <c r="A252" s="658"/>
      <c r="B252" s="658"/>
      <c r="C252" s="658"/>
      <c r="D252" s="659"/>
      <c r="E252" s="660"/>
      <c r="F252" s="677"/>
      <c r="G252" s="677"/>
      <c r="H252" s="1330"/>
      <c r="I252" s="664"/>
      <c r="J252" s="677">
        <f>SUM(J251)</f>
        <v>10</v>
      </c>
      <c r="K252" s="666"/>
      <c r="L252" s="661">
        <f>SUM(L251)</f>
        <v>50</v>
      </c>
      <c r="O252" s="859"/>
    </row>
    <row r="253" spans="1:18" s="674" customFormat="1" ht="15" customHeight="1">
      <c r="A253" s="1077">
        <v>170</v>
      </c>
      <c r="B253" s="1077" t="s">
        <v>1</v>
      </c>
      <c r="C253" s="1077" t="s">
        <v>5</v>
      </c>
      <c r="D253" s="1078">
        <v>579804019</v>
      </c>
      <c r="E253" s="1123" t="s">
        <v>184</v>
      </c>
      <c r="F253" s="260">
        <v>15</v>
      </c>
      <c r="G253" s="260">
        <v>11.48546</v>
      </c>
      <c r="H253" s="650"/>
      <c r="I253" s="1081"/>
      <c r="J253" s="260">
        <v>15</v>
      </c>
      <c r="K253" s="663"/>
      <c r="L253" s="260">
        <v>2</v>
      </c>
      <c r="O253" s="859" t="s">
        <v>2730</v>
      </c>
    </row>
    <row r="254" spans="1:18" s="674" customFormat="1" ht="15" customHeight="1">
      <c r="A254" s="1077">
        <v>171</v>
      </c>
      <c r="B254" s="1077" t="s">
        <v>1</v>
      </c>
      <c r="C254" s="1077" t="s">
        <v>5</v>
      </c>
      <c r="D254" s="1078">
        <v>579805055</v>
      </c>
      <c r="E254" s="1123" t="s">
        <v>628</v>
      </c>
      <c r="F254" s="260"/>
      <c r="G254" s="260"/>
      <c r="H254" s="650"/>
      <c r="I254" s="1081"/>
      <c r="J254" s="260">
        <v>12</v>
      </c>
      <c r="K254" s="663"/>
      <c r="L254" s="260">
        <v>0</v>
      </c>
      <c r="O254" s="859" t="s">
        <v>2480</v>
      </c>
      <c r="R254" s="674" t="s">
        <v>2895</v>
      </c>
    </row>
    <row r="255" spans="1:18" s="674" customFormat="1" ht="15" customHeight="1">
      <c r="A255" s="658"/>
      <c r="B255" s="658"/>
      <c r="C255" s="658"/>
      <c r="D255" s="659"/>
      <c r="E255" s="660"/>
      <c r="F255" s="661"/>
      <c r="G255" s="661"/>
      <c r="H255" s="1330"/>
      <c r="I255" s="664"/>
      <c r="J255" s="661">
        <f>SUM(J253:J253)</f>
        <v>15</v>
      </c>
      <c r="K255" s="666"/>
      <c r="L255" s="661">
        <f>SUM(L253:L254)</f>
        <v>2</v>
      </c>
      <c r="O255" s="859"/>
    </row>
    <row r="256" spans="1:18" s="674" customFormat="1" ht="15" customHeight="1">
      <c r="A256" s="1077">
        <v>172</v>
      </c>
      <c r="B256" s="1077" t="s">
        <v>1</v>
      </c>
      <c r="C256" s="1100" t="s">
        <v>177</v>
      </c>
      <c r="D256" s="239">
        <v>579474064</v>
      </c>
      <c r="E256" s="205" t="s">
        <v>2029</v>
      </c>
      <c r="F256" s="260"/>
      <c r="G256" s="260"/>
      <c r="H256" s="650"/>
      <c r="I256" s="135" t="s">
        <v>2030</v>
      </c>
      <c r="J256" s="1339">
        <v>4</v>
      </c>
      <c r="K256" s="663"/>
      <c r="L256" s="260">
        <v>2</v>
      </c>
      <c r="O256" s="859"/>
    </row>
    <row r="257" spans="1:15" s="674" customFormat="1" ht="15" customHeight="1">
      <c r="A257" s="658"/>
      <c r="B257" s="658"/>
      <c r="C257" s="658"/>
      <c r="D257" s="1288"/>
      <c r="E257" s="557"/>
      <c r="F257" s="661"/>
      <c r="G257" s="661"/>
      <c r="H257" s="1330"/>
      <c r="I257" s="1280"/>
      <c r="J257" s="1340">
        <f>SUM(J256)</f>
        <v>4</v>
      </c>
      <c r="K257" s="666"/>
      <c r="L257" s="661">
        <f>SUM(L256)</f>
        <v>2</v>
      </c>
      <c r="O257" s="859"/>
    </row>
    <row r="258" spans="1:15" s="674" customFormat="1" ht="15" customHeight="1">
      <c r="A258" s="1077">
        <v>173</v>
      </c>
      <c r="B258" s="1077" t="s">
        <v>1</v>
      </c>
      <c r="C258" s="1077" t="s">
        <v>2</v>
      </c>
      <c r="D258" s="1078">
        <v>579584007</v>
      </c>
      <c r="E258" s="1123" t="s">
        <v>630</v>
      </c>
      <c r="F258" s="260">
        <v>2</v>
      </c>
      <c r="G258" s="260">
        <v>4</v>
      </c>
      <c r="H258" s="1076"/>
      <c r="I258" s="1081"/>
      <c r="J258" s="260">
        <v>2</v>
      </c>
      <c r="K258" s="663"/>
      <c r="L258" s="260">
        <v>2</v>
      </c>
      <c r="O258" s="859"/>
    </row>
    <row r="259" spans="1:15" s="674" customFormat="1" ht="15" customHeight="1">
      <c r="A259" s="1077">
        <v>174</v>
      </c>
      <c r="B259" s="1077" t="s">
        <v>1</v>
      </c>
      <c r="C259" s="1077" t="s">
        <v>2</v>
      </c>
      <c r="D259" s="1078">
        <v>579584049</v>
      </c>
      <c r="E259" s="1123" t="s">
        <v>178</v>
      </c>
      <c r="F259" s="260">
        <v>2</v>
      </c>
      <c r="G259" s="260">
        <v>80</v>
      </c>
      <c r="H259" s="1076"/>
      <c r="I259" s="1081"/>
      <c r="J259" s="260">
        <v>2</v>
      </c>
      <c r="K259" s="663"/>
      <c r="L259" s="260">
        <v>2</v>
      </c>
      <c r="O259" s="859"/>
    </row>
    <row r="260" spans="1:15" s="674" customFormat="1" ht="12.75" customHeight="1">
      <c r="A260" s="667"/>
      <c r="B260" s="667"/>
      <c r="C260" s="667"/>
      <c r="D260" s="668"/>
      <c r="E260" s="669"/>
      <c r="F260" s="678"/>
      <c r="G260" s="678"/>
      <c r="H260" s="563"/>
      <c r="I260" s="671"/>
      <c r="J260" s="678">
        <f>SUM(J258:J259)</f>
        <v>4</v>
      </c>
      <c r="K260" s="673"/>
      <c r="L260" s="678">
        <f>SUM(L258:L259)</f>
        <v>4</v>
      </c>
      <c r="O260" s="859"/>
    </row>
    <row r="261" spans="1:15" s="629" customFormat="1" ht="15.75" customHeight="1">
      <c r="A261" s="679"/>
      <c r="B261" s="679"/>
      <c r="C261" s="679"/>
      <c r="D261" s="942"/>
      <c r="E261" s="571" t="s">
        <v>2474</v>
      </c>
      <c r="H261" s="681"/>
      <c r="I261" s="682"/>
      <c r="J261" s="683">
        <f>J260+J257+J255+J252+J250+J248+J246+J242+J240+J238+J236+J234+J231+J229+J227+J224+J215+J213+J210+J207+J200+J197+J192+J190+J181+J179+J177+J174</f>
        <v>899.86</v>
      </c>
      <c r="L261" s="947">
        <f>L260+L257+L255+L252+L250+L248+L246+L242+L240+L238+L236+L234+L231+L229+L227+L224+L215+L213+L210+L207+L200+L197+L192+L190+L181+L179+L177+L174</f>
        <v>4388.5</v>
      </c>
      <c r="O261" s="859"/>
    </row>
    <row r="262" spans="1:15" s="629" customFormat="1" ht="12">
      <c r="A262" s="679"/>
      <c r="B262" s="679"/>
      <c r="C262" s="679"/>
      <c r="D262" s="942"/>
      <c r="E262" s="680"/>
      <c r="H262" s="681"/>
      <c r="I262" s="682" t="s">
        <v>2152</v>
      </c>
      <c r="J262" s="683">
        <f>J261+J171+J152</f>
        <v>2209.88</v>
      </c>
      <c r="L262" s="947">
        <f>L261+L171+L152</f>
        <v>8874.91</v>
      </c>
      <c r="O262" s="859"/>
    </row>
    <row r="263" spans="1:15" s="629" customFormat="1" ht="12">
      <c r="A263" s="679"/>
      <c r="B263" s="679"/>
      <c r="C263" s="679"/>
      <c r="D263" s="942"/>
      <c r="E263" s="680"/>
      <c r="H263" s="681"/>
      <c r="I263" s="682"/>
      <c r="L263" s="948"/>
      <c r="O263" s="859"/>
    </row>
    <row r="265" spans="1:15" s="686" customFormat="1" ht="13.8">
      <c r="A265" s="679"/>
      <c r="B265" s="684"/>
      <c r="C265" s="684"/>
      <c r="D265" s="943"/>
      <c r="E265" s="685"/>
      <c r="H265" s="687"/>
      <c r="I265" s="688"/>
      <c r="L265" s="949"/>
      <c r="O265" s="861"/>
    </row>
    <row r="266" spans="1:15" s="686" customFormat="1" ht="13.8">
      <c r="A266" s="679"/>
      <c r="B266" s="684"/>
      <c r="C266" s="684"/>
      <c r="D266" s="943"/>
      <c r="E266" s="685"/>
      <c r="H266" s="687"/>
      <c r="I266" s="688"/>
      <c r="L266" s="949"/>
      <c r="O266" s="861"/>
    </row>
    <row r="267" spans="1:15" s="686" customFormat="1" ht="13.8">
      <c r="A267" s="679"/>
      <c r="B267" s="684"/>
      <c r="C267" s="684"/>
      <c r="D267" s="943"/>
      <c r="E267" s="685"/>
      <c r="H267" s="687"/>
      <c r="I267" s="688"/>
      <c r="L267" s="949"/>
      <c r="O267" s="861"/>
    </row>
    <row r="268" spans="1:15" s="686" customFormat="1" ht="13.8">
      <c r="A268" s="679"/>
      <c r="B268" s="684"/>
      <c r="C268" s="684"/>
      <c r="D268" s="943"/>
      <c r="E268" s="685"/>
      <c r="H268" s="687"/>
      <c r="I268" s="688"/>
      <c r="L268" s="949"/>
      <c r="O268" s="861"/>
    </row>
    <row r="269" spans="1:15" s="686" customFormat="1" ht="13.8">
      <c r="A269" s="679"/>
      <c r="B269" s="684"/>
      <c r="C269" s="684"/>
      <c r="D269" s="943"/>
      <c r="E269" s="685"/>
      <c r="H269" s="687"/>
      <c r="I269" s="688"/>
      <c r="L269" s="949"/>
      <c r="O269" s="861"/>
    </row>
    <row r="270" spans="1:15" s="686" customFormat="1" ht="13.8">
      <c r="A270" s="679"/>
      <c r="B270" s="684"/>
      <c r="C270" s="684"/>
      <c r="D270" s="943"/>
      <c r="E270" s="685"/>
      <c r="H270" s="687"/>
      <c r="I270" s="688"/>
      <c r="L270" s="949"/>
      <c r="O270" s="861"/>
    </row>
    <row r="271" spans="1:15" s="686" customFormat="1" ht="13.8">
      <c r="A271" s="679"/>
      <c r="B271" s="684"/>
      <c r="C271" s="684"/>
      <c r="D271" s="943"/>
      <c r="E271" s="685"/>
      <c r="H271" s="687"/>
      <c r="I271" s="688"/>
      <c r="L271" s="949"/>
      <c r="O271" s="861"/>
    </row>
    <row r="272" spans="1:15" s="686" customFormat="1" ht="13.8">
      <c r="A272" s="679"/>
      <c r="B272" s="684"/>
      <c r="C272" s="684"/>
      <c r="D272" s="943"/>
      <c r="E272" s="685"/>
      <c r="H272" s="687"/>
      <c r="I272" s="688"/>
      <c r="L272" s="949"/>
      <c r="O272" s="861"/>
    </row>
  </sheetData>
  <mergeCells count="47">
    <mergeCell ref="I1:L1"/>
    <mergeCell ref="A2:L2"/>
    <mergeCell ref="A3:L3"/>
    <mergeCell ref="A172:E172"/>
    <mergeCell ref="A6:E6"/>
    <mergeCell ref="C42:C43"/>
    <mergeCell ref="B42:B43"/>
    <mergeCell ref="A42:A43"/>
    <mergeCell ref="C66:C68"/>
    <mergeCell ref="A157:A158"/>
    <mergeCell ref="A4:A5"/>
    <mergeCell ref="B4:B5"/>
    <mergeCell ref="C4:C5"/>
    <mergeCell ref="E4:E5"/>
    <mergeCell ref="F4:G4"/>
    <mergeCell ref="F5:G5"/>
    <mergeCell ref="A182:A184"/>
    <mergeCell ref="E42:E43"/>
    <mergeCell ref="E66:E68"/>
    <mergeCell ref="E59:E60"/>
    <mergeCell ref="D42:D43"/>
    <mergeCell ref="D46:D47"/>
    <mergeCell ref="D59:D60"/>
    <mergeCell ref="D66:D68"/>
    <mergeCell ref="B66:B68"/>
    <mergeCell ref="D182:D184"/>
    <mergeCell ref="C157:C158"/>
    <mergeCell ref="B157:B158"/>
    <mergeCell ref="C182:C184"/>
    <mergeCell ref="B182:B184"/>
    <mergeCell ref="D157:D158"/>
    <mergeCell ref="D4:D5"/>
    <mergeCell ref="M4:M5"/>
    <mergeCell ref="E182:E184"/>
    <mergeCell ref="L4:L5"/>
    <mergeCell ref="I4:K4"/>
    <mergeCell ref="H4:H5"/>
    <mergeCell ref="E157:E158"/>
    <mergeCell ref="A153:E153"/>
    <mergeCell ref="A46:A47"/>
    <mergeCell ref="B46:B47"/>
    <mergeCell ref="C46:C47"/>
    <mergeCell ref="E46:E47"/>
    <mergeCell ref="A59:A60"/>
    <mergeCell ref="B59:B60"/>
    <mergeCell ref="C59:C60"/>
    <mergeCell ref="A66:A68"/>
  </mergeCells>
  <printOptions horizontalCentered="1"/>
  <pageMargins left="0.5" right="0.5" top="0.7" bottom="0.7" header="0" footer="0.35"/>
  <pageSetup paperSize="9" scale="85" firstPageNumber="79" orientation="landscape" useFirstPageNumber="1" r:id="rId1"/>
  <headerFooter>
    <oddFooter>&amp;C&amp;"SutonnyMJ,Bold"&amp;18&amp;P</oddFooter>
  </headerFooter>
  <ignoredErrors>
    <ignoredError sqref="L25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3D03DF"/>
  </sheetPr>
  <dimension ref="A1:K68"/>
  <sheetViews>
    <sheetView workbookViewId="0">
      <pane xSplit="13" ySplit="3" topLeftCell="N4" activePane="bottomRight" state="frozenSplit"/>
      <selection pane="topRight" activeCell="N1" sqref="N1"/>
      <selection pane="bottomLeft" activeCell="A15" sqref="A15"/>
      <selection pane="bottomRight" activeCell="N15" sqref="N15"/>
    </sheetView>
  </sheetViews>
  <sheetFormatPr defaultRowHeight="14.4"/>
  <cols>
    <col min="1" max="1" width="9.109375" style="923"/>
    <col min="2" max="2" width="12.109375" style="923" customWidth="1"/>
    <col min="3" max="3" width="9.109375" style="923"/>
    <col min="4" max="11" width="14.88671875" customWidth="1"/>
  </cols>
  <sheetData>
    <row r="1" spans="1:11" ht="18">
      <c r="A1" s="1832" t="s">
        <v>2768</v>
      </c>
      <c r="B1" s="1832"/>
      <c r="C1" s="1832"/>
    </row>
    <row r="2" spans="1:11" ht="22.5" customHeight="1">
      <c r="A2" s="1833" t="s">
        <v>2056</v>
      </c>
      <c r="B2" s="1834"/>
      <c r="C2" s="977" t="s">
        <v>1675</v>
      </c>
      <c r="D2" s="1837" t="s">
        <v>2769</v>
      </c>
      <c r="E2" s="1838"/>
      <c r="F2" s="1838"/>
      <c r="G2" s="1838"/>
      <c r="H2" s="1838"/>
      <c r="I2" s="1838"/>
      <c r="J2" s="1838"/>
      <c r="K2" s="1839"/>
    </row>
    <row r="3" spans="1:11" ht="25.5" customHeight="1">
      <c r="A3" s="1835"/>
      <c r="B3" s="1836"/>
      <c r="C3" s="978"/>
      <c r="D3" s="979" t="s">
        <v>2770</v>
      </c>
      <c r="E3" s="979" t="s">
        <v>2771</v>
      </c>
      <c r="F3" s="979" t="s">
        <v>2772</v>
      </c>
      <c r="G3" s="979" t="s">
        <v>2773</v>
      </c>
      <c r="H3" s="979" t="s">
        <v>2774</v>
      </c>
      <c r="I3" s="979" t="s">
        <v>2775</v>
      </c>
      <c r="J3" s="991" t="s">
        <v>2759</v>
      </c>
      <c r="K3" s="991" t="s">
        <v>2057</v>
      </c>
    </row>
    <row r="4" spans="1:11" ht="22.5" customHeight="1">
      <c r="A4" s="1843" t="s">
        <v>2058</v>
      </c>
      <c r="B4" s="1844"/>
      <c r="C4" s="980" t="s">
        <v>2059</v>
      </c>
      <c r="D4" s="69"/>
      <c r="E4" s="69"/>
      <c r="F4" s="70"/>
      <c r="G4" s="70"/>
      <c r="H4" s="70">
        <f>'VR or CCA-St'!$J$174</f>
        <v>23</v>
      </c>
      <c r="I4" s="70">
        <f>'VR or CCA-St'!$L$174</f>
        <v>80</v>
      </c>
      <c r="J4" s="992">
        <f>D4+F4+H4</f>
        <v>23</v>
      </c>
      <c r="K4" s="992">
        <f>E4+G4+I4</f>
        <v>80</v>
      </c>
    </row>
    <row r="5" spans="1:11" ht="22.5" customHeight="1">
      <c r="A5" s="1845"/>
      <c r="B5" s="1846"/>
      <c r="C5" s="980" t="s">
        <v>2060</v>
      </c>
      <c r="D5" s="70"/>
      <c r="E5" s="70"/>
      <c r="F5" s="70"/>
      <c r="G5" s="70"/>
      <c r="H5" s="70">
        <f>'VR or CCA-St'!$J$179</f>
        <v>12</v>
      </c>
      <c r="I5" s="70">
        <f>'VR or CCA-St'!$L$179</f>
        <v>0</v>
      </c>
      <c r="J5" s="992">
        <f t="shared" ref="J5:K68" si="0">D5+F5+H5</f>
        <v>12</v>
      </c>
      <c r="K5" s="992">
        <f t="shared" si="0"/>
        <v>0</v>
      </c>
    </row>
    <row r="6" spans="1:11" ht="22.5" customHeight="1">
      <c r="A6" s="1845"/>
      <c r="B6" s="1846"/>
      <c r="C6" s="980" t="s">
        <v>2061</v>
      </c>
      <c r="D6" s="69"/>
      <c r="E6" s="69"/>
      <c r="F6" s="70"/>
      <c r="G6" s="70"/>
      <c r="H6" s="68"/>
      <c r="I6" s="70"/>
      <c r="J6" s="992">
        <f t="shared" si="0"/>
        <v>0</v>
      </c>
      <c r="K6" s="992">
        <f t="shared" si="0"/>
        <v>0</v>
      </c>
    </row>
    <row r="7" spans="1:11" ht="22.5" customHeight="1">
      <c r="A7" s="1847"/>
      <c r="B7" s="1848"/>
      <c r="C7" s="993" t="s">
        <v>2062</v>
      </c>
      <c r="D7" s="76">
        <f>D4+D5+D6</f>
        <v>0</v>
      </c>
      <c r="E7" s="76">
        <f t="shared" ref="E7:I7" si="1">E4+E5+E6</f>
        <v>0</v>
      </c>
      <c r="F7" s="76">
        <f t="shared" si="1"/>
        <v>0</v>
      </c>
      <c r="G7" s="76">
        <f t="shared" si="1"/>
        <v>0</v>
      </c>
      <c r="H7" s="76">
        <f t="shared" si="1"/>
        <v>35</v>
      </c>
      <c r="I7" s="76">
        <f t="shared" si="1"/>
        <v>80</v>
      </c>
      <c r="J7" s="76">
        <f t="shared" si="0"/>
        <v>35</v>
      </c>
      <c r="K7" s="76">
        <f t="shared" si="0"/>
        <v>80</v>
      </c>
    </row>
    <row r="8" spans="1:11" ht="22.5" customHeight="1">
      <c r="A8" s="1843" t="s">
        <v>2063</v>
      </c>
      <c r="B8" s="1844"/>
      <c r="C8" s="980" t="s">
        <v>2064</v>
      </c>
      <c r="D8" s="70">
        <f>'VR or CCA-St'!$J$10</f>
        <v>13.7</v>
      </c>
      <c r="E8" s="70">
        <f>'VR or CCA-St'!$L$10</f>
        <v>26.38</v>
      </c>
      <c r="F8" s="70"/>
      <c r="G8" s="70"/>
      <c r="H8" s="70"/>
      <c r="I8" s="70"/>
      <c r="J8" s="992">
        <f t="shared" si="0"/>
        <v>13.7</v>
      </c>
      <c r="K8" s="992">
        <f t="shared" si="0"/>
        <v>26.38</v>
      </c>
    </row>
    <row r="9" spans="1:11" ht="22.5" customHeight="1">
      <c r="A9" s="1845"/>
      <c r="B9" s="1846"/>
      <c r="C9" s="980" t="s">
        <v>2065</v>
      </c>
      <c r="D9" s="70">
        <f>'VR or CCA-St'!$J$12</f>
        <v>1.95</v>
      </c>
      <c r="E9" s="70">
        <f>'VR or CCA-St'!$L$12</f>
        <v>4.13</v>
      </c>
      <c r="F9" s="69"/>
      <c r="G9" s="69"/>
      <c r="H9" s="70">
        <f>'VR or CCA-St'!$J$181</f>
        <v>1</v>
      </c>
      <c r="I9" s="70">
        <f>'VR or CCA-St'!$L$181</f>
        <v>0</v>
      </c>
      <c r="J9" s="992">
        <f t="shared" si="0"/>
        <v>2.95</v>
      </c>
      <c r="K9" s="992">
        <f t="shared" si="0"/>
        <v>4.13</v>
      </c>
    </row>
    <row r="10" spans="1:11" ht="22.5" customHeight="1">
      <c r="A10" s="1845"/>
      <c r="B10" s="1846"/>
      <c r="C10" s="980" t="s">
        <v>2066</v>
      </c>
      <c r="D10" s="70">
        <f>'VR or CCA-St'!$J$8</f>
        <v>2.4500000000000002</v>
      </c>
      <c r="E10" s="70">
        <f>'VR or CCA-St'!$L$8</f>
        <v>9.69</v>
      </c>
      <c r="F10" s="70"/>
      <c r="G10" s="70"/>
      <c r="H10" s="70">
        <f>'VR or CCA-St'!$J$177</f>
        <v>30</v>
      </c>
      <c r="I10" s="70">
        <f>'VR or CCA-St'!$L$177</f>
        <v>127.5</v>
      </c>
      <c r="J10" s="992">
        <f t="shared" si="0"/>
        <v>32.450000000000003</v>
      </c>
      <c r="K10" s="992">
        <f t="shared" si="0"/>
        <v>137.19</v>
      </c>
    </row>
    <row r="11" spans="1:11" ht="22.5" customHeight="1">
      <c r="A11" s="1847"/>
      <c r="B11" s="1848"/>
      <c r="C11" s="993" t="s">
        <v>2062</v>
      </c>
      <c r="D11" s="76">
        <f>D8+D9+D10</f>
        <v>18.099999999999998</v>
      </c>
      <c r="E11" s="76">
        <f t="shared" ref="E11:I11" si="2">E8+E9+E10</f>
        <v>40.199999999999996</v>
      </c>
      <c r="F11" s="76">
        <f t="shared" si="2"/>
        <v>0</v>
      </c>
      <c r="G11" s="76">
        <f t="shared" si="2"/>
        <v>0</v>
      </c>
      <c r="H11" s="76">
        <f t="shared" si="2"/>
        <v>31</v>
      </c>
      <c r="I11" s="76">
        <f t="shared" si="2"/>
        <v>127.5</v>
      </c>
      <c r="J11" s="76">
        <f t="shared" si="0"/>
        <v>49.099999999999994</v>
      </c>
      <c r="K11" s="76">
        <f t="shared" si="0"/>
        <v>167.7</v>
      </c>
    </row>
    <row r="12" spans="1:11" ht="22.5" customHeight="1">
      <c r="A12" s="1841" t="s">
        <v>2067</v>
      </c>
      <c r="B12" s="1842"/>
      <c r="C12" s="1007"/>
      <c r="D12" s="995">
        <f>D7+D11</f>
        <v>18.099999999999998</v>
      </c>
      <c r="E12" s="995">
        <f t="shared" ref="E12:I12" si="3">E7+E11</f>
        <v>40.199999999999996</v>
      </c>
      <c r="F12" s="995">
        <f t="shared" si="3"/>
        <v>0</v>
      </c>
      <c r="G12" s="995">
        <f t="shared" si="3"/>
        <v>0</v>
      </c>
      <c r="H12" s="995">
        <f t="shared" si="3"/>
        <v>66</v>
      </c>
      <c r="I12" s="995">
        <f t="shared" si="3"/>
        <v>207.5</v>
      </c>
      <c r="J12" s="996">
        <f t="shared" si="0"/>
        <v>84.1</v>
      </c>
      <c r="K12" s="996">
        <f t="shared" si="0"/>
        <v>247.7</v>
      </c>
    </row>
    <row r="13" spans="1:11" ht="22.5" customHeight="1">
      <c r="A13" s="1843" t="s">
        <v>2068</v>
      </c>
      <c r="B13" s="1844"/>
      <c r="C13" s="980" t="s">
        <v>2059</v>
      </c>
      <c r="D13" s="70">
        <f>'VR or CCA-St'!$J$123</f>
        <v>10.875</v>
      </c>
      <c r="E13" s="70">
        <f>'VR or CCA-St'!$L$123</f>
        <v>33.099999999999994</v>
      </c>
      <c r="F13" s="70"/>
      <c r="G13" s="70"/>
      <c r="H13" s="70"/>
      <c r="I13" s="70"/>
      <c r="J13" s="992">
        <f t="shared" si="0"/>
        <v>10.875</v>
      </c>
      <c r="K13" s="992">
        <f t="shared" si="0"/>
        <v>33.099999999999994</v>
      </c>
    </row>
    <row r="14" spans="1:11" ht="22.5" customHeight="1">
      <c r="A14" s="1845"/>
      <c r="B14" s="1846"/>
      <c r="C14" s="980" t="s">
        <v>2069</v>
      </c>
      <c r="D14" s="70">
        <f>'VR or CCA-St'!$J$129</f>
        <v>9.15</v>
      </c>
      <c r="E14" s="70">
        <f>'VR or CCA-St'!$L$129</f>
        <v>25.5</v>
      </c>
      <c r="F14" s="70"/>
      <c r="G14" s="70"/>
      <c r="H14" s="70">
        <f>'VR or CCA-St'!$J$250</f>
        <v>16</v>
      </c>
      <c r="I14" s="70">
        <f>'VR or CCA-St'!$L$250</f>
        <v>136</v>
      </c>
      <c r="J14" s="992">
        <f t="shared" si="0"/>
        <v>25.15</v>
      </c>
      <c r="K14" s="992">
        <f t="shared" si="0"/>
        <v>161.5</v>
      </c>
    </row>
    <row r="15" spans="1:11" ht="22.5" customHeight="1">
      <c r="A15" s="1845"/>
      <c r="B15" s="1846"/>
      <c r="C15" s="980" t="s">
        <v>2070</v>
      </c>
      <c r="D15" s="69"/>
      <c r="E15" s="69"/>
      <c r="F15" s="70"/>
      <c r="G15" s="70"/>
      <c r="H15" s="70">
        <f>'VR or CCA-St'!$J$246</f>
        <v>4</v>
      </c>
      <c r="I15" s="70">
        <f>'VR or CCA-St'!$L$246</f>
        <v>3</v>
      </c>
      <c r="J15" s="992">
        <f t="shared" si="0"/>
        <v>4</v>
      </c>
      <c r="K15" s="992">
        <f t="shared" si="0"/>
        <v>3</v>
      </c>
    </row>
    <row r="16" spans="1:11" ht="22.5" customHeight="1">
      <c r="A16" s="1847"/>
      <c r="B16" s="1848"/>
      <c r="C16" s="993" t="s">
        <v>2062</v>
      </c>
      <c r="D16" s="76">
        <f>D13+D14+D15</f>
        <v>20.024999999999999</v>
      </c>
      <c r="E16" s="76">
        <f t="shared" ref="E16:I16" si="4">E13+E14+E15</f>
        <v>58.599999999999994</v>
      </c>
      <c r="F16" s="76">
        <f t="shared" si="4"/>
        <v>0</v>
      </c>
      <c r="G16" s="76">
        <f t="shared" si="4"/>
        <v>0</v>
      </c>
      <c r="H16" s="76">
        <f t="shared" si="4"/>
        <v>20</v>
      </c>
      <c r="I16" s="76">
        <f t="shared" si="4"/>
        <v>139</v>
      </c>
      <c r="J16" s="76">
        <f t="shared" si="0"/>
        <v>40.024999999999999</v>
      </c>
      <c r="K16" s="76">
        <f t="shared" si="0"/>
        <v>197.6</v>
      </c>
    </row>
    <row r="17" spans="1:11" ht="22.5" customHeight="1">
      <c r="A17" s="1849" t="s">
        <v>2071</v>
      </c>
      <c r="B17" s="1849"/>
      <c r="C17" s="997" t="s">
        <v>2072</v>
      </c>
      <c r="D17" s="74">
        <f>'VR or CCA-St'!$J$127</f>
        <v>9.875</v>
      </c>
      <c r="E17" s="74">
        <f>'VR or CCA-St'!$L$127</f>
        <v>17.75</v>
      </c>
      <c r="F17" s="1011"/>
      <c r="G17" s="1011"/>
      <c r="H17" s="74">
        <f>'VR or CCA-St'!$J$242</f>
        <v>2</v>
      </c>
      <c r="I17" s="74">
        <f>'VR or CCA-St'!$L$242</f>
        <v>0</v>
      </c>
      <c r="J17" s="76">
        <f t="shared" si="0"/>
        <v>11.875</v>
      </c>
      <c r="K17" s="76">
        <f t="shared" si="0"/>
        <v>17.75</v>
      </c>
    </row>
    <row r="18" spans="1:11" ht="22.5" customHeight="1">
      <c r="A18" s="1843" t="s">
        <v>2073</v>
      </c>
      <c r="B18" s="1844"/>
      <c r="C18" s="1008" t="s">
        <v>2074</v>
      </c>
      <c r="D18" s="71"/>
      <c r="E18" s="71"/>
      <c r="F18" s="71"/>
      <c r="G18" s="71"/>
      <c r="H18" s="71"/>
      <c r="I18" s="71"/>
      <c r="J18" s="992">
        <f t="shared" si="0"/>
        <v>0</v>
      </c>
      <c r="K18" s="992">
        <f t="shared" si="0"/>
        <v>0</v>
      </c>
    </row>
    <row r="19" spans="1:11" ht="22.5" customHeight="1">
      <c r="A19" s="1845"/>
      <c r="B19" s="1846"/>
      <c r="C19" s="1008" t="s">
        <v>2075</v>
      </c>
      <c r="D19" s="1010"/>
      <c r="E19" s="1010"/>
      <c r="F19" s="1010"/>
      <c r="G19" s="1010"/>
      <c r="H19" s="1010"/>
      <c r="I19" s="1010"/>
      <c r="J19" s="992">
        <f t="shared" si="0"/>
        <v>0</v>
      </c>
      <c r="K19" s="992">
        <f t="shared" si="0"/>
        <v>0</v>
      </c>
    </row>
    <row r="20" spans="1:11" ht="22.5" customHeight="1">
      <c r="A20" s="1847"/>
      <c r="B20" s="1848"/>
      <c r="C20" s="993" t="s">
        <v>2062</v>
      </c>
      <c r="D20" s="76">
        <f>D18+D19</f>
        <v>0</v>
      </c>
      <c r="E20" s="76">
        <f t="shared" ref="E20:I20" si="5">E18+E19</f>
        <v>0</v>
      </c>
      <c r="F20" s="76">
        <f t="shared" si="5"/>
        <v>0</v>
      </c>
      <c r="G20" s="76">
        <f t="shared" si="5"/>
        <v>0</v>
      </c>
      <c r="H20" s="76">
        <f t="shared" si="5"/>
        <v>0</v>
      </c>
      <c r="I20" s="76">
        <f t="shared" si="5"/>
        <v>0</v>
      </c>
      <c r="J20" s="76">
        <f t="shared" si="0"/>
        <v>0</v>
      </c>
      <c r="K20" s="76">
        <f t="shared" si="0"/>
        <v>0</v>
      </c>
    </row>
    <row r="21" spans="1:11" ht="22.5" customHeight="1">
      <c r="A21" s="1843" t="s">
        <v>2076</v>
      </c>
      <c r="B21" s="1844"/>
      <c r="C21" s="1008" t="s">
        <v>2077</v>
      </c>
      <c r="D21" s="1010"/>
      <c r="E21" s="1010"/>
      <c r="F21" s="1010"/>
      <c r="G21" s="1010"/>
      <c r="H21" s="71">
        <f>'VR or CCA-St'!$J$248</f>
        <v>3</v>
      </c>
      <c r="I21" s="71">
        <f>'VR or CCA-St'!$L$248</f>
        <v>2</v>
      </c>
      <c r="J21" s="992">
        <f t="shared" si="0"/>
        <v>3</v>
      </c>
      <c r="K21" s="992">
        <f t="shared" si="0"/>
        <v>2</v>
      </c>
    </row>
    <row r="22" spans="1:11" ht="22.5" customHeight="1">
      <c r="A22" s="1845"/>
      <c r="B22" s="1846"/>
      <c r="C22" s="1008" t="s">
        <v>2078</v>
      </c>
      <c r="D22" s="1010"/>
      <c r="E22" s="1010"/>
      <c r="F22" s="1010"/>
      <c r="G22" s="1010"/>
      <c r="H22" s="1010">
        <f>'VR or CCA-St'!$J$240</f>
        <v>60.06</v>
      </c>
      <c r="I22" s="71">
        <f>'VR or CCA-St'!$L$240</f>
        <v>200</v>
      </c>
      <c r="J22" s="992">
        <f t="shared" si="0"/>
        <v>60.06</v>
      </c>
      <c r="K22" s="992">
        <f t="shared" si="0"/>
        <v>200</v>
      </c>
    </row>
    <row r="23" spans="1:11" ht="22.5" customHeight="1">
      <c r="A23" s="1847"/>
      <c r="B23" s="1848"/>
      <c r="C23" s="993" t="s">
        <v>2062</v>
      </c>
      <c r="D23" s="76">
        <f t="shared" ref="D23:I23" si="6">D21+D22</f>
        <v>0</v>
      </c>
      <c r="E23" s="76">
        <f t="shared" si="6"/>
        <v>0</v>
      </c>
      <c r="F23" s="76">
        <f t="shared" si="6"/>
        <v>0</v>
      </c>
      <c r="G23" s="76">
        <f t="shared" si="6"/>
        <v>0</v>
      </c>
      <c r="H23" s="76">
        <f t="shared" si="6"/>
        <v>63.06</v>
      </c>
      <c r="I23" s="76">
        <f t="shared" si="6"/>
        <v>202</v>
      </c>
      <c r="J23" s="76">
        <f t="shared" si="0"/>
        <v>63.06</v>
      </c>
      <c r="K23" s="76">
        <f t="shared" si="0"/>
        <v>202</v>
      </c>
    </row>
    <row r="24" spans="1:11" ht="22.5" customHeight="1">
      <c r="A24" s="1841" t="s">
        <v>2079</v>
      </c>
      <c r="B24" s="1842"/>
      <c r="C24" s="1007"/>
      <c r="D24" s="995">
        <f>D16+D17+D20+D23</f>
        <v>29.9</v>
      </c>
      <c r="E24" s="995">
        <f t="shared" ref="E24:I24" si="7">E16+E17+E20+E23</f>
        <v>76.349999999999994</v>
      </c>
      <c r="F24" s="995">
        <f t="shared" si="7"/>
        <v>0</v>
      </c>
      <c r="G24" s="995">
        <f t="shared" si="7"/>
        <v>0</v>
      </c>
      <c r="H24" s="995">
        <f t="shared" si="7"/>
        <v>85.06</v>
      </c>
      <c r="I24" s="995">
        <f t="shared" si="7"/>
        <v>341</v>
      </c>
      <c r="J24" s="996">
        <f t="shared" si="0"/>
        <v>114.96000000000001</v>
      </c>
      <c r="K24" s="996">
        <f t="shared" si="0"/>
        <v>417.35</v>
      </c>
    </row>
    <row r="25" spans="1:11" ht="26.25" customHeight="1">
      <c r="A25" s="1849" t="s">
        <v>2080</v>
      </c>
      <c r="B25" s="1849"/>
      <c r="C25" s="997" t="s">
        <v>2059</v>
      </c>
      <c r="D25" s="74">
        <f>'VR or CCA-St'!$J$65</f>
        <v>268.95</v>
      </c>
      <c r="E25" s="74">
        <f>'VR or CCA-St'!$L$65</f>
        <v>892.36000000000024</v>
      </c>
      <c r="F25" s="1011"/>
      <c r="G25" s="1011"/>
      <c r="H25" s="74">
        <f>'VR or CCA-St'!$J$227</f>
        <v>20</v>
      </c>
      <c r="I25" s="74">
        <f>'VR or CCA-St'!$L$227</f>
        <v>5</v>
      </c>
      <c r="J25" s="76">
        <f t="shared" si="0"/>
        <v>288.95</v>
      </c>
      <c r="K25" s="76">
        <f t="shared" si="0"/>
        <v>897.36000000000024</v>
      </c>
    </row>
    <row r="26" spans="1:11" ht="22.5" customHeight="1">
      <c r="A26" s="1843" t="s">
        <v>2081</v>
      </c>
      <c r="B26" s="1844"/>
      <c r="C26" s="1008" t="s">
        <v>2082</v>
      </c>
      <c r="D26" s="71">
        <f>'VR or CCA-St'!$J$76</f>
        <v>18.95</v>
      </c>
      <c r="E26" s="71">
        <f>'VR or CCA-St'!$L$76</f>
        <v>42.29</v>
      </c>
      <c r="F26" s="71"/>
      <c r="G26" s="71"/>
      <c r="H26" s="71"/>
      <c r="I26" s="71"/>
      <c r="J26" s="992">
        <f t="shared" si="0"/>
        <v>18.95</v>
      </c>
      <c r="K26" s="992">
        <f t="shared" si="0"/>
        <v>42.29</v>
      </c>
    </row>
    <row r="27" spans="1:11" ht="22.5" customHeight="1">
      <c r="A27" s="1845"/>
      <c r="B27" s="1846"/>
      <c r="C27" s="1008" t="s">
        <v>2083</v>
      </c>
      <c r="D27" s="71">
        <f>'VR or CCA-St'!$J$82</f>
        <v>13.9</v>
      </c>
      <c r="E27" s="71">
        <f>'VR or CCA-St'!$L$82</f>
        <v>35.07</v>
      </c>
      <c r="F27" s="71"/>
      <c r="G27" s="71"/>
      <c r="H27" s="71"/>
      <c r="I27" s="1010"/>
      <c r="J27" s="992">
        <f t="shared" si="0"/>
        <v>13.9</v>
      </c>
      <c r="K27" s="992">
        <f t="shared" si="0"/>
        <v>35.07</v>
      </c>
    </row>
    <row r="28" spans="1:11" ht="22.5" customHeight="1">
      <c r="A28" s="1847"/>
      <c r="B28" s="1848"/>
      <c r="C28" s="993" t="s">
        <v>2062</v>
      </c>
      <c r="D28" s="76">
        <f t="shared" ref="D28:I28" si="8">D26+D27</f>
        <v>32.85</v>
      </c>
      <c r="E28" s="76">
        <f t="shared" si="8"/>
        <v>77.36</v>
      </c>
      <c r="F28" s="76">
        <f t="shared" si="8"/>
        <v>0</v>
      </c>
      <c r="G28" s="76">
        <f t="shared" si="8"/>
        <v>0</v>
      </c>
      <c r="H28" s="76">
        <f t="shared" si="8"/>
        <v>0</v>
      </c>
      <c r="I28" s="76">
        <f t="shared" si="8"/>
        <v>0</v>
      </c>
      <c r="J28" s="76">
        <f t="shared" si="0"/>
        <v>32.85</v>
      </c>
      <c r="K28" s="76">
        <f t="shared" si="0"/>
        <v>77.36</v>
      </c>
    </row>
    <row r="29" spans="1:11" ht="22.5" customHeight="1">
      <c r="A29" s="1843" t="s">
        <v>2084</v>
      </c>
      <c r="B29" s="1844"/>
      <c r="C29" s="1008" t="s">
        <v>2085</v>
      </c>
      <c r="D29" s="71">
        <f>'VR or CCA-St'!$J$100</f>
        <v>146.48000000000002</v>
      </c>
      <c r="E29" s="71">
        <f>'VR or CCA-St'!$L$100</f>
        <v>275.58</v>
      </c>
      <c r="F29" s="71">
        <f>'VR or CCA-St'!$J$159</f>
        <v>26.8</v>
      </c>
      <c r="G29" s="71">
        <f>'VR or CCA-St'!$L$159</f>
        <v>61.42</v>
      </c>
      <c r="H29" s="71">
        <f>'VR or CCA-St'!$J$231</f>
        <v>4.5</v>
      </c>
      <c r="I29" s="71">
        <f>'VR or CCA-St'!$L$231</f>
        <v>2</v>
      </c>
      <c r="J29" s="992">
        <f t="shared" si="0"/>
        <v>177.78000000000003</v>
      </c>
      <c r="K29" s="992">
        <f t="shared" si="0"/>
        <v>339</v>
      </c>
    </row>
    <row r="30" spans="1:11" ht="22.5" customHeight="1">
      <c r="A30" s="1845"/>
      <c r="B30" s="1846"/>
      <c r="C30" s="1008" t="s">
        <v>2086</v>
      </c>
      <c r="D30" s="1010"/>
      <c r="E30" s="1010"/>
      <c r="F30" s="1010"/>
      <c r="G30" s="1010"/>
      <c r="H30" s="71">
        <f>'VR or CCA-St'!$J$234</f>
        <v>7.5</v>
      </c>
      <c r="I30" s="1010">
        <f>'VR or CCA-St'!$L$234</f>
        <v>0</v>
      </c>
      <c r="J30" s="992">
        <f t="shared" si="0"/>
        <v>7.5</v>
      </c>
      <c r="K30" s="992">
        <f t="shared" si="0"/>
        <v>0</v>
      </c>
    </row>
    <row r="31" spans="1:11" ht="22.5" customHeight="1">
      <c r="A31" s="1847"/>
      <c r="B31" s="1848"/>
      <c r="C31" s="993" t="s">
        <v>2062</v>
      </c>
      <c r="D31" s="76">
        <f t="shared" ref="D31:I31" si="9">D29+D30</f>
        <v>146.48000000000002</v>
      </c>
      <c r="E31" s="76">
        <f t="shared" si="9"/>
        <v>275.58</v>
      </c>
      <c r="F31" s="76">
        <f t="shared" si="9"/>
        <v>26.8</v>
      </c>
      <c r="G31" s="76">
        <f t="shared" si="9"/>
        <v>61.42</v>
      </c>
      <c r="H31" s="76">
        <f t="shared" si="9"/>
        <v>12</v>
      </c>
      <c r="I31" s="76">
        <f t="shared" si="9"/>
        <v>2</v>
      </c>
      <c r="J31" s="76">
        <f t="shared" si="0"/>
        <v>185.28000000000003</v>
      </c>
      <c r="K31" s="76">
        <f t="shared" si="0"/>
        <v>339</v>
      </c>
    </row>
    <row r="32" spans="1:11" ht="22.5" customHeight="1">
      <c r="A32" s="1843" t="s">
        <v>2087</v>
      </c>
      <c r="B32" s="1844"/>
      <c r="C32" s="1008" t="s">
        <v>2088</v>
      </c>
      <c r="D32" s="71">
        <f>'VR or CCA-St'!$J$72</f>
        <v>83.81</v>
      </c>
      <c r="E32" s="71">
        <f>'VR or CCA-St'!$L$72</f>
        <v>465.06</v>
      </c>
      <c r="F32" s="71">
        <f>'VR or CCA-St'!$J$162</f>
        <v>99.06</v>
      </c>
      <c r="G32" s="71">
        <f>'VR or CCA-St'!$L$162</f>
        <v>655.8</v>
      </c>
      <c r="H32" s="71">
        <f>'VR or CCA-St'!$J$229</f>
        <v>3.3</v>
      </c>
      <c r="I32" s="71">
        <f>'VR or CCA-St'!$L$229</f>
        <v>2</v>
      </c>
      <c r="J32" s="992">
        <f t="shared" si="0"/>
        <v>186.17000000000002</v>
      </c>
      <c r="K32" s="992">
        <f t="shared" si="0"/>
        <v>1122.8599999999999</v>
      </c>
    </row>
    <row r="33" spans="1:11" ht="22.5" customHeight="1">
      <c r="A33" s="1845"/>
      <c r="B33" s="1846"/>
      <c r="C33" s="1008" t="s">
        <v>2089</v>
      </c>
      <c r="D33" s="1010"/>
      <c r="E33" s="1010"/>
      <c r="F33" s="1010"/>
      <c r="G33" s="1010"/>
      <c r="H33" s="1010"/>
      <c r="I33" s="1010"/>
      <c r="J33" s="992">
        <f t="shared" si="0"/>
        <v>0</v>
      </c>
      <c r="K33" s="992">
        <f t="shared" si="0"/>
        <v>0</v>
      </c>
    </row>
    <row r="34" spans="1:11" ht="22.5" customHeight="1">
      <c r="A34" s="1847"/>
      <c r="B34" s="1848"/>
      <c r="C34" s="993" t="s">
        <v>2062</v>
      </c>
      <c r="D34" s="76">
        <f t="shared" ref="D34:I34" si="10">D32+D33</f>
        <v>83.81</v>
      </c>
      <c r="E34" s="76">
        <f t="shared" si="10"/>
        <v>465.06</v>
      </c>
      <c r="F34" s="76">
        <f t="shared" si="10"/>
        <v>99.06</v>
      </c>
      <c r="G34" s="76">
        <f t="shared" si="10"/>
        <v>655.8</v>
      </c>
      <c r="H34" s="76">
        <f t="shared" si="10"/>
        <v>3.3</v>
      </c>
      <c r="I34" s="76">
        <f t="shared" si="10"/>
        <v>2</v>
      </c>
      <c r="J34" s="76">
        <f t="shared" si="0"/>
        <v>186.17000000000002</v>
      </c>
      <c r="K34" s="76">
        <f t="shared" si="0"/>
        <v>1122.8599999999999</v>
      </c>
    </row>
    <row r="35" spans="1:11" ht="22.5" customHeight="1">
      <c r="A35" s="1841" t="s">
        <v>2090</v>
      </c>
      <c r="B35" s="1842"/>
      <c r="C35" s="1007"/>
      <c r="D35" s="995">
        <f>D25+D28+D31+D34</f>
        <v>532.09</v>
      </c>
      <c r="E35" s="995">
        <f t="shared" ref="E35:I35" si="11">E25+E28+E31+E34</f>
        <v>1710.3600000000001</v>
      </c>
      <c r="F35" s="995">
        <f t="shared" si="11"/>
        <v>125.86</v>
      </c>
      <c r="G35" s="995">
        <f t="shared" si="11"/>
        <v>717.21999999999991</v>
      </c>
      <c r="H35" s="995">
        <f t="shared" si="11"/>
        <v>35.299999999999997</v>
      </c>
      <c r="I35" s="995">
        <f t="shared" si="11"/>
        <v>9</v>
      </c>
      <c r="J35" s="996">
        <f t="shared" si="0"/>
        <v>693.25</v>
      </c>
      <c r="K35" s="996">
        <f t="shared" si="0"/>
        <v>2436.58</v>
      </c>
    </row>
    <row r="36" spans="1:11" ht="22.5" customHeight="1">
      <c r="A36" s="1843" t="s">
        <v>2091</v>
      </c>
      <c r="B36" s="1844"/>
      <c r="C36" s="1008" t="s">
        <v>2092</v>
      </c>
      <c r="D36" s="71">
        <f>'VR or CCA-St'!$J$15</f>
        <v>8.9600000000000009</v>
      </c>
      <c r="E36" s="71">
        <f>'VR or CCA-St'!$L$15</f>
        <v>16.77</v>
      </c>
      <c r="F36" s="71"/>
      <c r="G36" s="71"/>
      <c r="H36" s="71">
        <f>'VR or CCA-St'!$J$190</f>
        <v>136</v>
      </c>
      <c r="I36" s="71">
        <f>'VR or CCA-St'!$L$190</f>
        <v>830</v>
      </c>
      <c r="J36" s="992">
        <f t="shared" si="0"/>
        <v>144.96</v>
      </c>
      <c r="K36" s="992">
        <f t="shared" si="0"/>
        <v>846.77</v>
      </c>
    </row>
    <row r="37" spans="1:11" ht="22.5" customHeight="1">
      <c r="A37" s="1845"/>
      <c r="B37" s="1846"/>
      <c r="C37" s="1008" t="s">
        <v>2093</v>
      </c>
      <c r="D37" s="71">
        <f>'VR or CCA-St'!$J$36</f>
        <v>15.6</v>
      </c>
      <c r="E37" s="71">
        <f>'VR or CCA-St'!$L$36</f>
        <v>66.81</v>
      </c>
      <c r="F37" s="71"/>
      <c r="G37" s="71"/>
      <c r="H37" s="71">
        <f>'VR or CCA-St'!$J$224</f>
        <v>233</v>
      </c>
      <c r="I37" s="71">
        <f>'VR or CCA-St'!$L$224</f>
        <v>1564</v>
      </c>
      <c r="J37" s="992">
        <f t="shared" si="0"/>
        <v>248.6</v>
      </c>
      <c r="K37" s="992">
        <f t="shared" si="0"/>
        <v>1630.81</v>
      </c>
    </row>
    <row r="38" spans="1:11" ht="22.5" customHeight="1">
      <c r="A38" s="1847"/>
      <c r="B38" s="1848"/>
      <c r="C38" s="993" t="s">
        <v>2062</v>
      </c>
      <c r="D38" s="76">
        <f t="shared" ref="D38:I38" si="12">D36+D37</f>
        <v>24.560000000000002</v>
      </c>
      <c r="E38" s="76">
        <f t="shared" si="12"/>
        <v>83.58</v>
      </c>
      <c r="F38" s="76">
        <f t="shared" si="12"/>
        <v>0</v>
      </c>
      <c r="G38" s="76">
        <f t="shared" si="12"/>
        <v>0</v>
      </c>
      <c r="H38" s="76">
        <f t="shared" si="12"/>
        <v>369</v>
      </c>
      <c r="I38" s="76">
        <f t="shared" si="12"/>
        <v>2394</v>
      </c>
      <c r="J38" s="76">
        <f t="shared" si="0"/>
        <v>393.56</v>
      </c>
      <c r="K38" s="76">
        <f t="shared" si="0"/>
        <v>2477.58</v>
      </c>
    </row>
    <row r="39" spans="1:11" ht="22.5" customHeight="1">
      <c r="A39" s="1843" t="s">
        <v>2094</v>
      </c>
      <c r="B39" s="1844"/>
      <c r="C39" s="1008" t="s">
        <v>2095</v>
      </c>
      <c r="D39" s="1010"/>
      <c r="E39" s="1010"/>
      <c r="F39" s="71"/>
      <c r="G39" s="71"/>
      <c r="H39" s="71">
        <f>'VR or CCA-St'!$J$213</f>
        <v>25</v>
      </c>
      <c r="I39" s="71">
        <f>'VR or CCA-St'!$L$213</f>
        <v>170</v>
      </c>
      <c r="J39" s="992">
        <f t="shared" si="0"/>
        <v>25</v>
      </c>
      <c r="K39" s="992">
        <f t="shared" si="0"/>
        <v>170</v>
      </c>
    </row>
    <row r="40" spans="1:11" ht="22.5" customHeight="1">
      <c r="A40" s="1845"/>
      <c r="B40" s="1846"/>
      <c r="C40" s="1008" t="s">
        <v>2096</v>
      </c>
      <c r="D40" s="71">
        <f>'VR or CCA-St'!$J$19</f>
        <v>33.549999999999997</v>
      </c>
      <c r="E40" s="71">
        <f>'VR or CCA-St'!$L$19</f>
        <v>125.27</v>
      </c>
      <c r="F40" s="71"/>
      <c r="G40" s="71"/>
      <c r="H40" s="71">
        <f>'VR or CCA-St'!$J$200</f>
        <v>17.5</v>
      </c>
      <c r="I40" s="71">
        <f>'VR or CCA-St'!$L$200</f>
        <v>0</v>
      </c>
      <c r="J40" s="992">
        <f t="shared" si="0"/>
        <v>51.05</v>
      </c>
      <c r="K40" s="992">
        <f t="shared" si="0"/>
        <v>125.27</v>
      </c>
    </row>
    <row r="41" spans="1:11" ht="22.5" customHeight="1">
      <c r="A41" s="1847"/>
      <c r="B41" s="1848"/>
      <c r="C41" s="993" t="s">
        <v>2062</v>
      </c>
      <c r="D41" s="76">
        <f t="shared" ref="D41:I41" si="13">D39+D40</f>
        <v>33.549999999999997</v>
      </c>
      <c r="E41" s="76">
        <f t="shared" si="13"/>
        <v>125.27</v>
      </c>
      <c r="F41" s="76">
        <f t="shared" si="13"/>
        <v>0</v>
      </c>
      <c r="G41" s="76">
        <f t="shared" si="13"/>
        <v>0</v>
      </c>
      <c r="H41" s="76">
        <f t="shared" si="13"/>
        <v>42.5</v>
      </c>
      <c r="I41" s="76">
        <f t="shared" si="13"/>
        <v>170</v>
      </c>
      <c r="J41" s="76">
        <f t="shared" si="0"/>
        <v>76.05</v>
      </c>
      <c r="K41" s="76">
        <f t="shared" si="0"/>
        <v>295.27</v>
      </c>
    </row>
    <row r="42" spans="1:11" ht="22.5" customHeight="1">
      <c r="A42" s="1843" t="s">
        <v>2097</v>
      </c>
      <c r="B42" s="1844"/>
      <c r="C42" s="1008" t="s">
        <v>2098</v>
      </c>
      <c r="D42" s="71">
        <f>'VR or CCA-St'!$J$24</f>
        <v>54.150000000000006</v>
      </c>
      <c r="E42" s="71">
        <f>'VR or CCA-St'!$L$24</f>
        <v>116.59</v>
      </c>
      <c r="F42" s="1010"/>
      <c r="G42" s="1010"/>
      <c r="H42" s="1010"/>
      <c r="I42" s="1010"/>
      <c r="J42" s="992">
        <f t="shared" si="0"/>
        <v>54.150000000000006</v>
      </c>
      <c r="K42" s="992">
        <f t="shared" si="0"/>
        <v>116.59</v>
      </c>
    </row>
    <row r="43" spans="1:11" ht="22.5" customHeight="1">
      <c r="A43" s="1845"/>
      <c r="B43" s="1846"/>
      <c r="C43" s="1008" t="s">
        <v>2099</v>
      </c>
      <c r="D43" s="71">
        <f>'VR or CCA-St'!$J$34</f>
        <v>48.3</v>
      </c>
      <c r="E43" s="71">
        <f>'VR or CCA-St'!$L$34</f>
        <v>101.01</v>
      </c>
      <c r="F43" s="71">
        <f>'VR or CCA-St'!$J$156</f>
        <v>12</v>
      </c>
      <c r="G43" s="71">
        <f>'VR or CCA-St'!$L$156</f>
        <v>100.68</v>
      </c>
      <c r="H43" s="71">
        <f>'VR or CCA-St'!$J$215</f>
        <v>24</v>
      </c>
      <c r="I43" s="71">
        <f>'VR or CCA-St'!$L$215</f>
        <v>120</v>
      </c>
      <c r="J43" s="992">
        <f t="shared" si="0"/>
        <v>84.3</v>
      </c>
      <c r="K43" s="992">
        <f t="shared" si="0"/>
        <v>321.69</v>
      </c>
    </row>
    <row r="44" spans="1:11" ht="22.5" customHeight="1">
      <c r="A44" s="1847"/>
      <c r="B44" s="1848"/>
      <c r="C44" s="993" t="s">
        <v>2062</v>
      </c>
      <c r="D44" s="76">
        <f t="shared" ref="D44:I44" si="14">D42+D43</f>
        <v>102.45</v>
      </c>
      <c r="E44" s="76">
        <f t="shared" si="14"/>
        <v>217.60000000000002</v>
      </c>
      <c r="F44" s="76">
        <f t="shared" si="14"/>
        <v>12</v>
      </c>
      <c r="G44" s="76">
        <f t="shared" si="14"/>
        <v>100.68</v>
      </c>
      <c r="H44" s="76">
        <f t="shared" si="14"/>
        <v>24</v>
      </c>
      <c r="I44" s="76">
        <f t="shared" si="14"/>
        <v>120</v>
      </c>
      <c r="J44" s="76">
        <f t="shared" si="0"/>
        <v>138.44999999999999</v>
      </c>
      <c r="K44" s="76">
        <f t="shared" si="0"/>
        <v>438.28000000000003</v>
      </c>
    </row>
    <row r="45" spans="1:11" ht="22.5" customHeight="1">
      <c r="A45" s="1843" t="s">
        <v>2100</v>
      </c>
      <c r="B45" s="1844"/>
      <c r="C45" s="1008" t="s">
        <v>2101</v>
      </c>
      <c r="D45" s="1010"/>
      <c r="E45" s="1010"/>
      <c r="F45" s="1010"/>
      <c r="G45" s="1010"/>
      <c r="H45" s="71">
        <f>'VR or CCA-St'!$J$192</f>
        <v>20</v>
      </c>
      <c r="I45" s="71">
        <f>'VR or CCA-St'!$L$192</f>
        <v>120</v>
      </c>
      <c r="J45" s="992">
        <f t="shared" si="0"/>
        <v>20</v>
      </c>
      <c r="K45" s="992">
        <f t="shared" si="0"/>
        <v>120</v>
      </c>
    </row>
    <row r="46" spans="1:11" ht="22.5" customHeight="1">
      <c r="A46" s="1845"/>
      <c r="B46" s="1846"/>
      <c r="C46" s="1008" t="s">
        <v>2102</v>
      </c>
      <c r="D46" s="71">
        <f>'VR or CCA-St'!$J$26</f>
        <v>1.45</v>
      </c>
      <c r="E46" s="71">
        <f>'VR or CCA-St'!$L$26</f>
        <v>2.2200000000000002</v>
      </c>
      <c r="F46" s="71"/>
      <c r="G46" s="71"/>
      <c r="H46" s="71">
        <f>'VR or CCA-St'!$J$207</f>
        <v>71</v>
      </c>
      <c r="I46" s="71">
        <f>'VR or CCA-St'!$L$207</f>
        <v>509</v>
      </c>
      <c r="J46" s="992">
        <f t="shared" si="0"/>
        <v>72.45</v>
      </c>
      <c r="K46" s="992">
        <f t="shared" si="0"/>
        <v>511.22</v>
      </c>
    </row>
    <row r="47" spans="1:11" ht="22.5" customHeight="1">
      <c r="A47" s="1847"/>
      <c r="B47" s="1848"/>
      <c r="C47" s="993" t="s">
        <v>2062</v>
      </c>
      <c r="D47" s="76">
        <f t="shared" ref="D47:I47" si="15">D45+D46</f>
        <v>1.45</v>
      </c>
      <c r="E47" s="76">
        <f t="shared" si="15"/>
        <v>2.2200000000000002</v>
      </c>
      <c r="F47" s="76">
        <f t="shared" si="15"/>
        <v>0</v>
      </c>
      <c r="G47" s="76">
        <f t="shared" si="15"/>
        <v>0</v>
      </c>
      <c r="H47" s="76">
        <f t="shared" si="15"/>
        <v>91</v>
      </c>
      <c r="I47" s="76">
        <f t="shared" si="15"/>
        <v>629</v>
      </c>
      <c r="J47" s="76">
        <f t="shared" si="0"/>
        <v>92.45</v>
      </c>
      <c r="K47" s="76">
        <f t="shared" si="0"/>
        <v>631.22</v>
      </c>
    </row>
    <row r="48" spans="1:11" ht="30.75" customHeight="1">
      <c r="A48" s="1849" t="s">
        <v>2103</v>
      </c>
      <c r="B48" s="1849"/>
      <c r="C48" s="997" t="s">
        <v>2059</v>
      </c>
      <c r="D48" s="74">
        <f>'VR or CCA-St'!$J$29</f>
        <v>13.1</v>
      </c>
      <c r="E48" s="74">
        <f>'VR or CCA-St'!$L$29</f>
        <v>18.5</v>
      </c>
      <c r="F48" s="74"/>
      <c r="G48" s="74"/>
      <c r="H48" s="74">
        <f>'VR or CCA-St'!$J$210</f>
        <v>20</v>
      </c>
      <c r="I48" s="74">
        <f>'VR or CCA-St'!$L$210</f>
        <v>0</v>
      </c>
      <c r="J48" s="76">
        <f t="shared" si="0"/>
        <v>33.1</v>
      </c>
      <c r="K48" s="76">
        <f t="shared" si="0"/>
        <v>18.5</v>
      </c>
    </row>
    <row r="49" spans="1:11" ht="31.5" customHeight="1">
      <c r="A49" s="1849" t="s">
        <v>2104</v>
      </c>
      <c r="B49" s="1849"/>
      <c r="C49" s="997" t="s">
        <v>2105</v>
      </c>
      <c r="D49" s="1011"/>
      <c r="E49" s="1011"/>
      <c r="F49" s="1011"/>
      <c r="G49" s="1011"/>
      <c r="H49" s="74">
        <f>'VR or CCA-St'!$J$197</f>
        <v>62</v>
      </c>
      <c r="I49" s="74">
        <f>'VR or CCA-St'!$L$197</f>
        <v>160</v>
      </c>
      <c r="J49" s="76">
        <f t="shared" si="0"/>
        <v>62</v>
      </c>
      <c r="K49" s="76">
        <f t="shared" si="0"/>
        <v>160</v>
      </c>
    </row>
    <row r="50" spans="1:11" ht="22.5" customHeight="1">
      <c r="A50" s="1841" t="s">
        <v>2106</v>
      </c>
      <c r="B50" s="1842"/>
      <c r="C50" s="1007"/>
      <c r="D50" s="995">
        <f>D49+D48+D47+D44+D41+D38</f>
        <v>175.11</v>
      </c>
      <c r="E50" s="995">
        <f t="shared" ref="E50:I50" si="16">E49+E48+E47+E44+E41+E38</f>
        <v>447.17</v>
      </c>
      <c r="F50" s="995">
        <f t="shared" si="16"/>
        <v>12</v>
      </c>
      <c r="G50" s="995">
        <f t="shared" si="16"/>
        <v>100.68</v>
      </c>
      <c r="H50" s="995">
        <f t="shared" si="16"/>
        <v>608.5</v>
      </c>
      <c r="I50" s="995">
        <f t="shared" si="16"/>
        <v>3473</v>
      </c>
      <c r="J50" s="996">
        <f t="shared" si="0"/>
        <v>795.61</v>
      </c>
      <c r="K50" s="996">
        <f t="shared" si="0"/>
        <v>4020.85</v>
      </c>
    </row>
    <row r="51" spans="1:11" ht="22.5" customHeight="1">
      <c r="A51" s="1843" t="s">
        <v>2107</v>
      </c>
      <c r="B51" s="1844"/>
      <c r="C51" s="1008" t="s">
        <v>2108</v>
      </c>
      <c r="D51" s="71">
        <f>'VR or CCA-St'!$J$118</f>
        <v>119.34</v>
      </c>
      <c r="E51" s="71">
        <f>'VR or CCA-St'!$L$118</f>
        <v>294.04000000000002</v>
      </c>
      <c r="F51" s="71">
        <f>'VR or CCA-St'!$J$164</f>
        <v>20</v>
      </c>
      <c r="G51" s="71">
        <f>'VR or CCA-St'!$L$164</f>
        <v>144.38</v>
      </c>
      <c r="H51" s="71">
        <f>'VR or CCA-St'!$J$238</f>
        <v>22</v>
      </c>
      <c r="I51" s="71">
        <f>'VR or CCA-St'!$L$238</f>
        <v>100</v>
      </c>
      <c r="J51" s="992">
        <f t="shared" si="0"/>
        <v>161.34</v>
      </c>
      <c r="K51" s="992">
        <f t="shared" si="0"/>
        <v>538.42000000000007</v>
      </c>
    </row>
    <row r="52" spans="1:11" ht="22.5" customHeight="1">
      <c r="A52" s="1845"/>
      <c r="B52" s="1846"/>
      <c r="C52" s="1008" t="s">
        <v>2109</v>
      </c>
      <c r="D52" s="71">
        <f>'VR or CCA-St'!$J$107</f>
        <v>8.5</v>
      </c>
      <c r="E52" s="71">
        <f>'VR or CCA-St'!$L$107</f>
        <v>25.43</v>
      </c>
      <c r="F52" s="71"/>
      <c r="G52" s="71"/>
      <c r="H52" s="71"/>
      <c r="I52" s="71"/>
      <c r="J52" s="992">
        <f t="shared" si="0"/>
        <v>8.5</v>
      </c>
      <c r="K52" s="992">
        <f t="shared" si="0"/>
        <v>25.43</v>
      </c>
    </row>
    <row r="53" spans="1:11" ht="22.5" customHeight="1">
      <c r="A53" s="1847"/>
      <c r="B53" s="1848"/>
      <c r="C53" s="993" t="s">
        <v>2062</v>
      </c>
      <c r="D53" s="76">
        <f t="shared" ref="D53:I53" si="17">D51+D52</f>
        <v>127.84</v>
      </c>
      <c r="E53" s="76">
        <f t="shared" si="17"/>
        <v>319.47000000000003</v>
      </c>
      <c r="F53" s="76">
        <f t="shared" si="17"/>
        <v>20</v>
      </c>
      <c r="G53" s="76">
        <f t="shared" si="17"/>
        <v>144.38</v>
      </c>
      <c r="H53" s="76">
        <f t="shared" si="17"/>
        <v>22</v>
      </c>
      <c r="I53" s="76">
        <f t="shared" si="17"/>
        <v>100</v>
      </c>
      <c r="J53" s="76">
        <f t="shared" si="0"/>
        <v>169.84</v>
      </c>
      <c r="K53" s="76">
        <f t="shared" si="0"/>
        <v>563.85</v>
      </c>
    </row>
    <row r="54" spans="1:11" ht="22.5" customHeight="1">
      <c r="A54" s="1843" t="s">
        <v>2110</v>
      </c>
      <c r="B54" s="1844"/>
      <c r="C54" s="1008" t="s">
        <v>2059</v>
      </c>
      <c r="D54" s="71">
        <f>'VR or CCA-St'!$J$105</f>
        <v>64.92</v>
      </c>
      <c r="E54" s="71">
        <f>'VR or CCA-St'!$L$105</f>
        <v>181.25</v>
      </c>
      <c r="F54" s="1010"/>
      <c r="G54" s="1010"/>
      <c r="H54" s="71">
        <f>'VR or CCA-St'!$J$236</f>
        <v>50</v>
      </c>
      <c r="I54" s="71">
        <f>'VR or CCA-St'!$L$236</f>
        <v>200</v>
      </c>
      <c r="J54" s="992">
        <f t="shared" si="0"/>
        <v>114.92</v>
      </c>
      <c r="K54" s="992">
        <f t="shared" si="0"/>
        <v>381.25</v>
      </c>
    </row>
    <row r="55" spans="1:11" ht="22.5" customHeight="1">
      <c r="A55" s="1845"/>
      <c r="B55" s="1846"/>
      <c r="C55" s="1008" t="s">
        <v>2111</v>
      </c>
      <c r="D55" s="1010"/>
      <c r="E55" s="1010"/>
      <c r="F55" s="71">
        <f>'VR or CCA-St'!$J$166</f>
        <v>15</v>
      </c>
      <c r="G55" s="71">
        <f>'VR or CCA-St'!$L$166</f>
        <v>156.44999999999999</v>
      </c>
      <c r="H55" s="1010"/>
      <c r="I55" s="1010"/>
      <c r="J55" s="992">
        <f t="shared" si="0"/>
        <v>15</v>
      </c>
      <c r="K55" s="992">
        <f t="shared" si="0"/>
        <v>156.44999999999999</v>
      </c>
    </row>
    <row r="56" spans="1:11" ht="22.5" customHeight="1">
      <c r="A56" s="1847"/>
      <c r="B56" s="1848"/>
      <c r="C56" s="993" t="s">
        <v>2062</v>
      </c>
      <c r="D56" s="76">
        <f t="shared" ref="D56:I56" si="18">D54+D55</f>
        <v>64.92</v>
      </c>
      <c r="E56" s="76">
        <f t="shared" si="18"/>
        <v>181.25</v>
      </c>
      <c r="F56" s="76">
        <f t="shared" si="18"/>
        <v>15</v>
      </c>
      <c r="G56" s="76">
        <f t="shared" si="18"/>
        <v>156.44999999999999</v>
      </c>
      <c r="H56" s="76">
        <f t="shared" si="18"/>
        <v>50</v>
      </c>
      <c r="I56" s="76">
        <f t="shared" si="18"/>
        <v>200</v>
      </c>
      <c r="J56" s="76">
        <f t="shared" si="0"/>
        <v>129.92000000000002</v>
      </c>
      <c r="K56" s="76">
        <f t="shared" si="0"/>
        <v>537.70000000000005</v>
      </c>
    </row>
    <row r="57" spans="1:11" ht="22.5" customHeight="1">
      <c r="A57" s="1841" t="s">
        <v>2112</v>
      </c>
      <c r="B57" s="1842"/>
      <c r="C57" s="1007"/>
      <c r="D57" s="995">
        <f>D56+D53</f>
        <v>192.76</v>
      </c>
      <c r="E57" s="995">
        <f t="shared" ref="E57:I57" si="19">E56+E53</f>
        <v>500.72</v>
      </c>
      <c r="F57" s="995">
        <f t="shared" si="19"/>
        <v>35</v>
      </c>
      <c r="G57" s="995">
        <f t="shared" si="19"/>
        <v>300.83</v>
      </c>
      <c r="H57" s="995">
        <f t="shared" si="19"/>
        <v>72</v>
      </c>
      <c r="I57" s="995">
        <f t="shared" si="19"/>
        <v>300</v>
      </c>
      <c r="J57" s="996">
        <f t="shared" si="0"/>
        <v>299.76</v>
      </c>
      <c r="K57" s="996">
        <f t="shared" si="0"/>
        <v>1101.55</v>
      </c>
    </row>
    <row r="58" spans="1:11" ht="22.5" customHeight="1">
      <c r="A58" s="1843" t="s">
        <v>2113</v>
      </c>
      <c r="B58" s="1844"/>
      <c r="C58" s="1008" t="s">
        <v>2059</v>
      </c>
      <c r="D58" s="71">
        <f>'VR or CCA-St'!$J$142</f>
        <v>6.5</v>
      </c>
      <c r="E58" s="71">
        <f>'VR or CCA-St'!$L$142</f>
        <v>11.49</v>
      </c>
      <c r="F58" s="1010"/>
      <c r="G58" s="1010"/>
      <c r="H58" s="71">
        <f>'VR or CCA-St'!$J$255</f>
        <v>15</v>
      </c>
      <c r="I58" s="71">
        <f>'VR or CCA-St'!$L$255</f>
        <v>2</v>
      </c>
      <c r="J58" s="992">
        <f t="shared" si="0"/>
        <v>21.5</v>
      </c>
      <c r="K58" s="992">
        <f t="shared" si="0"/>
        <v>13.49</v>
      </c>
    </row>
    <row r="59" spans="1:11" ht="22.5" customHeight="1">
      <c r="A59" s="1845"/>
      <c r="B59" s="1846"/>
      <c r="C59" s="1008" t="s">
        <v>2114</v>
      </c>
      <c r="D59" s="1010"/>
      <c r="E59" s="1010"/>
      <c r="F59" s="71">
        <f>'VR or CCA-St'!$J$170</f>
        <v>8</v>
      </c>
      <c r="G59" s="71">
        <f>'VR or CCA-St'!$L$170</f>
        <v>21.56</v>
      </c>
      <c r="H59" s="71">
        <f>'VR or CCA-St'!$J$252</f>
        <v>10</v>
      </c>
      <c r="I59" s="71">
        <f>'VR or CCA-St'!$L$252</f>
        <v>50</v>
      </c>
      <c r="J59" s="992">
        <f t="shared" si="0"/>
        <v>18</v>
      </c>
      <c r="K59" s="992">
        <f t="shared" si="0"/>
        <v>71.56</v>
      </c>
    </row>
    <row r="60" spans="1:11" ht="22.5" customHeight="1">
      <c r="A60" s="1845"/>
      <c r="B60" s="1846"/>
      <c r="C60" s="1008" t="s">
        <v>2115</v>
      </c>
      <c r="D60" s="71">
        <f>'VR or CCA-St'!$J$140</f>
        <v>62.199999999999996</v>
      </c>
      <c r="E60" s="71">
        <f>'VR or CCA-St'!$L$140</f>
        <v>204.06</v>
      </c>
      <c r="F60" s="71"/>
      <c r="G60" s="71"/>
      <c r="H60" s="71"/>
      <c r="I60" s="71"/>
      <c r="J60" s="992">
        <f t="shared" si="0"/>
        <v>62.199999999999996</v>
      </c>
      <c r="K60" s="992">
        <f t="shared" si="0"/>
        <v>204.06</v>
      </c>
    </row>
    <row r="61" spans="1:11" ht="22.5" customHeight="1">
      <c r="A61" s="1847"/>
      <c r="B61" s="1848"/>
      <c r="C61" s="993" t="s">
        <v>2062</v>
      </c>
      <c r="D61" s="76">
        <f t="shared" ref="D61:I61" si="20">D58+D59+D60</f>
        <v>68.699999999999989</v>
      </c>
      <c r="E61" s="76">
        <f t="shared" si="20"/>
        <v>215.55</v>
      </c>
      <c r="F61" s="76">
        <f t="shared" si="20"/>
        <v>8</v>
      </c>
      <c r="G61" s="76">
        <f t="shared" si="20"/>
        <v>21.56</v>
      </c>
      <c r="H61" s="76">
        <f t="shared" si="20"/>
        <v>25</v>
      </c>
      <c r="I61" s="76">
        <f t="shared" si="20"/>
        <v>52</v>
      </c>
      <c r="J61" s="76">
        <f t="shared" si="0"/>
        <v>101.69999999999999</v>
      </c>
      <c r="K61" s="76">
        <f t="shared" si="0"/>
        <v>289.11</v>
      </c>
    </row>
    <row r="62" spans="1:11" ht="22.5" customHeight="1">
      <c r="A62" s="1843" t="s">
        <v>2116</v>
      </c>
      <c r="B62" s="1844"/>
      <c r="C62" s="1008" t="s">
        <v>2117</v>
      </c>
      <c r="D62" s="71">
        <f>'VR or CCA-St'!$J$136</f>
        <v>55.7</v>
      </c>
      <c r="E62" s="71">
        <f>'VR or CCA-St'!$L$136</f>
        <v>147.37</v>
      </c>
      <c r="F62" s="1010"/>
      <c r="G62" s="1010"/>
      <c r="H62" s="1010"/>
      <c r="I62" s="1010"/>
      <c r="J62" s="992">
        <f t="shared" si="0"/>
        <v>55.7</v>
      </c>
      <c r="K62" s="992">
        <f t="shared" si="0"/>
        <v>147.37</v>
      </c>
    </row>
    <row r="63" spans="1:11" ht="22.5" customHeight="1">
      <c r="A63" s="1845"/>
      <c r="B63" s="1846"/>
      <c r="C63" s="1008" t="s">
        <v>2118</v>
      </c>
      <c r="D63" s="71">
        <f>'VR or CCA-St'!$J$150</f>
        <v>9</v>
      </c>
      <c r="E63" s="71">
        <f>'VR or CCA-St'!$L$150</f>
        <v>33.26</v>
      </c>
      <c r="F63" s="71"/>
      <c r="G63" s="71"/>
      <c r="H63" s="71">
        <f>'VR or CCA-St'!$J$257</f>
        <v>4</v>
      </c>
      <c r="I63" s="71">
        <f>'VR or CCA-St'!$L$257</f>
        <v>2</v>
      </c>
      <c r="J63" s="992">
        <f t="shared" si="0"/>
        <v>13</v>
      </c>
      <c r="K63" s="992">
        <f t="shared" si="0"/>
        <v>35.26</v>
      </c>
    </row>
    <row r="64" spans="1:11" ht="22.5" customHeight="1">
      <c r="A64" s="1845"/>
      <c r="B64" s="1846"/>
      <c r="C64" s="1008" t="s">
        <v>2119</v>
      </c>
      <c r="D64" s="1010"/>
      <c r="E64" s="1010"/>
      <c r="F64" s="1010"/>
      <c r="G64" s="1010"/>
      <c r="H64" s="1010"/>
      <c r="I64" s="1010"/>
      <c r="J64" s="992">
        <f t="shared" si="0"/>
        <v>0</v>
      </c>
      <c r="K64" s="992">
        <f t="shared" si="0"/>
        <v>0</v>
      </c>
    </row>
    <row r="65" spans="1:11" ht="22.5" customHeight="1">
      <c r="A65" s="1847"/>
      <c r="B65" s="1848"/>
      <c r="C65" s="993" t="s">
        <v>2062</v>
      </c>
      <c r="D65" s="76">
        <f t="shared" ref="D65:I65" si="21">D62+D63+D64</f>
        <v>64.7</v>
      </c>
      <c r="E65" s="76">
        <f t="shared" si="21"/>
        <v>180.63</v>
      </c>
      <c r="F65" s="76">
        <f t="shared" si="21"/>
        <v>0</v>
      </c>
      <c r="G65" s="76">
        <f t="shared" si="21"/>
        <v>0</v>
      </c>
      <c r="H65" s="76">
        <f t="shared" si="21"/>
        <v>4</v>
      </c>
      <c r="I65" s="76">
        <f t="shared" si="21"/>
        <v>2</v>
      </c>
      <c r="J65" s="76">
        <f t="shared" si="0"/>
        <v>68.7</v>
      </c>
      <c r="K65" s="76">
        <f t="shared" si="0"/>
        <v>182.63</v>
      </c>
    </row>
    <row r="66" spans="1:11" ht="22.5" customHeight="1">
      <c r="A66" s="1849" t="s">
        <v>2120</v>
      </c>
      <c r="B66" s="1849"/>
      <c r="C66" s="997" t="s">
        <v>2121</v>
      </c>
      <c r="D66" s="74">
        <f>'VR or CCA-St'!$J$148</f>
        <v>35.799999999999997</v>
      </c>
      <c r="E66" s="74">
        <f>'VR or CCA-St'!$L$148</f>
        <v>116.62</v>
      </c>
      <c r="F66" s="74">
        <f>'VR or CCA-St'!$J$168</f>
        <v>12</v>
      </c>
      <c r="G66" s="74">
        <f>'VR or CCA-St'!$L$168</f>
        <v>58.52</v>
      </c>
      <c r="H66" s="74">
        <f>'VR or CCA-St'!$J$260</f>
        <v>4</v>
      </c>
      <c r="I66" s="74">
        <f>'VR or CCA-St'!$L$260</f>
        <v>4</v>
      </c>
      <c r="J66" s="76">
        <f t="shared" si="0"/>
        <v>51.8</v>
      </c>
      <c r="K66" s="76">
        <f t="shared" si="0"/>
        <v>179.14000000000001</v>
      </c>
    </row>
    <row r="67" spans="1:11" ht="22.5" customHeight="1">
      <c r="A67" s="1850" t="s">
        <v>2122</v>
      </c>
      <c r="B67" s="1851"/>
      <c r="C67" s="1009"/>
      <c r="D67" s="999">
        <f>D66+D65+D61</f>
        <v>169.2</v>
      </c>
      <c r="E67" s="999">
        <f t="shared" ref="E67:I67" si="22">E66+E65+E61</f>
        <v>512.79999999999995</v>
      </c>
      <c r="F67" s="999">
        <f t="shared" si="22"/>
        <v>20</v>
      </c>
      <c r="G67" s="999">
        <f t="shared" si="22"/>
        <v>80.08</v>
      </c>
      <c r="H67" s="999">
        <f t="shared" si="22"/>
        <v>33</v>
      </c>
      <c r="I67" s="999">
        <f t="shared" si="22"/>
        <v>58</v>
      </c>
      <c r="J67" s="996">
        <f t="shared" si="0"/>
        <v>222.2</v>
      </c>
      <c r="K67" s="996">
        <f t="shared" si="0"/>
        <v>650.88</v>
      </c>
    </row>
    <row r="68" spans="1:11" ht="22.5" customHeight="1">
      <c r="A68" s="1852" t="s">
        <v>2123</v>
      </c>
      <c r="B68" s="1853"/>
      <c r="C68" s="1853"/>
      <c r="D68" s="1000">
        <f>D67+D57+D50+D35+D24+D12</f>
        <v>1117.1599999999999</v>
      </c>
      <c r="E68" s="1000">
        <f t="shared" ref="E68:I68" si="23">E67+E57+E50+E35+E24+E12</f>
        <v>3287.6</v>
      </c>
      <c r="F68" s="1000">
        <f t="shared" si="23"/>
        <v>192.86</v>
      </c>
      <c r="G68" s="1000">
        <f t="shared" si="23"/>
        <v>1198.81</v>
      </c>
      <c r="H68" s="1000">
        <f t="shared" si="23"/>
        <v>899.8599999999999</v>
      </c>
      <c r="I68" s="1000">
        <f t="shared" si="23"/>
        <v>4388.5</v>
      </c>
      <c r="J68" s="1001">
        <f t="shared" si="0"/>
        <v>2209.88</v>
      </c>
      <c r="K68" s="1001">
        <f t="shared" si="0"/>
        <v>8874.91</v>
      </c>
    </row>
  </sheetData>
  <mergeCells count="31">
    <mergeCell ref="A25:B25"/>
    <mergeCell ref="A1:C1"/>
    <mergeCell ref="A2:B3"/>
    <mergeCell ref="D2:K2"/>
    <mergeCell ref="A4:B7"/>
    <mergeCell ref="A8:B11"/>
    <mergeCell ref="A12:B12"/>
    <mergeCell ref="A13:B16"/>
    <mergeCell ref="A17:B17"/>
    <mergeCell ref="A18:B20"/>
    <mergeCell ref="A21:B23"/>
    <mergeCell ref="A24:B24"/>
    <mergeCell ref="A51:B53"/>
    <mergeCell ref="A26:B28"/>
    <mergeCell ref="A29:B31"/>
    <mergeCell ref="A32:B34"/>
    <mergeCell ref="A35:B35"/>
    <mergeCell ref="A36:B38"/>
    <mergeCell ref="A39:B41"/>
    <mergeCell ref="A42:B44"/>
    <mergeCell ref="A45:B47"/>
    <mergeCell ref="A48:B48"/>
    <mergeCell ref="A49:B49"/>
    <mergeCell ref="A50:B50"/>
    <mergeCell ref="A68:C68"/>
    <mergeCell ref="A54:B56"/>
    <mergeCell ref="A57:B57"/>
    <mergeCell ref="A58:B61"/>
    <mergeCell ref="A62:B65"/>
    <mergeCell ref="A66:B66"/>
    <mergeCell ref="A67:B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41"/>
  <sheetViews>
    <sheetView workbookViewId="0">
      <pane xSplit="8" ySplit="5" topLeftCell="I6" activePane="bottomRight" state="frozenSplit"/>
      <selection pane="topRight" activeCell="I1" sqref="I1"/>
      <selection pane="bottomLeft" activeCell="A14" sqref="A14"/>
      <selection pane="bottomRight" activeCell="E146" sqref="E146"/>
    </sheetView>
  </sheetViews>
  <sheetFormatPr defaultRowHeight="14.25" customHeight="1"/>
  <cols>
    <col min="1" max="1" width="3.88671875" style="162" customWidth="1"/>
    <col min="2" max="2" width="9.33203125" style="162" customWidth="1"/>
    <col min="3" max="3" width="13.109375" style="162" customWidth="1"/>
    <col min="4" max="4" width="11.33203125" style="1402" customWidth="1"/>
    <col min="5" max="5" width="62.88671875" style="234" customWidth="1"/>
    <col min="6" max="6" width="0.109375" style="10" hidden="1" customWidth="1"/>
    <col min="7" max="7" width="63.109375" style="10" hidden="1" customWidth="1"/>
    <col min="8" max="8" width="22.88671875" style="253" hidden="1" customWidth="1"/>
    <col min="9" max="9" width="9.88671875" style="228" customWidth="1"/>
    <col min="10" max="10" width="16.5546875" style="228" customWidth="1"/>
    <col min="11" max="11" width="12.88671875" style="234" customWidth="1"/>
    <col min="12" max="12" width="13.109375" style="228" customWidth="1"/>
    <col min="13" max="13" width="11.109375" style="67" customWidth="1"/>
    <col min="14" max="14" width="18.109375" hidden="1" customWidth="1"/>
  </cols>
  <sheetData>
    <row r="1" spans="1:16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7"/>
      <c r="J1" s="617"/>
      <c r="K1" s="1804" t="s">
        <v>2841</v>
      </c>
      <c r="L1" s="1804"/>
      <c r="M1" s="1804"/>
      <c r="N1" s="582"/>
    </row>
    <row r="2" spans="1:16" s="579" customFormat="1" ht="21.75" customHeight="1">
      <c r="A2" s="1805" t="s">
        <v>2459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610"/>
      <c r="O2" s="610"/>
      <c r="P2" s="610"/>
    </row>
    <row r="3" spans="1:16" s="10" customFormat="1" ht="21" customHeight="1">
      <c r="A3" s="1898" t="s">
        <v>2457</v>
      </c>
      <c r="B3" s="1898"/>
      <c r="C3" s="1898"/>
      <c r="D3" s="1898"/>
      <c r="E3" s="1898"/>
      <c r="F3" s="1898"/>
      <c r="G3" s="1898"/>
      <c r="H3" s="1898"/>
      <c r="I3" s="1898"/>
      <c r="J3" s="1898"/>
      <c r="K3" s="1898"/>
      <c r="L3" s="1898"/>
      <c r="M3" s="1898"/>
      <c r="N3" s="611"/>
      <c r="O3" s="611"/>
      <c r="P3" s="611"/>
    </row>
    <row r="4" spans="1:16" ht="20.25" customHeight="1">
      <c r="A4" s="1797" t="s">
        <v>1671</v>
      </c>
      <c r="B4" s="1797" t="s">
        <v>1674</v>
      </c>
      <c r="C4" s="1797" t="s">
        <v>1675</v>
      </c>
      <c r="D4" s="1915" t="s">
        <v>1672</v>
      </c>
      <c r="E4" s="1915" t="s">
        <v>1673</v>
      </c>
      <c r="F4" s="2003" t="s">
        <v>633</v>
      </c>
      <c r="G4" s="2003"/>
      <c r="H4" s="689" t="s">
        <v>464</v>
      </c>
      <c r="I4" s="1797" t="s">
        <v>786</v>
      </c>
      <c r="J4" s="1797"/>
      <c r="K4" s="1797"/>
      <c r="L4" s="1797" t="s">
        <v>2183</v>
      </c>
      <c r="M4" s="1797" t="s">
        <v>2181</v>
      </c>
      <c r="N4" s="1913" t="s">
        <v>1769</v>
      </c>
    </row>
    <row r="5" spans="1:16" s="5" customFormat="1" ht="32.25" customHeight="1">
      <c r="A5" s="1799"/>
      <c r="B5" s="1799"/>
      <c r="C5" s="1799"/>
      <c r="D5" s="1916"/>
      <c r="E5" s="1916"/>
      <c r="F5" s="1124" t="s">
        <v>634</v>
      </c>
      <c r="G5" s="1124" t="s">
        <v>66</v>
      </c>
      <c r="H5" s="689"/>
      <c r="I5" s="1065" t="s">
        <v>787</v>
      </c>
      <c r="J5" s="1797" t="s">
        <v>788</v>
      </c>
      <c r="K5" s="1797"/>
      <c r="L5" s="1797"/>
      <c r="M5" s="1797"/>
      <c r="N5" s="1914"/>
    </row>
    <row r="6" spans="1:16" s="5" customFormat="1" ht="20.25" customHeight="1">
      <c r="A6" s="1988" t="s">
        <v>1768</v>
      </c>
      <c r="B6" s="1988"/>
      <c r="C6" s="1988"/>
      <c r="D6" s="1988"/>
      <c r="E6" s="1989"/>
      <c r="F6" s="1341"/>
      <c r="G6" s="1342"/>
      <c r="H6" s="1164"/>
      <c r="I6" s="1343"/>
      <c r="J6" s="1343"/>
      <c r="K6" s="1344"/>
      <c r="L6" s="1343"/>
      <c r="M6" s="1345"/>
    </row>
    <row r="7" spans="1:16" s="375" customFormat="1" ht="14.25" customHeight="1">
      <c r="A7" s="1076">
        <v>1</v>
      </c>
      <c r="B7" s="1076" t="s">
        <v>57</v>
      </c>
      <c r="C7" s="1076" t="s">
        <v>63</v>
      </c>
      <c r="D7" s="1121">
        <v>504092010</v>
      </c>
      <c r="E7" s="1069" t="s">
        <v>62</v>
      </c>
      <c r="F7" s="435">
        <v>24339</v>
      </c>
      <c r="G7" s="436">
        <v>36.508499999999998</v>
      </c>
      <c r="H7" s="1110" t="s">
        <v>807</v>
      </c>
      <c r="I7" s="1086">
        <f t="shared" ref="I7:I52" si="0">(K7-J7)/1000</f>
        <v>2</v>
      </c>
      <c r="J7" s="125">
        <v>6843</v>
      </c>
      <c r="K7" s="126">
        <v>8843</v>
      </c>
      <c r="L7" s="1346">
        <v>8036.0249999999996</v>
      </c>
      <c r="M7" s="1110">
        <v>12.82</v>
      </c>
    </row>
    <row r="8" spans="1:16" s="375" customFormat="1" ht="14.25" customHeight="1">
      <c r="A8" s="1347"/>
      <c r="B8" s="1347"/>
      <c r="C8" s="1347"/>
      <c r="D8" s="1348"/>
      <c r="E8" s="1349"/>
      <c r="F8" s="1350"/>
      <c r="G8" s="1350"/>
      <c r="H8" s="1350"/>
      <c r="I8" s="1348">
        <f>I7</f>
        <v>2</v>
      </c>
      <c r="J8" s="1348"/>
      <c r="K8" s="1349"/>
      <c r="L8" s="1348">
        <f>L7</f>
        <v>8036.0249999999996</v>
      </c>
      <c r="M8" s="1350">
        <f>M7</f>
        <v>12.82</v>
      </c>
      <c r="N8" s="368"/>
    </row>
    <row r="9" spans="1:16" s="375" customFormat="1" ht="14.25" customHeight="1">
      <c r="A9" s="1094">
        <v>2</v>
      </c>
      <c r="B9" s="1351" t="s">
        <v>61</v>
      </c>
      <c r="C9" s="1351" t="s">
        <v>472</v>
      </c>
      <c r="D9" s="1352">
        <v>504872005</v>
      </c>
      <c r="E9" s="1353" t="s">
        <v>636</v>
      </c>
      <c r="F9" s="1354">
        <v>12000</v>
      </c>
      <c r="G9" s="1355">
        <v>12</v>
      </c>
      <c r="H9" s="205" t="s">
        <v>2389</v>
      </c>
      <c r="I9" s="1086">
        <f t="shared" si="0"/>
        <v>3.15</v>
      </c>
      <c r="J9" s="125">
        <v>7560</v>
      </c>
      <c r="K9" s="126">
        <v>10710</v>
      </c>
      <c r="L9" s="1356">
        <v>12629.36</v>
      </c>
      <c r="M9" s="205">
        <v>15.39</v>
      </c>
    </row>
    <row r="10" spans="1:16" s="375" customFormat="1" ht="14.25" customHeight="1">
      <c r="A10" s="1347"/>
      <c r="B10" s="1357"/>
      <c r="C10" s="1357"/>
      <c r="D10" s="1358"/>
      <c r="E10" s="1359"/>
      <c r="F10" s="1360">
        <f>F9</f>
        <v>12000</v>
      </c>
      <c r="G10" s="1360">
        <f t="shared" ref="G10:N10" si="1">G9</f>
        <v>12</v>
      </c>
      <c r="H10" s="1360"/>
      <c r="I10" s="1361">
        <f t="shared" si="1"/>
        <v>3.15</v>
      </c>
      <c r="J10" s="1361"/>
      <c r="K10" s="1362"/>
      <c r="L10" s="1361">
        <f t="shared" si="1"/>
        <v>12629.36</v>
      </c>
      <c r="M10" s="1360">
        <f t="shared" si="1"/>
        <v>15.39</v>
      </c>
      <c r="N10" s="369">
        <f t="shared" si="1"/>
        <v>0</v>
      </c>
    </row>
    <row r="11" spans="1:16" s="375" customFormat="1" ht="12.75" customHeight="1">
      <c r="A11" s="1094">
        <v>3</v>
      </c>
      <c r="B11" s="1094" t="s">
        <v>57</v>
      </c>
      <c r="C11" s="1094" t="s">
        <v>59</v>
      </c>
      <c r="D11" s="1363">
        <v>504472002</v>
      </c>
      <c r="E11" s="135" t="s">
        <v>60</v>
      </c>
      <c r="F11" s="1364">
        <v>15000</v>
      </c>
      <c r="G11" s="1365">
        <v>10</v>
      </c>
      <c r="H11" s="12" t="s">
        <v>2390</v>
      </c>
      <c r="I11" s="1086">
        <f t="shared" si="0"/>
        <v>1.4630000000000001</v>
      </c>
      <c r="J11" s="125">
        <v>3900</v>
      </c>
      <c r="K11" s="126">
        <v>5363</v>
      </c>
      <c r="L11" s="1356">
        <v>3714.3850000000002</v>
      </c>
      <c r="M11" s="205">
        <v>4.9400000000000004</v>
      </c>
    </row>
    <row r="12" spans="1:16" s="375" customFormat="1" ht="12.75" customHeight="1">
      <c r="A12" s="1995">
        <v>4</v>
      </c>
      <c r="B12" s="1995" t="s">
        <v>57</v>
      </c>
      <c r="C12" s="1995" t="s">
        <v>59</v>
      </c>
      <c r="D12" s="2002">
        <v>504472005</v>
      </c>
      <c r="E12" s="2001" t="s">
        <v>58</v>
      </c>
      <c r="F12" s="1364">
        <v>18000</v>
      </c>
      <c r="G12" s="1365">
        <v>15</v>
      </c>
      <c r="H12" s="12" t="s">
        <v>2391</v>
      </c>
      <c r="I12" s="1086">
        <f t="shared" si="0"/>
        <v>2.5</v>
      </c>
      <c r="J12" s="125">
        <v>0</v>
      </c>
      <c r="K12" s="126">
        <v>2500</v>
      </c>
      <c r="L12" s="1356">
        <v>7752</v>
      </c>
      <c r="M12" s="205">
        <v>10.3</v>
      </c>
    </row>
    <row r="13" spans="1:16" s="375" customFormat="1" ht="12.75" customHeight="1">
      <c r="A13" s="1996"/>
      <c r="B13" s="1996"/>
      <c r="C13" s="1996"/>
      <c r="D13" s="2002"/>
      <c r="E13" s="2001"/>
      <c r="F13" s="1364"/>
      <c r="G13" s="1365"/>
      <c r="H13" s="12" t="s">
        <v>2392</v>
      </c>
      <c r="I13" s="1086">
        <f>(K13-J13)/1000</f>
        <v>1.2</v>
      </c>
      <c r="J13" s="125">
        <v>2500</v>
      </c>
      <c r="K13" s="126">
        <v>3700</v>
      </c>
      <c r="L13" s="1356">
        <v>3155.7</v>
      </c>
      <c r="M13" s="205">
        <v>4.18</v>
      </c>
    </row>
    <row r="14" spans="1:16" s="375" customFormat="1" ht="14.25" customHeight="1">
      <c r="A14" s="1347"/>
      <c r="B14" s="1347"/>
      <c r="C14" s="1347"/>
      <c r="D14" s="1348"/>
      <c r="E14" s="1349"/>
      <c r="F14" s="1349"/>
      <c r="G14" s="1349"/>
      <c r="H14" s="1349"/>
      <c r="I14" s="1348">
        <f>SUM(I11:I13)</f>
        <v>5.1630000000000003</v>
      </c>
      <c r="J14" s="1348"/>
      <c r="K14" s="1349"/>
      <c r="L14" s="1348">
        <f>SUM(L11:L13)</f>
        <v>14622.084999999999</v>
      </c>
      <c r="M14" s="1350">
        <f>SUM(M11:M13)</f>
        <v>19.420000000000002</v>
      </c>
      <c r="N14" s="370"/>
    </row>
    <row r="15" spans="1:16" s="360" customFormat="1" ht="14.25" customHeight="1">
      <c r="A15" s="1266"/>
      <c r="B15" s="1266"/>
      <c r="C15" s="1266"/>
      <c r="D15" s="1366"/>
      <c r="E15" s="1176"/>
      <c r="F15" s="1367"/>
      <c r="G15" s="1367"/>
      <c r="H15" s="1368"/>
      <c r="I15" s="1222">
        <f>I14+I10+I8</f>
        <v>10.313000000000001</v>
      </c>
      <c r="J15" s="1369"/>
      <c r="K15" s="1370"/>
      <c r="L15" s="1371">
        <f>L14+L10+L8</f>
        <v>35287.47</v>
      </c>
      <c r="M15" s="1214">
        <f>M14+M10+M8</f>
        <v>47.63</v>
      </c>
      <c r="N15" s="333"/>
    </row>
    <row r="16" spans="1:16" s="375" customFormat="1" ht="14.25" customHeight="1">
      <c r="A16" s="1094">
        <v>5</v>
      </c>
      <c r="B16" s="1094" t="s">
        <v>31</v>
      </c>
      <c r="C16" s="1094" t="s">
        <v>95</v>
      </c>
      <c r="D16" s="1363">
        <v>506362009</v>
      </c>
      <c r="E16" s="135" t="s">
        <v>638</v>
      </c>
      <c r="F16" s="1364">
        <v>5587</v>
      </c>
      <c r="G16" s="1365">
        <v>6.64</v>
      </c>
      <c r="H16" s="13" t="s">
        <v>911</v>
      </c>
      <c r="I16" s="1086">
        <f t="shared" si="0"/>
        <v>1</v>
      </c>
      <c r="J16" s="125">
        <v>0</v>
      </c>
      <c r="K16" s="126">
        <v>1000</v>
      </c>
      <c r="L16" s="1356">
        <v>5587.5</v>
      </c>
      <c r="M16" s="205">
        <v>6.64</v>
      </c>
    </row>
    <row r="17" spans="1:14" s="375" customFormat="1" ht="14.25" customHeight="1">
      <c r="A17" s="1347"/>
      <c r="B17" s="1347"/>
      <c r="C17" s="1347"/>
      <c r="D17" s="1348"/>
      <c r="E17" s="1349"/>
      <c r="F17" s="1372">
        <f>SUM(F16:F16)</f>
        <v>5587</v>
      </c>
      <c r="G17" s="1372">
        <f t="shared" ref="G17:N17" si="2">SUM(G16:G16)</f>
        <v>6.64</v>
      </c>
      <c r="H17" s="1372">
        <f t="shared" si="2"/>
        <v>0</v>
      </c>
      <c r="I17" s="1373">
        <f t="shared" si="2"/>
        <v>1</v>
      </c>
      <c r="J17" s="1373">
        <f t="shared" si="2"/>
        <v>0</v>
      </c>
      <c r="K17" s="1374">
        <f t="shared" si="2"/>
        <v>1000</v>
      </c>
      <c r="L17" s="1373">
        <f t="shared" si="2"/>
        <v>5587.5</v>
      </c>
      <c r="M17" s="1372">
        <f t="shared" si="2"/>
        <v>6.64</v>
      </c>
      <c r="N17" s="371">
        <f t="shared" si="2"/>
        <v>0</v>
      </c>
    </row>
    <row r="18" spans="1:14" s="375" customFormat="1" ht="14.25" customHeight="1">
      <c r="A18" s="1094">
        <v>6</v>
      </c>
      <c r="B18" s="1094" t="s">
        <v>31</v>
      </c>
      <c r="C18" s="1094" t="s">
        <v>51</v>
      </c>
      <c r="D18" s="1363">
        <v>506942005</v>
      </c>
      <c r="E18" s="135" t="s">
        <v>94</v>
      </c>
      <c r="F18" s="1364">
        <v>6182.7669999999998</v>
      </c>
      <c r="G18" s="1365">
        <v>8.2206100000000006</v>
      </c>
      <c r="H18" s="13" t="s">
        <v>846</v>
      </c>
      <c r="I18" s="1086">
        <f t="shared" si="0"/>
        <v>2.1</v>
      </c>
      <c r="J18" s="125">
        <v>0</v>
      </c>
      <c r="K18" s="126">
        <v>2100</v>
      </c>
      <c r="L18" s="1356">
        <v>6182.7669999999998</v>
      </c>
      <c r="M18" s="205">
        <v>8.2200000000000006</v>
      </c>
    </row>
    <row r="19" spans="1:14" s="375" customFormat="1" ht="14.25" customHeight="1">
      <c r="A19" s="1094">
        <v>7</v>
      </c>
      <c r="B19" s="1094" t="s">
        <v>31</v>
      </c>
      <c r="C19" s="1094" t="s">
        <v>51</v>
      </c>
      <c r="D19" s="1363">
        <v>506942009</v>
      </c>
      <c r="E19" s="135" t="s">
        <v>53</v>
      </c>
      <c r="F19" s="1364">
        <v>10000</v>
      </c>
      <c r="G19" s="1365">
        <v>15</v>
      </c>
      <c r="H19" s="1128" t="s">
        <v>2393</v>
      </c>
      <c r="I19" s="1086">
        <f t="shared" si="0"/>
        <v>2.6</v>
      </c>
      <c r="J19" s="125">
        <v>0</v>
      </c>
      <c r="K19" s="126">
        <v>2600</v>
      </c>
      <c r="L19" s="1356">
        <v>9719.83</v>
      </c>
      <c r="M19" s="205">
        <v>13.56</v>
      </c>
    </row>
    <row r="20" spans="1:14" s="375" customFormat="1" ht="14.25" customHeight="1">
      <c r="A20" s="1347"/>
      <c r="B20" s="1347"/>
      <c r="C20" s="1347"/>
      <c r="D20" s="1348"/>
      <c r="E20" s="1349"/>
      <c r="F20" s="1349"/>
      <c r="G20" s="1349"/>
      <c r="H20" s="1349"/>
      <c r="I20" s="1348">
        <f>SUM(I18:I19)</f>
        <v>4.7</v>
      </c>
      <c r="J20" s="1348"/>
      <c r="K20" s="1349"/>
      <c r="L20" s="1348">
        <f>SUM(L18:L19)</f>
        <v>15902.597</v>
      </c>
      <c r="M20" s="1350">
        <f>SUM(M18:M19)</f>
        <v>21.78</v>
      </c>
      <c r="N20" s="370"/>
    </row>
    <row r="21" spans="1:14" s="375" customFormat="1" ht="14.25" customHeight="1">
      <c r="A21" s="1094">
        <v>8</v>
      </c>
      <c r="B21" s="1094" t="s">
        <v>31</v>
      </c>
      <c r="C21" s="1094" t="s">
        <v>50</v>
      </c>
      <c r="D21" s="1363">
        <v>506102003</v>
      </c>
      <c r="E21" s="135" t="s">
        <v>49</v>
      </c>
      <c r="F21" s="1364">
        <v>30000</v>
      </c>
      <c r="G21" s="1365">
        <v>25</v>
      </c>
      <c r="H21" s="205" t="s">
        <v>835</v>
      </c>
      <c r="I21" s="1086">
        <f t="shared" si="0"/>
        <v>5.0949999999999998</v>
      </c>
      <c r="J21" s="125">
        <v>4665</v>
      </c>
      <c r="K21" s="126">
        <v>9760</v>
      </c>
      <c r="L21" s="1356">
        <v>24333.48</v>
      </c>
      <c r="M21" s="205">
        <v>29.41</v>
      </c>
    </row>
    <row r="22" spans="1:14" s="375" customFormat="1" ht="14.25" customHeight="1">
      <c r="A22" s="1347"/>
      <c r="B22" s="1347"/>
      <c r="C22" s="1347"/>
      <c r="D22" s="1348"/>
      <c r="E22" s="1349"/>
      <c r="F22" s="1375">
        <f>F21</f>
        <v>30000</v>
      </c>
      <c r="G22" s="1375">
        <f t="shared" ref="G22:N22" si="3">G21</f>
        <v>25</v>
      </c>
      <c r="H22" s="1375"/>
      <c r="I22" s="1373">
        <f t="shared" si="3"/>
        <v>5.0949999999999998</v>
      </c>
      <c r="J22" s="1373"/>
      <c r="K22" s="1374"/>
      <c r="L22" s="1373">
        <f t="shared" si="3"/>
        <v>24333.48</v>
      </c>
      <c r="M22" s="1372">
        <f t="shared" si="3"/>
        <v>29.41</v>
      </c>
      <c r="N22" s="372">
        <f t="shared" si="3"/>
        <v>0</v>
      </c>
    </row>
    <row r="23" spans="1:14" s="375" customFormat="1" ht="14.25" customHeight="1">
      <c r="A23" s="1094">
        <v>9</v>
      </c>
      <c r="B23" s="1094" t="s">
        <v>31</v>
      </c>
      <c r="C23" s="1094" t="s">
        <v>47</v>
      </c>
      <c r="D23" s="1363">
        <v>506022009</v>
      </c>
      <c r="E23" s="135" t="s">
        <v>640</v>
      </c>
      <c r="F23" s="1364">
        <v>6543.5</v>
      </c>
      <c r="G23" s="1365">
        <v>10.918519999999999</v>
      </c>
      <c r="H23" s="13" t="s">
        <v>2394</v>
      </c>
      <c r="I23" s="1086">
        <f t="shared" si="0"/>
        <v>2</v>
      </c>
      <c r="J23" s="125">
        <v>3800</v>
      </c>
      <c r="K23" s="126">
        <v>5800</v>
      </c>
      <c r="L23" s="1356">
        <v>6543.5</v>
      </c>
      <c r="M23" s="205">
        <v>10.92</v>
      </c>
    </row>
    <row r="24" spans="1:14" s="375" customFormat="1" ht="14.25" customHeight="1">
      <c r="A24" s="1347"/>
      <c r="B24" s="1347"/>
      <c r="C24" s="1347"/>
      <c r="D24" s="1348"/>
      <c r="E24" s="1349"/>
      <c r="F24" s="1375">
        <f>SUM(F23:F23)</f>
        <v>6543.5</v>
      </c>
      <c r="G24" s="1375">
        <f t="shared" ref="G24:N24" si="4">SUM(G23:G23)</f>
        <v>10.918519999999999</v>
      </c>
      <c r="H24" s="1375"/>
      <c r="I24" s="1373">
        <f t="shared" si="4"/>
        <v>2</v>
      </c>
      <c r="J24" s="1373"/>
      <c r="K24" s="1374"/>
      <c r="L24" s="1373">
        <f t="shared" si="4"/>
        <v>6543.5</v>
      </c>
      <c r="M24" s="1372">
        <f t="shared" si="4"/>
        <v>10.92</v>
      </c>
      <c r="N24" s="372">
        <f t="shared" si="4"/>
        <v>0</v>
      </c>
    </row>
    <row r="25" spans="1:14" s="375" customFormat="1" ht="14.25" customHeight="1">
      <c r="A25" s="1076">
        <v>10</v>
      </c>
      <c r="B25" s="1076" t="s">
        <v>31</v>
      </c>
      <c r="C25" s="1076" t="s">
        <v>42</v>
      </c>
      <c r="D25" s="1121">
        <v>506512003</v>
      </c>
      <c r="E25" s="1069" t="s">
        <v>41</v>
      </c>
      <c r="F25" s="435">
        <v>10000</v>
      </c>
      <c r="G25" s="436">
        <v>7</v>
      </c>
      <c r="H25" s="1128" t="s">
        <v>2395</v>
      </c>
      <c r="I25" s="1086">
        <f t="shared" si="0"/>
        <v>0.57999999999999996</v>
      </c>
      <c r="J25" s="125">
        <v>729</v>
      </c>
      <c r="K25" s="126">
        <v>1309</v>
      </c>
      <c r="L25" s="1346">
        <v>4020.16</v>
      </c>
      <c r="M25" s="1110">
        <v>6.1</v>
      </c>
    </row>
    <row r="26" spans="1:14" s="375" customFormat="1" ht="14.25" customHeight="1">
      <c r="A26" s="1347"/>
      <c r="B26" s="1347"/>
      <c r="C26" s="1347"/>
      <c r="D26" s="1348"/>
      <c r="E26" s="1349"/>
      <c r="F26" s="1372">
        <f>F25</f>
        <v>10000</v>
      </c>
      <c r="G26" s="1372">
        <f t="shared" ref="G26:N26" si="5">G25</f>
        <v>7</v>
      </c>
      <c r="H26" s="1372"/>
      <c r="I26" s="1373">
        <f t="shared" si="5"/>
        <v>0.57999999999999996</v>
      </c>
      <c r="J26" s="1373"/>
      <c r="K26" s="1374"/>
      <c r="L26" s="1373">
        <f t="shared" si="5"/>
        <v>4020.16</v>
      </c>
      <c r="M26" s="1372">
        <f t="shared" si="5"/>
        <v>6.1</v>
      </c>
      <c r="N26" s="371">
        <f t="shared" si="5"/>
        <v>0</v>
      </c>
    </row>
    <row r="27" spans="1:14" s="375" customFormat="1" ht="14.25" customHeight="1">
      <c r="A27" s="1094">
        <v>11</v>
      </c>
      <c r="B27" s="1094" t="s">
        <v>31</v>
      </c>
      <c r="C27" s="1094" t="s">
        <v>39</v>
      </c>
      <c r="D27" s="1363">
        <v>506322005</v>
      </c>
      <c r="E27" s="135" t="s">
        <v>40</v>
      </c>
      <c r="F27" s="1364">
        <v>40000</v>
      </c>
      <c r="G27" s="1365">
        <v>30</v>
      </c>
      <c r="H27" s="205" t="s">
        <v>872</v>
      </c>
      <c r="I27" s="1086">
        <f t="shared" si="0"/>
        <v>2</v>
      </c>
      <c r="J27" s="125">
        <v>2150</v>
      </c>
      <c r="K27" s="126">
        <v>4150</v>
      </c>
      <c r="L27" s="1356">
        <v>2104.5</v>
      </c>
      <c r="M27" s="205">
        <v>2.94</v>
      </c>
    </row>
    <row r="28" spans="1:14" s="375" customFormat="1" ht="14.25" customHeight="1">
      <c r="A28" s="1094">
        <v>12</v>
      </c>
      <c r="B28" s="1094" t="s">
        <v>31</v>
      </c>
      <c r="C28" s="1094" t="s">
        <v>39</v>
      </c>
      <c r="D28" s="1363">
        <v>506322017</v>
      </c>
      <c r="E28" s="135" t="s">
        <v>38</v>
      </c>
      <c r="F28" s="1364">
        <v>40000</v>
      </c>
      <c r="G28" s="1365">
        <v>30</v>
      </c>
      <c r="H28" s="205" t="s">
        <v>873</v>
      </c>
      <c r="I28" s="1086">
        <f t="shared" si="0"/>
        <v>2</v>
      </c>
      <c r="J28" s="125">
        <v>450</v>
      </c>
      <c r="K28" s="126">
        <v>2450</v>
      </c>
      <c r="L28" s="1356">
        <v>2257.0300000000002</v>
      </c>
      <c r="M28" s="205">
        <v>5.0999999999999996</v>
      </c>
    </row>
    <row r="29" spans="1:14" s="375" customFormat="1" ht="14.25" customHeight="1">
      <c r="A29" s="1347"/>
      <c r="B29" s="1347"/>
      <c r="C29" s="1347"/>
      <c r="D29" s="1348"/>
      <c r="E29" s="1349"/>
      <c r="F29" s="1372">
        <f>SUM(F27:F28)</f>
        <v>80000</v>
      </c>
      <c r="G29" s="1372">
        <f t="shared" ref="G29:N29" si="6">SUM(G27:G28)</f>
        <v>60</v>
      </c>
      <c r="H29" s="1372">
        <f t="shared" si="6"/>
        <v>0</v>
      </c>
      <c r="I29" s="1373">
        <f t="shared" si="6"/>
        <v>4</v>
      </c>
      <c r="J29" s="1373"/>
      <c r="K29" s="1374"/>
      <c r="L29" s="1373">
        <f t="shared" si="6"/>
        <v>4361.5300000000007</v>
      </c>
      <c r="M29" s="1372">
        <f t="shared" si="6"/>
        <v>8.0399999999999991</v>
      </c>
      <c r="N29" s="371">
        <f t="shared" si="6"/>
        <v>0</v>
      </c>
    </row>
    <row r="30" spans="1:14" s="375" customFormat="1" ht="14.25" customHeight="1">
      <c r="A30" s="1094">
        <v>13</v>
      </c>
      <c r="B30" s="1094" t="s">
        <v>31</v>
      </c>
      <c r="C30" s="1094" t="s">
        <v>33</v>
      </c>
      <c r="D30" s="1363">
        <v>506692004</v>
      </c>
      <c r="E30" s="135" t="s">
        <v>32</v>
      </c>
      <c r="F30" s="1364">
        <v>20000</v>
      </c>
      <c r="G30" s="1365">
        <v>39</v>
      </c>
      <c r="H30" s="12" t="s">
        <v>2396</v>
      </c>
      <c r="I30" s="1086">
        <f t="shared" si="0"/>
        <v>3.45</v>
      </c>
      <c r="J30" s="125">
        <v>0</v>
      </c>
      <c r="K30" s="126">
        <v>3450</v>
      </c>
      <c r="L30" s="1356">
        <v>28700.13</v>
      </c>
      <c r="M30" s="205">
        <v>38.4</v>
      </c>
    </row>
    <row r="31" spans="1:14" s="375" customFormat="1" ht="14.25" customHeight="1">
      <c r="A31" s="1376"/>
      <c r="B31" s="1376"/>
      <c r="C31" s="1376"/>
      <c r="D31" s="1377"/>
      <c r="E31" s="1378"/>
      <c r="F31" s="1379">
        <f>SUM(F30:F30)</f>
        <v>20000</v>
      </c>
      <c r="G31" s="1379">
        <f t="shared" ref="G31:N31" si="7">SUM(G30:G30)</f>
        <v>39</v>
      </c>
      <c r="H31" s="1379"/>
      <c r="I31" s="1380">
        <f t="shared" si="7"/>
        <v>3.45</v>
      </c>
      <c r="J31" s="1380"/>
      <c r="K31" s="1381"/>
      <c r="L31" s="1380">
        <f t="shared" si="7"/>
        <v>28700.13</v>
      </c>
      <c r="M31" s="1379">
        <f t="shared" si="7"/>
        <v>38.4</v>
      </c>
      <c r="N31" s="373">
        <f t="shared" si="7"/>
        <v>0</v>
      </c>
    </row>
    <row r="32" spans="1:14" s="283" customFormat="1" ht="14.25" customHeight="1">
      <c r="A32" s="1174"/>
      <c r="B32" s="1174"/>
      <c r="C32" s="1174"/>
      <c r="D32" s="1382"/>
      <c r="E32" s="1185"/>
      <c r="F32" s="1199"/>
      <c r="G32" s="1199"/>
      <c r="H32" s="1199"/>
      <c r="I32" s="1383">
        <f>I31+I29+I26+I24+I22+I20+I17</f>
        <v>20.824999999999999</v>
      </c>
      <c r="J32" s="1175"/>
      <c r="K32" s="1185"/>
      <c r="L32" s="1383">
        <f>L31+L29+L26+L24+L22+L20+L17</f>
        <v>89448.896999999997</v>
      </c>
      <c r="M32" s="1384">
        <f>M31+M29+M26+M24+M22+M20+M17</f>
        <v>121.29</v>
      </c>
      <c r="N32" s="264"/>
    </row>
    <row r="33" spans="1:14" s="375" customFormat="1" ht="13.5" customHeight="1">
      <c r="A33" s="1995">
        <v>14</v>
      </c>
      <c r="B33" s="1996" t="s">
        <v>29</v>
      </c>
      <c r="C33" s="1996" t="s">
        <v>5</v>
      </c>
      <c r="D33" s="2000">
        <v>509252008</v>
      </c>
      <c r="E33" s="1998" t="s">
        <v>91</v>
      </c>
      <c r="F33" s="1385">
        <v>45000</v>
      </c>
      <c r="G33" s="1386">
        <v>83</v>
      </c>
      <c r="H33" s="1129" t="s">
        <v>2397</v>
      </c>
      <c r="I33" s="1387">
        <f t="shared" si="0"/>
        <v>3</v>
      </c>
      <c r="J33" s="960">
        <v>3000</v>
      </c>
      <c r="K33" s="961">
        <v>6000</v>
      </c>
      <c r="L33" s="1388">
        <v>15871.5</v>
      </c>
      <c r="M33" s="1389">
        <v>21.6</v>
      </c>
    </row>
    <row r="34" spans="1:14" s="375" customFormat="1" ht="13.5" customHeight="1">
      <c r="A34" s="2005"/>
      <c r="B34" s="1882"/>
      <c r="C34" s="1882"/>
      <c r="D34" s="2002"/>
      <c r="E34" s="2001"/>
      <c r="F34" s="1364"/>
      <c r="G34" s="1365"/>
      <c r="H34" s="1128" t="s">
        <v>997</v>
      </c>
      <c r="I34" s="1086">
        <f>(K34-J34)/1000</f>
        <v>3</v>
      </c>
      <c r="J34" s="125">
        <v>0</v>
      </c>
      <c r="K34" s="126">
        <v>3000</v>
      </c>
      <c r="L34" s="1356">
        <v>25664.1</v>
      </c>
      <c r="M34" s="205">
        <v>39.700000000000003</v>
      </c>
    </row>
    <row r="35" spans="1:14" s="375" customFormat="1" ht="13.5" customHeight="1">
      <c r="A35" s="2005"/>
      <c r="B35" s="1882"/>
      <c r="C35" s="1882"/>
      <c r="D35" s="2002"/>
      <c r="E35" s="2001"/>
      <c r="F35" s="1364"/>
      <c r="G35" s="1365"/>
      <c r="H35" s="1128" t="s">
        <v>998</v>
      </c>
      <c r="I35" s="1086">
        <f>(K35-J35)/1000</f>
        <v>1.5</v>
      </c>
      <c r="J35" s="125">
        <v>6000</v>
      </c>
      <c r="K35" s="126">
        <v>7500</v>
      </c>
      <c r="L35" s="1356">
        <v>8686</v>
      </c>
      <c r="M35" s="205">
        <v>11.8</v>
      </c>
    </row>
    <row r="36" spans="1:14" s="375" customFormat="1" ht="14.25" customHeight="1">
      <c r="A36" s="1996"/>
      <c r="B36" s="1882"/>
      <c r="C36" s="1882"/>
      <c r="D36" s="2002"/>
      <c r="E36" s="2001"/>
      <c r="F36" s="1364"/>
      <c r="G36" s="1365"/>
      <c r="H36" s="1128" t="s">
        <v>999</v>
      </c>
      <c r="I36" s="1086">
        <f>(K36-J36)/1000</f>
        <v>1.2</v>
      </c>
      <c r="J36" s="125">
        <v>7500</v>
      </c>
      <c r="K36" s="126">
        <v>8700</v>
      </c>
      <c r="L36" s="1356">
        <v>6709.75</v>
      </c>
      <c r="M36" s="205">
        <v>9.17</v>
      </c>
    </row>
    <row r="37" spans="1:14" s="375" customFormat="1" ht="14.25" customHeight="1">
      <c r="A37" s="1995">
        <v>15</v>
      </c>
      <c r="B37" s="1882" t="s">
        <v>29</v>
      </c>
      <c r="C37" s="1882" t="s">
        <v>5</v>
      </c>
      <c r="D37" s="2004">
        <v>509182010</v>
      </c>
      <c r="E37" s="2001" t="s">
        <v>642</v>
      </c>
      <c r="F37" s="1364">
        <v>4789</v>
      </c>
      <c r="G37" s="1365">
        <v>6.02</v>
      </c>
      <c r="H37" s="1128" t="s">
        <v>2398</v>
      </c>
      <c r="I37" s="1086">
        <f t="shared" si="0"/>
        <v>2</v>
      </c>
      <c r="J37" s="125">
        <v>5000</v>
      </c>
      <c r="K37" s="126">
        <v>7000</v>
      </c>
      <c r="L37" s="1356">
        <v>2405.5</v>
      </c>
      <c r="M37" s="205">
        <v>3.2</v>
      </c>
    </row>
    <row r="38" spans="1:14" s="375" customFormat="1" ht="14.25" customHeight="1">
      <c r="A38" s="1996"/>
      <c r="B38" s="1882"/>
      <c r="C38" s="1882"/>
      <c r="D38" s="2004"/>
      <c r="E38" s="2001"/>
      <c r="F38" s="1364"/>
      <c r="G38" s="1365"/>
      <c r="H38" s="1128" t="s">
        <v>2399</v>
      </c>
      <c r="I38" s="1086">
        <f>(K38-J38)/1000</f>
        <v>1.45</v>
      </c>
      <c r="J38" s="125">
        <v>8350</v>
      </c>
      <c r="K38" s="126">
        <v>9800</v>
      </c>
      <c r="L38" s="1356">
        <v>2383.25</v>
      </c>
      <c r="M38" s="205">
        <v>2.82</v>
      </c>
    </row>
    <row r="39" spans="1:14" s="375" customFormat="1" ht="14.25" customHeight="1">
      <c r="A39" s="1094">
        <v>16</v>
      </c>
      <c r="B39" s="1094" t="s">
        <v>29</v>
      </c>
      <c r="C39" s="1094" t="s">
        <v>5</v>
      </c>
      <c r="D39" s="1363">
        <v>509252011</v>
      </c>
      <c r="E39" s="135" t="s">
        <v>89</v>
      </c>
      <c r="F39" s="1364">
        <v>5000</v>
      </c>
      <c r="G39" s="1365">
        <v>7.5</v>
      </c>
      <c r="H39" s="1128" t="s">
        <v>2400</v>
      </c>
      <c r="I39" s="1086">
        <f t="shared" si="0"/>
        <v>1.9</v>
      </c>
      <c r="J39" s="125">
        <v>2400</v>
      </c>
      <c r="K39" s="126">
        <v>4300</v>
      </c>
      <c r="L39" s="1356">
        <v>5001.5</v>
      </c>
      <c r="M39" s="205">
        <v>6.85</v>
      </c>
    </row>
    <row r="40" spans="1:14" s="375" customFormat="1" ht="14.25" customHeight="1">
      <c r="A40" s="1094">
        <v>17</v>
      </c>
      <c r="B40" s="1094" t="s">
        <v>29</v>
      </c>
      <c r="C40" s="1094" t="s">
        <v>5</v>
      </c>
      <c r="D40" s="1363">
        <v>509252013</v>
      </c>
      <c r="E40" s="135" t="s">
        <v>90</v>
      </c>
      <c r="F40" s="1364">
        <v>6000</v>
      </c>
      <c r="G40" s="1365">
        <v>6.1</v>
      </c>
      <c r="H40" s="1128" t="s">
        <v>1000</v>
      </c>
      <c r="I40" s="1086">
        <f t="shared" si="0"/>
        <v>1.276</v>
      </c>
      <c r="J40" s="125">
        <v>1654</v>
      </c>
      <c r="K40" s="126">
        <v>2930</v>
      </c>
      <c r="L40" s="1356">
        <v>5773.37</v>
      </c>
      <c r="M40" s="205">
        <v>6.04</v>
      </c>
    </row>
    <row r="41" spans="1:14" s="375" customFormat="1" ht="14.25" customHeight="1">
      <c r="A41" s="1094">
        <v>18</v>
      </c>
      <c r="B41" s="1094" t="s">
        <v>29</v>
      </c>
      <c r="C41" s="1094" t="s">
        <v>5</v>
      </c>
      <c r="D41" s="1363">
        <v>509182014</v>
      </c>
      <c r="E41" s="135" t="s">
        <v>87</v>
      </c>
      <c r="F41" s="1364">
        <v>4170</v>
      </c>
      <c r="G41" s="1365">
        <v>4.3987299999999996</v>
      </c>
      <c r="H41" s="1128" t="s">
        <v>2401</v>
      </c>
      <c r="I41" s="1086">
        <f t="shared" si="0"/>
        <v>2.4</v>
      </c>
      <c r="J41" s="125">
        <v>1000</v>
      </c>
      <c r="K41" s="126">
        <v>3400</v>
      </c>
      <c r="L41" s="1356">
        <v>4170</v>
      </c>
      <c r="M41" s="205">
        <v>4.4000000000000004</v>
      </c>
    </row>
    <row r="42" spans="1:14" s="375" customFormat="1" ht="14.25" customHeight="1">
      <c r="A42" s="1094">
        <v>19</v>
      </c>
      <c r="B42" s="1094" t="s">
        <v>29</v>
      </c>
      <c r="C42" s="1094" t="s">
        <v>5</v>
      </c>
      <c r="D42" s="1363">
        <v>509252015</v>
      </c>
      <c r="E42" s="135" t="s">
        <v>479</v>
      </c>
      <c r="F42" s="1364">
        <v>5000</v>
      </c>
      <c r="G42" s="1365">
        <v>7.5</v>
      </c>
      <c r="H42" s="1128" t="s">
        <v>2402</v>
      </c>
      <c r="I42" s="1086">
        <f t="shared" si="0"/>
        <v>2.5</v>
      </c>
      <c r="J42" s="125">
        <v>0</v>
      </c>
      <c r="K42" s="126">
        <v>2500</v>
      </c>
      <c r="L42" s="1356">
        <v>5047</v>
      </c>
      <c r="M42" s="205">
        <v>7.01</v>
      </c>
    </row>
    <row r="43" spans="1:14" s="375" customFormat="1" ht="14.25" customHeight="1">
      <c r="A43" s="1347"/>
      <c r="B43" s="1347"/>
      <c r="C43" s="1347"/>
      <c r="D43" s="1348"/>
      <c r="E43" s="1349"/>
      <c r="F43" s="1372">
        <f>SUM(F33:F42)</f>
        <v>69959</v>
      </c>
      <c r="G43" s="1372">
        <f t="shared" ref="G43:N43" si="8">SUM(G33:G42)</f>
        <v>114.51872999999999</v>
      </c>
      <c r="H43" s="1372">
        <f t="shared" si="8"/>
        <v>0</v>
      </c>
      <c r="I43" s="1373">
        <f t="shared" si="8"/>
        <v>20.225999999999999</v>
      </c>
      <c r="J43" s="1373"/>
      <c r="K43" s="1374"/>
      <c r="L43" s="1373">
        <f>SUM(L33:L42)</f>
        <v>81711.97</v>
      </c>
      <c r="M43" s="1372">
        <f>SUM(M33:M42)</f>
        <v>112.59000000000002</v>
      </c>
      <c r="N43" s="371">
        <f t="shared" si="8"/>
        <v>0</v>
      </c>
    </row>
    <row r="44" spans="1:14" s="375" customFormat="1" ht="12" customHeight="1">
      <c r="A44" s="1995">
        <v>20</v>
      </c>
      <c r="B44" s="1995" t="s">
        <v>29</v>
      </c>
      <c r="C44" s="1995" t="s">
        <v>28</v>
      </c>
      <c r="D44" s="2002">
        <v>509212005</v>
      </c>
      <c r="E44" s="2001" t="s">
        <v>86</v>
      </c>
      <c r="F44" s="1364">
        <v>10117.26</v>
      </c>
      <c r="G44" s="1365">
        <v>11.76</v>
      </c>
      <c r="H44" s="13" t="s">
        <v>2403</v>
      </c>
      <c r="I44" s="1086">
        <f t="shared" si="0"/>
        <v>4</v>
      </c>
      <c r="J44" s="125">
        <v>0</v>
      </c>
      <c r="K44" s="126">
        <v>4000</v>
      </c>
      <c r="L44" s="1356">
        <v>5878</v>
      </c>
      <c r="M44" s="205">
        <v>6.83</v>
      </c>
    </row>
    <row r="45" spans="1:14" s="375" customFormat="1" ht="12" customHeight="1">
      <c r="A45" s="1996"/>
      <c r="B45" s="1996"/>
      <c r="C45" s="1996"/>
      <c r="D45" s="2002"/>
      <c r="E45" s="2001"/>
      <c r="F45" s="1364"/>
      <c r="G45" s="1365"/>
      <c r="H45" s="13" t="s">
        <v>2404</v>
      </c>
      <c r="I45" s="1086">
        <f>(K45-J45)/1000</f>
        <v>4.49</v>
      </c>
      <c r="J45" s="125">
        <v>4000</v>
      </c>
      <c r="K45" s="126">
        <v>8490</v>
      </c>
      <c r="L45" s="1356">
        <v>4240</v>
      </c>
      <c r="M45" s="205">
        <v>4.93</v>
      </c>
    </row>
    <row r="46" spans="1:14" s="375" customFormat="1" ht="14.25" customHeight="1">
      <c r="A46" s="1094">
        <v>21</v>
      </c>
      <c r="B46" s="1094" t="s">
        <v>29</v>
      </c>
      <c r="C46" s="1094" t="s">
        <v>28</v>
      </c>
      <c r="D46" s="1363">
        <v>509212008</v>
      </c>
      <c r="E46" s="135" t="s">
        <v>27</v>
      </c>
      <c r="F46" s="1364">
        <v>7000</v>
      </c>
      <c r="G46" s="1365">
        <v>11</v>
      </c>
      <c r="H46" s="12" t="s">
        <v>1125</v>
      </c>
      <c r="I46" s="1086">
        <f t="shared" si="0"/>
        <v>1.8</v>
      </c>
      <c r="J46" s="125">
        <v>2100</v>
      </c>
      <c r="K46" s="126">
        <v>3900</v>
      </c>
      <c r="L46" s="1356">
        <v>8177</v>
      </c>
      <c r="M46" s="205">
        <v>10.66</v>
      </c>
    </row>
    <row r="47" spans="1:14" s="375" customFormat="1" ht="14.25" customHeight="1">
      <c r="A47" s="1376"/>
      <c r="B47" s="1376"/>
      <c r="C47" s="1376"/>
      <c r="D47" s="1377"/>
      <c r="E47" s="1378"/>
      <c r="F47" s="1379">
        <f>SUM(F44:F46)</f>
        <v>17117.260000000002</v>
      </c>
      <c r="G47" s="1379">
        <f t="shared" ref="G47:N47" si="9">SUM(G44:G46)</f>
        <v>22.759999999999998</v>
      </c>
      <c r="H47" s="1379">
        <f t="shared" si="9"/>
        <v>0</v>
      </c>
      <c r="I47" s="1380">
        <f t="shared" si="9"/>
        <v>10.290000000000001</v>
      </c>
      <c r="J47" s="1380"/>
      <c r="K47" s="1381"/>
      <c r="L47" s="1380">
        <f>SUM(L44:L46)</f>
        <v>18295</v>
      </c>
      <c r="M47" s="1379">
        <f t="shared" si="9"/>
        <v>22.42</v>
      </c>
      <c r="N47" s="373">
        <f t="shared" si="9"/>
        <v>0</v>
      </c>
    </row>
    <row r="48" spans="1:14" s="375" customFormat="1" ht="14.25" customHeight="1">
      <c r="A48" s="1390"/>
      <c r="B48" s="1390"/>
      <c r="C48" s="1390"/>
      <c r="D48" s="1221"/>
      <c r="E48" s="1189"/>
      <c r="F48" s="1189"/>
      <c r="G48" s="1189"/>
      <c r="H48" s="1189"/>
      <c r="I48" s="1391">
        <f>I47+I43</f>
        <v>30.515999999999998</v>
      </c>
      <c r="J48" s="1221"/>
      <c r="K48" s="1189"/>
      <c r="L48" s="1391">
        <f>L47+L43</f>
        <v>100006.97</v>
      </c>
      <c r="M48" s="1392">
        <f>M47+M43</f>
        <v>135.01000000000002</v>
      </c>
      <c r="N48" s="134"/>
    </row>
    <row r="49" spans="1:14" s="375" customFormat="1" ht="14.25" customHeight="1">
      <c r="A49" s="1094">
        <v>22</v>
      </c>
      <c r="B49" s="1094" t="s">
        <v>21</v>
      </c>
      <c r="C49" s="1094" t="s">
        <v>25</v>
      </c>
      <c r="D49" s="1363">
        <v>542432004</v>
      </c>
      <c r="E49" s="135" t="s">
        <v>85</v>
      </c>
      <c r="F49" s="1364">
        <v>3000</v>
      </c>
      <c r="G49" s="1365">
        <v>4.5</v>
      </c>
      <c r="H49" s="205" t="s">
        <v>1575</v>
      </c>
      <c r="I49" s="1086">
        <f t="shared" si="0"/>
        <v>1</v>
      </c>
      <c r="J49" s="125">
        <v>3000</v>
      </c>
      <c r="K49" s="126">
        <v>4000</v>
      </c>
      <c r="L49" s="1356">
        <v>3036.5</v>
      </c>
      <c r="M49" s="205">
        <v>4.24</v>
      </c>
    </row>
    <row r="50" spans="1:14" s="375" customFormat="1" ht="14.25" customHeight="1">
      <c r="A50" s="1094">
        <v>23</v>
      </c>
      <c r="B50" s="1094" t="s">
        <v>21</v>
      </c>
      <c r="C50" s="1094" t="s">
        <v>25</v>
      </c>
      <c r="D50" s="1073">
        <v>542432005</v>
      </c>
      <c r="E50" s="1072" t="s">
        <v>84</v>
      </c>
      <c r="F50" s="1393">
        <v>7743</v>
      </c>
      <c r="G50" s="561">
        <v>9.36</v>
      </c>
      <c r="H50" s="205" t="s">
        <v>1576</v>
      </c>
      <c r="I50" s="1086">
        <f t="shared" si="0"/>
        <v>5.8440000000000003</v>
      </c>
      <c r="J50" s="125">
        <v>0</v>
      </c>
      <c r="K50" s="126">
        <v>5844</v>
      </c>
      <c r="L50" s="1356">
        <v>7742.165</v>
      </c>
      <c r="M50" s="205">
        <v>9.36</v>
      </c>
    </row>
    <row r="51" spans="1:14" s="375" customFormat="1" ht="14.25" customHeight="1">
      <c r="A51" s="1347"/>
      <c r="B51" s="1347"/>
      <c r="C51" s="1347"/>
      <c r="D51" s="1394"/>
      <c r="E51" s="1349"/>
      <c r="F51" s="1372">
        <f>SUM(F49:F50)</f>
        <v>10743</v>
      </c>
      <c r="G51" s="1372">
        <f t="shared" ref="G51:N51" si="10">SUM(G49:G50)</f>
        <v>13.86</v>
      </c>
      <c r="H51" s="1372"/>
      <c r="I51" s="1373">
        <f t="shared" si="10"/>
        <v>6.8440000000000003</v>
      </c>
      <c r="J51" s="1373"/>
      <c r="K51" s="1374"/>
      <c r="L51" s="1373">
        <f t="shared" si="10"/>
        <v>10778.665000000001</v>
      </c>
      <c r="M51" s="1372">
        <f t="shared" si="10"/>
        <v>13.6</v>
      </c>
      <c r="N51" s="371">
        <f t="shared" si="10"/>
        <v>0</v>
      </c>
    </row>
    <row r="52" spans="1:14" s="375" customFormat="1" ht="14.25" customHeight="1">
      <c r="A52" s="1094">
        <v>24</v>
      </c>
      <c r="B52" s="1094" t="s">
        <v>21</v>
      </c>
      <c r="C52" s="1094" t="s">
        <v>18</v>
      </c>
      <c r="D52" s="1363">
        <v>542842002</v>
      </c>
      <c r="E52" s="135" t="s">
        <v>17</v>
      </c>
      <c r="F52" s="1364">
        <v>5000</v>
      </c>
      <c r="G52" s="1365">
        <v>5.3</v>
      </c>
      <c r="H52" s="205" t="s">
        <v>1579</v>
      </c>
      <c r="I52" s="1086">
        <f t="shared" si="0"/>
        <v>2</v>
      </c>
      <c r="J52" s="125">
        <v>5357</v>
      </c>
      <c r="K52" s="126">
        <v>7357</v>
      </c>
      <c r="L52" s="1356">
        <v>3943.68</v>
      </c>
      <c r="M52" s="205">
        <v>5.24</v>
      </c>
    </row>
    <row r="53" spans="1:14" s="375" customFormat="1" ht="14.25" customHeight="1">
      <c r="A53" s="1094">
        <v>25</v>
      </c>
      <c r="B53" s="1094" t="s">
        <v>21</v>
      </c>
      <c r="C53" s="1094" t="s">
        <v>18</v>
      </c>
      <c r="D53" s="1363">
        <v>542842003</v>
      </c>
      <c r="E53" s="135" t="s">
        <v>82</v>
      </c>
      <c r="F53" s="1364">
        <v>4000</v>
      </c>
      <c r="G53" s="1365">
        <v>6</v>
      </c>
      <c r="H53" s="205" t="s">
        <v>1580</v>
      </c>
      <c r="I53" s="1086">
        <f t="shared" ref="I53:I91" si="11">(K53-J53)/1000</f>
        <v>1.26</v>
      </c>
      <c r="J53" s="125">
        <v>18890</v>
      </c>
      <c r="K53" s="126">
        <v>20150</v>
      </c>
      <c r="L53" s="1356">
        <v>2439.1350000000002</v>
      </c>
      <c r="M53" s="205">
        <v>3.19</v>
      </c>
    </row>
    <row r="54" spans="1:14" s="375" customFormat="1" ht="14.25" customHeight="1">
      <c r="A54" s="1094">
        <v>26</v>
      </c>
      <c r="B54" s="1094" t="s">
        <v>21</v>
      </c>
      <c r="C54" s="1094" t="s">
        <v>18</v>
      </c>
      <c r="D54" s="1363">
        <v>542842004</v>
      </c>
      <c r="E54" s="135" t="s">
        <v>22</v>
      </c>
      <c r="F54" s="1364">
        <v>2500</v>
      </c>
      <c r="G54" s="1365">
        <v>4</v>
      </c>
      <c r="H54" s="205" t="s">
        <v>1581</v>
      </c>
      <c r="I54" s="1086">
        <f t="shared" si="11"/>
        <v>1.0620000000000001</v>
      </c>
      <c r="J54" s="125">
        <v>4800</v>
      </c>
      <c r="K54" s="126">
        <v>5862</v>
      </c>
      <c r="L54" s="1356">
        <v>3621.596</v>
      </c>
      <c r="M54" s="205">
        <v>3.92</v>
      </c>
    </row>
    <row r="55" spans="1:14" s="375" customFormat="1" ht="14.25" customHeight="1">
      <c r="A55" s="1094">
        <v>27</v>
      </c>
      <c r="B55" s="1094" t="s">
        <v>21</v>
      </c>
      <c r="C55" s="1094" t="s">
        <v>18</v>
      </c>
      <c r="D55" s="1363">
        <v>542842007</v>
      </c>
      <c r="E55" s="135" t="s">
        <v>20</v>
      </c>
      <c r="F55" s="1364">
        <v>3000</v>
      </c>
      <c r="G55" s="1365">
        <v>2.1</v>
      </c>
      <c r="H55" s="205" t="s">
        <v>1582</v>
      </c>
      <c r="I55" s="1086">
        <f t="shared" si="11"/>
        <v>0.79600000000000004</v>
      </c>
      <c r="J55" s="125">
        <v>3000</v>
      </c>
      <c r="K55" s="126">
        <v>3796</v>
      </c>
      <c r="L55" s="1356">
        <v>1877.05</v>
      </c>
      <c r="M55" s="205">
        <v>2.0299999999999998</v>
      </c>
    </row>
    <row r="56" spans="1:14" s="375" customFormat="1" ht="14.25" customHeight="1">
      <c r="A56" s="1094">
        <v>28</v>
      </c>
      <c r="B56" s="1094" t="s">
        <v>21</v>
      </c>
      <c r="C56" s="1094" t="s">
        <v>18</v>
      </c>
      <c r="D56" s="1363">
        <v>542842009</v>
      </c>
      <c r="E56" s="135" t="s">
        <v>643</v>
      </c>
      <c r="F56" s="1364">
        <v>1298.1500000000001</v>
      </c>
      <c r="G56" s="1365">
        <v>1.5956699999999999</v>
      </c>
      <c r="H56" s="205" t="s">
        <v>1583</v>
      </c>
      <c r="I56" s="1086">
        <f t="shared" si="11"/>
        <v>0.69</v>
      </c>
      <c r="J56" s="125">
        <v>0</v>
      </c>
      <c r="K56" s="126">
        <v>690</v>
      </c>
      <c r="L56" s="1356">
        <v>1298.1500000000001</v>
      </c>
      <c r="M56" s="205">
        <v>1.6</v>
      </c>
    </row>
    <row r="57" spans="1:14" s="375" customFormat="1" ht="14.25" customHeight="1">
      <c r="A57" s="1094">
        <v>29</v>
      </c>
      <c r="B57" s="1094" t="s">
        <v>21</v>
      </c>
      <c r="C57" s="1094" t="s">
        <v>18</v>
      </c>
      <c r="D57" s="1363">
        <v>542842010</v>
      </c>
      <c r="E57" s="135" t="s">
        <v>23</v>
      </c>
      <c r="F57" s="1364">
        <v>4000</v>
      </c>
      <c r="G57" s="1365">
        <v>4.5999999999999996</v>
      </c>
      <c r="H57" s="205" t="s">
        <v>1584</v>
      </c>
      <c r="I57" s="1086">
        <f t="shared" si="11"/>
        <v>1</v>
      </c>
      <c r="J57" s="125">
        <v>5700</v>
      </c>
      <c r="K57" s="126">
        <v>6700</v>
      </c>
      <c r="L57" s="1356">
        <v>4165.8249999999998</v>
      </c>
      <c r="M57" s="205">
        <v>4.5</v>
      </c>
    </row>
    <row r="58" spans="1:14" s="375" customFormat="1" ht="14.25" customHeight="1">
      <c r="A58" s="1347"/>
      <c r="B58" s="1347"/>
      <c r="C58" s="1347"/>
      <c r="D58" s="1348"/>
      <c r="E58" s="1349"/>
      <c r="F58" s="1372">
        <f>SUM(F52:F57)</f>
        <v>19798.150000000001</v>
      </c>
      <c r="G58" s="1372">
        <f t="shared" ref="G58:N58" si="12">SUM(G52:G57)</f>
        <v>23.595669999999998</v>
      </c>
      <c r="H58" s="1372">
        <f t="shared" si="12"/>
        <v>0</v>
      </c>
      <c r="I58" s="1373">
        <f t="shared" si="12"/>
        <v>6.8079999999999998</v>
      </c>
      <c r="J58" s="1373"/>
      <c r="K58" s="1374"/>
      <c r="L58" s="1373">
        <f t="shared" si="12"/>
        <v>17345.435999999998</v>
      </c>
      <c r="M58" s="1372">
        <f t="shared" si="12"/>
        <v>20.479999999999997</v>
      </c>
      <c r="N58" s="371">
        <f t="shared" si="12"/>
        <v>0</v>
      </c>
    </row>
    <row r="59" spans="1:14" s="375" customFormat="1" ht="14.25" customHeight="1">
      <c r="A59" s="1094">
        <v>30</v>
      </c>
      <c r="B59" s="1094" t="s">
        <v>21</v>
      </c>
      <c r="C59" s="1094" t="s">
        <v>5</v>
      </c>
      <c r="D59" s="1363">
        <v>542402005</v>
      </c>
      <c r="E59" s="135" t="s">
        <v>484</v>
      </c>
      <c r="F59" s="1364">
        <v>12000</v>
      </c>
      <c r="G59" s="1365">
        <v>4</v>
      </c>
      <c r="H59" s="205" t="s">
        <v>1585</v>
      </c>
      <c r="I59" s="1086">
        <f t="shared" si="11"/>
        <v>1</v>
      </c>
      <c r="J59" s="125">
        <v>400</v>
      </c>
      <c r="K59" s="126">
        <v>1400</v>
      </c>
      <c r="L59" s="1356">
        <v>2696.89</v>
      </c>
      <c r="M59" s="205">
        <v>2.92</v>
      </c>
    </row>
    <row r="60" spans="1:14" s="375" customFormat="1" ht="14.25" customHeight="1">
      <c r="A60" s="1094">
        <v>31</v>
      </c>
      <c r="B60" s="1094" t="s">
        <v>21</v>
      </c>
      <c r="C60" s="1094" t="s">
        <v>5</v>
      </c>
      <c r="D60" s="1282">
        <v>542402006</v>
      </c>
      <c r="E60" s="135" t="s">
        <v>80</v>
      </c>
      <c r="F60" s="1364">
        <v>16000</v>
      </c>
      <c r="G60" s="1365">
        <v>3.6</v>
      </c>
      <c r="H60" s="205" t="s">
        <v>1586</v>
      </c>
      <c r="I60" s="1086">
        <f t="shared" si="11"/>
        <v>1.5</v>
      </c>
      <c r="J60" s="125">
        <v>0</v>
      </c>
      <c r="K60" s="126">
        <v>1500</v>
      </c>
      <c r="L60" s="1356">
        <v>3246.8</v>
      </c>
      <c r="M60" s="205">
        <v>3.51</v>
      </c>
    </row>
    <row r="61" spans="1:14" s="375" customFormat="1" ht="14.25" customHeight="1">
      <c r="A61" s="1376"/>
      <c r="B61" s="1376"/>
      <c r="C61" s="1376"/>
      <c r="D61" s="1377"/>
      <c r="E61" s="1378"/>
      <c r="F61" s="1379">
        <f>SUM(F59:F60)</f>
        <v>28000</v>
      </c>
      <c r="G61" s="1379">
        <f t="shared" ref="G61:N61" si="13">SUM(G59:G60)</f>
        <v>7.6</v>
      </c>
      <c r="H61" s="1379">
        <f t="shared" si="13"/>
        <v>0</v>
      </c>
      <c r="I61" s="1380">
        <f t="shared" si="13"/>
        <v>2.5</v>
      </c>
      <c r="J61" s="1380">
        <f t="shared" si="13"/>
        <v>400</v>
      </c>
      <c r="K61" s="1381">
        <f t="shared" si="13"/>
        <v>2900</v>
      </c>
      <c r="L61" s="1380">
        <f t="shared" si="13"/>
        <v>5943.6900000000005</v>
      </c>
      <c r="M61" s="1379">
        <f t="shared" si="13"/>
        <v>6.43</v>
      </c>
      <c r="N61" s="373">
        <f t="shared" si="13"/>
        <v>0</v>
      </c>
    </row>
    <row r="62" spans="1:14" s="375" customFormat="1" ht="14.25" customHeight="1">
      <c r="A62" s="1266"/>
      <c r="B62" s="1266"/>
      <c r="C62" s="1266"/>
      <c r="D62" s="1267"/>
      <c r="E62" s="1176"/>
      <c r="F62" s="1395"/>
      <c r="G62" s="1395"/>
      <c r="H62" s="1181"/>
      <c r="I62" s="1371">
        <f>I61+I58+I51</f>
        <v>16.152000000000001</v>
      </c>
      <c r="J62" s="1369"/>
      <c r="K62" s="1370"/>
      <c r="L62" s="1371">
        <f>L61+L58+L51</f>
        <v>34067.790999999997</v>
      </c>
      <c r="M62" s="1395">
        <f>M61+M58+M51</f>
        <v>40.51</v>
      </c>
      <c r="N62" s="202"/>
    </row>
    <row r="63" spans="1:14" s="375" customFormat="1" ht="14.25" customHeight="1">
      <c r="A63" s="1396">
        <v>32</v>
      </c>
      <c r="B63" s="1396" t="s">
        <v>8</v>
      </c>
      <c r="C63" s="1396" t="s">
        <v>5</v>
      </c>
      <c r="D63" s="1397">
        <v>578952006</v>
      </c>
      <c r="E63" s="1398" t="s">
        <v>16</v>
      </c>
      <c r="F63" s="1385">
        <v>40000</v>
      </c>
      <c r="G63" s="1386">
        <v>8.5</v>
      </c>
      <c r="H63" s="1389" t="s">
        <v>1587</v>
      </c>
      <c r="I63" s="1387">
        <f t="shared" si="11"/>
        <v>1</v>
      </c>
      <c r="J63" s="960">
        <v>3805</v>
      </c>
      <c r="K63" s="961">
        <v>4805</v>
      </c>
      <c r="L63" s="1388">
        <v>6194.67</v>
      </c>
      <c r="M63" s="1389">
        <v>8.2899999999999991</v>
      </c>
    </row>
    <row r="64" spans="1:14" s="375" customFormat="1" ht="14.25" customHeight="1">
      <c r="A64" s="1995">
        <v>33</v>
      </c>
      <c r="B64" s="1995" t="s">
        <v>8</v>
      </c>
      <c r="C64" s="1995" t="s">
        <v>5</v>
      </c>
      <c r="D64" s="1995">
        <v>578952007</v>
      </c>
      <c r="E64" s="1997" t="s">
        <v>15</v>
      </c>
      <c r="F64" s="1364">
        <v>30000</v>
      </c>
      <c r="G64" s="1365">
        <v>27</v>
      </c>
      <c r="H64" s="205" t="s">
        <v>1588</v>
      </c>
      <c r="I64" s="1086">
        <f t="shared" si="11"/>
        <v>1.78</v>
      </c>
      <c r="J64" s="125">
        <v>3255</v>
      </c>
      <c r="K64" s="126">
        <v>5035</v>
      </c>
      <c r="L64" s="1356">
        <v>9187.69</v>
      </c>
      <c r="M64" s="205">
        <v>12.22</v>
      </c>
    </row>
    <row r="65" spans="1:14" s="375" customFormat="1" ht="14.25" customHeight="1">
      <c r="A65" s="1996"/>
      <c r="B65" s="1996"/>
      <c r="C65" s="1996"/>
      <c r="D65" s="1996"/>
      <c r="E65" s="1998"/>
      <c r="F65" s="1364"/>
      <c r="G65" s="1365"/>
      <c r="H65" s="205" t="s">
        <v>1589</v>
      </c>
      <c r="I65" s="1086">
        <f t="shared" si="11"/>
        <v>1.79</v>
      </c>
      <c r="J65" s="125">
        <v>5035</v>
      </c>
      <c r="K65" s="126">
        <v>6825</v>
      </c>
      <c r="L65" s="1356">
        <v>10862.75</v>
      </c>
      <c r="M65" s="205">
        <v>14.44</v>
      </c>
    </row>
    <row r="66" spans="1:14" s="375" customFormat="1" ht="14.25" customHeight="1">
      <c r="A66" s="1094">
        <v>34</v>
      </c>
      <c r="B66" s="1094" t="s">
        <v>8</v>
      </c>
      <c r="C66" s="1094" t="s">
        <v>5</v>
      </c>
      <c r="D66" s="1363">
        <v>578952011</v>
      </c>
      <c r="E66" s="135" t="s">
        <v>13</v>
      </c>
      <c r="F66" s="1364">
        <v>10000</v>
      </c>
      <c r="G66" s="1365">
        <v>23</v>
      </c>
      <c r="H66" s="205" t="s">
        <v>1590</v>
      </c>
      <c r="I66" s="1086">
        <f t="shared" si="11"/>
        <v>5.13</v>
      </c>
      <c r="J66" s="125">
        <v>3200</v>
      </c>
      <c r="K66" s="126">
        <v>8330</v>
      </c>
      <c r="L66" s="1356">
        <v>17145.07</v>
      </c>
      <c r="M66" s="205">
        <v>22.8</v>
      </c>
    </row>
    <row r="67" spans="1:14" s="375" customFormat="1" ht="14.25" customHeight="1">
      <c r="A67" s="1347"/>
      <c r="B67" s="1347"/>
      <c r="C67" s="1347"/>
      <c r="D67" s="1348"/>
      <c r="E67" s="1349"/>
      <c r="F67" s="1372">
        <f>SUM(F63:F66)</f>
        <v>80000</v>
      </c>
      <c r="G67" s="1372">
        <f t="shared" ref="G67:N67" si="14">SUM(G63:G66)</f>
        <v>58.5</v>
      </c>
      <c r="H67" s="1372"/>
      <c r="I67" s="1373">
        <f t="shared" si="14"/>
        <v>9.6999999999999993</v>
      </c>
      <c r="J67" s="1373"/>
      <c r="K67" s="1374"/>
      <c r="L67" s="1373">
        <f t="shared" si="14"/>
        <v>43390.18</v>
      </c>
      <c r="M67" s="1372">
        <f t="shared" si="14"/>
        <v>57.75</v>
      </c>
      <c r="N67" s="371">
        <f t="shared" si="14"/>
        <v>0</v>
      </c>
    </row>
    <row r="68" spans="1:14" s="375" customFormat="1" ht="14.25" customHeight="1">
      <c r="A68" s="1094">
        <v>35</v>
      </c>
      <c r="B68" s="1094" t="s">
        <v>8</v>
      </c>
      <c r="C68" s="1094" t="s">
        <v>97</v>
      </c>
      <c r="D68" s="1363">
        <v>578382005</v>
      </c>
      <c r="E68" s="135" t="s">
        <v>645</v>
      </c>
      <c r="F68" s="1364">
        <v>4000</v>
      </c>
      <c r="G68" s="1365">
        <v>5.2</v>
      </c>
      <c r="H68" s="205" t="s">
        <v>1591</v>
      </c>
      <c r="I68" s="1086">
        <f t="shared" si="11"/>
        <v>1.05</v>
      </c>
      <c r="J68" s="125">
        <v>80</v>
      </c>
      <c r="K68" s="126">
        <v>1130</v>
      </c>
      <c r="L68" s="1356">
        <v>4236.95</v>
      </c>
      <c r="M68" s="205">
        <v>5.17</v>
      </c>
    </row>
    <row r="69" spans="1:14" s="375" customFormat="1" ht="14.25" customHeight="1">
      <c r="A69" s="1347"/>
      <c r="B69" s="1347"/>
      <c r="C69" s="1347"/>
      <c r="D69" s="1348"/>
      <c r="E69" s="1349"/>
      <c r="F69" s="1372">
        <f>F68</f>
        <v>4000</v>
      </c>
      <c r="G69" s="1372">
        <f t="shared" ref="G69:N69" si="15">G68</f>
        <v>5.2</v>
      </c>
      <c r="H69" s="1372"/>
      <c r="I69" s="1373">
        <f t="shared" si="15"/>
        <v>1.05</v>
      </c>
      <c r="J69" s="1373"/>
      <c r="K69" s="1374"/>
      <c r="L69" s="1373">
        <f t="shared" si="15"/>
        <v>4236.95</v>
      </c>
      <c r="M69" s="1372">
        <f t="shared" si="15"/>
        <v>5.17</v>
      </c>
      <c r="N69" s="371">
        <f t="shared" si="15"/>
        <v>0</v>
      </c>
    </row>
    <row r="70" spans="1:14" s="375" customFormat="1" ht="14.25" customHeight="1">
      <c r="A70" s="1094">
        <v>36</v>
      </c>
      <c r="B70" s="1094" t="s">
        <v>8</v>
      </c>
      <c r="C70" s="1094" t="s">
        <v>12</v>
      </c>
      <c r="D70" s="1363">
        <v>578962003</v>
      </c>
      <c r="E70" s="135" t="s">
        <v>487</v>
      </c>
      <c r="F70" s="1364">
        <v>16000</v>
      </c>
      <c r="G70" s="1365">
        <v>30</v>
      </c>
      <c r="H70" s="205" t="s">
        <v>1592</v>
      </c>
      <c r="I70" s="1086">
        <f t="shared" si="11"/>
        <v>3.2149999999999999</v>
      </c>
      <c r="J70" s="125">
        <v>10205</v>
      </c>
      <c r="K70" s="126">
        <v>13420</v>
      </c>
      <c r="L70" s="1356">
        <v>22005.75</v>
      </c>
      <c r="M70" s="205">
        <v>29.96</v>
      </c>
    </row>
    <row r="71" spans="1:14" s="375" customFormat="1" ht="14.25" customHeight="1">
      <c r="A71" s="1347"/>
      <c r="B71" s="1347"/>
      <c r="C71" s="1347"/>
      <c r="D71" s="1348"/>
      <c r="E71" s="1349"/>
      <c r="F71" s="1372">
        <f>F70</f>
        <v>16000</v>
      </c>
      <c r="G71" s="1372">
        <f t="shared" ref="G71:N71" si="16">G70</f>
        <v>30</v>
      </c>
      <c r="H71" s="1372"/>
      <c r="I71" s="1373">
        <f t="shared" si="16"/>
        <v>3.2149999999999999</v>
      </c>
      <c r="J71" s="1373"/>
      <c r="K71" s="1374"/>
      <c r="L71" s="1373">
        <f t="shared" si="16"/>
        <v>22005.75</v>
      </c>
      <c r="M71" s="1372">
        <f t="shared" si="16"/>
        <v>29.96</v>
      </c>
      <c r="N71" s="371">
        <f t="shared" si="16"/>
        <v>0</v>
      </c>
    </row>
    <row r="72" spans="1:14" s="375" customFormat="1" ht="14.25" customHeight="1">
      <c r="A72" s="1094">
        <v>37</v>
      </c>
      <c r="B72" s="1094" t="s">
        <v>8</v>
      </c>
      <c r="C72" s="1094" t="s">
        <v>11</v>
      </c>
      <c r="D72" s="1363">
        <v>578762007</v>
      </c>
      <c r="E72" s="135" t="s">
        <v>10</v>
      </c>
      <c r="F72" s="1364">
        <v>12000</v>
      </c>
      <c r="G72" s="1365">
        <v>18</v>
      </c>
      <c r="H72" s="205" t="s">
        <v>1593</v>
      </c>
      <c r="I72" s="1086">
        <f t="shared" si="11"/>
        <v>2.85</v>
      </c>
      <c r="J72" s="125">
        <v>0</v>
      </c>
      <c r="K72" s="126">
        <v>2850</v>
      </c>
      <c r="L72" s="1356">
        <v>11496.561</v>
      </c>
      <c r="M72" s="205">
        <v>16.04</v>
      </c>
    </row>
    <row r="73" spans="1:14" s="375" customFormat="1" ht="14.25" customHeight="1">
      <c r="A73" s="1347"/>
      <c r="B73" s="1347"/>
      <c r="C73" s="1347"/>
      <c r="D73" s="1348"/>
      <c r="E73" s="1349"/>
      <c r="F73" s="1372">
        <f>SUM(F72:F72)</f>
        <v>12000</v>
      </c>
      <c r="G73" s="1372">
        <f t="shared" ref="G73:N73" si="17">SUM(G72:G72)</f>
        <v>18</v>
      </c>
      <c r="H73" s="1372"/>
      <c r="I73" s="1373">
        <f t="shared" si="17"/>
        <v>2.85</v>
      </c>
      <c r="J73" s="1373"/>
      <c r="K73" s="1374"/>
      <c r="L73" s="1373">
        <f t="shared" si="17"/>
        <v>11496.561</v>
      </c>
      <c r="M73" s="1372">
        <f t="shared" si="17"/>
        <v>16.04</v>
      </c>
      <c r="N73" s="371">
        <f t="shared" si="17"/>
        <v>0</v>
      </c>
    </row>
    <row r="74" spans="1:14" s="375" customFormat="1" ht="14.25" customHeight="1">
      <c r="A74" s="1094">
        <v>38</v>
      </c>
      <c r="B74" s="1094" t="s">
        <v>8</v>
      </c>
      <c r="C74" s="1094" t="s">
        <v>7</v>
      </c>
      <c r="D74" s="1363">
        <v>578572003</v>
      </c>
      <c r="E74" s="135" t="s">
        <v>9</v>
      </c>
      <c r="F74" s="1364">
        <v>40000</v>
      </c>
      <c r="G74" s="1365">
        <v>34</v>
      </c>
      <c r="H74" s="205" t="s">
        <v>1594</v>
      </c>
      <c r="I74" s="1086">
        <f t="shared" si="11"/>
        <v>4.13</v>
      </c>
      <c r="J74" s="125">
        <v>0</v>
      </c>
      <c r="K74" s="126">
        <v>4130</v>
      </c>
      <c r="L74" s="1356">
        <v>23240.26</v>
      </c>
      <c r="M74" s="205">
        <v>33.020000000000003</v>
      </c>
    </row>
    <row r="75" spans="1:14" s="375" customFormat="1" ht="14.25" customHeight="1">
      <c r="A75" s="1094">
        <v>39</v>
      </c>
      <c r="B75" s="1094" t="s">
        <v>8</v>
      </c>
      <c r="C75" s="1094" t="s">
        <v>7</v>
      </c>
      <c r="D75" s="1363">
        <v>578572005</v>
      </c>
      <c r="E75" s="135" t="s">
        <v>6</v>
      </c>
      <c r="F75" s="1364">
        <v>14650</v>
      </c>
      <c r="G75" s="1365">
        <v>23</v>
      </c>
      <c r="H75" s="205" t="s">
        <v>1595</v>
      </c>
      <c r="I75" s="1086">
        <f t="shared" si="11"/>
        <v>12.5</v>
      </c>
      <c r="J75" s="125">
        <v>0</v>
      </c>
      <c r="K75" s="126">
        <v>12500</v>
      </c>
      <c r="L75" s="1356">
        <v>17210.060000000001</v>
      </c>
      <c r="M75" s="205">
        <v>22.88</v>
      </c>
    </row>
    <row r="76" spans="1:14" s="375" customFormat="1" ht="14.25" customHeight="1">
      <c r="A76" s="1094">
        <v>40</v>
      </c>
      <c r="B76" s="1094" t="s">
        <v>8</v>
      </c>
      <c r="C76" s="1094" t="s">
        <v>7</v>
      </c>
      <c r="D76" s="1363">
        <v>578572006</v>
      </c>
      <c r="E76" s="135" t="s">
        <v>646</v>
      </c>
      <c r="F76" s="1364">
        <v>15000</v>
      </c>
      <c r="G76" s="1365">
        <v>6.5</v>
      </c>
      <c r="H76" s="205" t="s">
        <v>1596</v>
      </c>
      <c r="I76" s="1086">
        <f t="shared" si="11"/>
        <v>3.05</v>
      </c>
      <c r="J76" s="125">
        <v>0</v>
      </c>
      <c r="K76" s="126">
        <v>3050</v>
      </c>
      <c r="L76" s="1356">
        <v>4880.75</v>
      </c>
      <c r="M76" s="205">
        <v>6.49</v>
      </c>
    </row>
    <row r="77" spans="1:14" s="375" customFormat="1" ht="14.25" customHeight="1">
      <c r="A77" s="1376"/>
      <c r="B77" s="1376"/>
      <c r="C77" s="1376"/>
      <c r="D77" s="1377"/>
      <c r="E77" s="1378"/>
      <c r="F77" s="1379">
        <f>SUM(F74:F76)</f>
        <v>69650</v>
      </c>
      <c r="G77" s="1379">
        <f t="shared" ref="G77:N77" si="18">SUM(G74:G76)</f>
        <v>63.5</v>
      </c>
      <c r="H77" s="1379"/>
      <c r="I77" s="1380">
        <f t="shared" si="18"/>
        <v>19.68</v>
      </c>
      <c r="J77" s="1380"/>
      <c r="K77" s="1381"/>
      <c r="L77" s="1380">
        <f t="shared" si="18"/>
        <v>45331.07</v>
      </c>
      <c r="M77" s="1379">
        <f t="shared" si="18"/>
        <v>62.390000000000008</v>
      </c>
      <c r="N77" s="373">
        <f t="shared" si="18"/>
        <v>0</v>
      </c>
    </row>
    <row r="78" spans="1:14" s="375" customFormat="1" ht="14.25" customHeight="1">
      <c r="A78" s="1266"/>
      <c r="B78" s="1266"/>
      <c r="C78" s="1266"/>
      <c r="D78" s="1267"/>
      <c r="E78" s="1176"/>
      <c r="F78" s="1395"/>
      <c r="G78" s="1395"/>
      <c r="H78" s="1181"/>
      <c r="I78" s="1371">
        <f>I77+I73+I71+I69+I67</f>
        <v>36.495000000000005</v>
      </c>
      <c r="J78" s="1369"/>
      <c r="K78" s="1370"/>
      <c r="L78" s="1371">
        <f>L77+L73+L71+L69+L67</f>
        <v>126460.511</v>
      </c>
      <c r="M78" s="1395">
        <f>M77+M73+M71+M69+M67</f>
        <v>171.31</v>
      </c>
      <c r="N78" s="202"/>
    </row>
    <row r="79" spans="1:14" s="375" customFormat="1" ht="14.25" customHeight="1">
      <c r="A79" s="1094">
        <v>41</v>
      </c>
      <c r="B79" s="1094" t="s">
        <v>1</v>
      </c>
      <c r="C79" s="1094" t="s">
        <v>77</v>
      </c>
      <c r="D79" s="1363">
        <v>579142005</v>
      </c>
      <c r="E79" s="135" t="s">
        <v>78</v>
      </c>
      <c r="F79" s="1364">
        <v>20000</v>
      </c>
      <c r="G79" s="1365">
        <v>9</v>
      </c>
      <c r="H79" s="205" t="s">
        <v>1597</v>
      </c>
      <c r="I79" s="1086">
        <f t="shared" si="11"/>
        <v>2.4</v>
      </c>
      <c r="J79" s="125">
        <v>12000</v>
      </c>
      <c r="K79" s="126">
        <v>14400</v>
      </c>
      <c r="L79" s="1356">
        <v>6605.64</v>
      </c>
      <c r="M79" s="205">
        <v>8.7799999999999994</v>
      </c>
    </row>
    <row r="80" spans="1:14" s="375" customFormat="1" ht="14.25" customHeight="1">
      <c r="A80" s="1347"/>
      <c r="B80" s="1347"/>
      <c r="C80" s="1347"/>
      <c r="D80" s="1348"/>
      <c r="E80" s="1349"/>
      <c r="F80" s="1372">
        <f>F79</f>
        <v>20000</v>
      </c>
      <c r="G80" s="1372">
        <f t="shared" ref="G80:N80" si="19">G79</f>
        <v>9</v>
      </c>
      <c r="H80" s="1372"/>
      <c r="I80" s="1373">
        <f t="shared" si="19"/>
        <v>2.4</v>
      </c>
      <c r="J80" s="1373"/>
      <c r="K80" s="1374"/>
      <c r="L80" s="1373">
        <f t="shared" si="19"/>
        <v>6605.64</v>
      </c>
      <c r="M80" s="1372">
        <f t="shared" si="19"/>
        <v>8.7799999999999994</v>
      </c>
      <c r="N80" s="371">
        <f t="shared" si="19"/>
        <v>0</v>
      </c>
    </row>
    <row r="81" spans="1:14" s="375" customFormat="1" ht="14.25" customHeight="1">
      <c r="A81" s="1094">
        <v>42</v>
      </c>
      <c r="B81" s="1094" t="s">
        <v>1</v>
      </c>
      <c r="C81" s="1094" t="s">
        <v>3</v>
      </c>
      <c r="D81" s="1363">
        <v>579872005</v>
      </c>
      <c r="E81" s="135" t="s">
        <v>4</v>
      </c>
      <c r="F81" s="1364">
        <v>12000</v>
      </c>
      <c r="G81" s="1365">
        <v>10</v>
      </c>
      <c r="H81" s="205" t="s">
        <v>1598</v>
      </c>
      <c r="I81" s="1086">
        <f t="shared" si="11"/>
        <v>2.0169999999999999</v>
      </c>
      <c r="J81" s="125">
        <v>4932</v>
      </c>
      <c r="K81" s="126">
        <v>6949</v>
      </c>
      <c r="L81" s="1356">
        <v>8012.7150000000001</v>
      </c>
      <c r="M81" s="205">
        <v>9.91</v>
      </c>
    </row>
    <row r="82" spans="1:14" s="375" customFormat="1" ht="14.25" customHeight="1">
      <c r="A82" s="1347"/>
      <c r="B82" s="1347"/>
      <c r="C82" s="1347"/>
      <c r="D82" s="1348"/>
      <c r="E82" s="1349"/>
      <c r="F82" s="1372">
        <f>SUM(F81:F81)</f>
        <v>12000</v>
      </c>
      <c r="G82" s="1372">
        <f t="shared" ref="G82:N82" si="20">SUM(G81:G81)</f>
        <v>10</v>
      </c>
      <c r="H82" s="1372"/>
      <c r="I82" s="1373">
        <f t="shared" si="20"/>
        <v>2.0169999999999999</v>
      </c>
      <c r="J82" s="1373"/>
      <c r="K82" s="1374"/>
      <c r="L82" s="1373">
        <f t="shared" si="20"/>
        <v>8012.7150000000001</v>
      </c>
      <c r="M82" s="1372">
        <f t="shared" si="20"/>
        <v>9.91</v>
      </c>
      <c r="N82" s="371">
        <f t="shared" si="20"/>
        <v>0</v>
      </c>
    </row>
    <row r="83" spans="1:14" s="375" customFormat="1" ht="14.25" customHeight="1">
      <c r="A83" s="1094">
        <v>43</v>
      </c>
      <c r="B83" s="1094" t="s">
        <v>1</v>
      </c>
      <c r="C83" s="1094" t="s">
        <v>2</v>
      </c>
      <c r="D83" s="1363">
        <v>579582002</v>
      </c>
      <c r="E83" s="135" t="s">
        <v>75</v>
      </c>
      <c r="F83" s="1364">
        <v>23000</v>
      </c>
      <c r="G83" s="1365">
        <v>14</v>
      </c>
      <c r="H83" s="205" t="s">
        <v>1601</v>
      </c>
      <c r="I83" s="1086">
        <f t="shared" si="11"/>
        <v>4.0469999999999997</v>
      </c>
      <c r="J83" s="125">
        <v>5853</v>
      </c>
      <c r="K83" s="126">
        <v>9900</v>
      </c>
      <c r="L83" s="1356">
        <v>15144.162</v>
      </c>
      <c r="M83" s="205">
        <v>20.14</v>
      </c>
    </row>
    <row r="84" spans="1:14" s="375" customFormat="1" ht="14.25" customHeight="1">
      <c r="A84" s="1094">
        <v>44</v>
      </c>
      <c r="B84" s="1094" t="s">
        <v>1</v>
      </c>
      <c r="C84" s="1094" t="s">
        <v>2</v>
      </c>
      <c r="D84" s="1363">
        <v>579582004</v>
      </c>
      <c r="E84" s="135" t="s">
        <v>74</v>
      </c>
      <c r="F84" s="1364">
        <v>14000</v>
      </c>
      <c r="G84" s="1365">
        <v>27</v>
      </c>
      <c r="H84" s="205" t="s">
        <v>1602</v>
      </c>
      <c r="I84" s="1086">
        <f t="shared" si="11"/>
        <v>4.3</v>
      </c>
      <c r="J84" s="125">
        <v>15750</v>
      </c>
      <c r="K84" s="126">
        <v>20050</v>
      </c>
      <c r="L84" s="1356">
        <v>28989.200000000001</v>
      </c>
      <c r="M84" s="205">
        <v>26.85</v>
      </c>
    </row>
    <row r="85" spans="1:14" s="375" customFormat="1" ht="14.25" customHeight="1">
      <c r="A85" s="1995">
        <v>45</v>
      </c>
      <c r="B85" s="1995" t="s">
        <v>1</v>
      </c>
      <c r="C85" s="1995" t="s">
        <v>2</v>
      </c>
      <c r="D85" s="1999">
        <v>579582005</v>
      </c>
      <c r="E85" s="1997" t="s">
        <v>648</v>
      </c>
      <c r="F85" s="1364">
        <v>22140.880000000001</v>
      </c>
      <c r="G85" s="1365">
        <v>29.44</v>
      </c>
      <c r="H85" s="205" t="s">
        <v>1603</v>
      </c>
      <c r="I85" s="1086">
        <f t="shared" si="11"/>
        <v>2</v>
      </c>
      <c r="J85" s="125">
        <v>2490</v>
      </c>
      <c r="K85" s="126">
        <v>4490</v>
      </c>
      <c r="L85" s="1356">
        <v>12256.514999999999</v>
      </c>
      <c r="M85" s="205">
        <v>16.3</v>
      </c>
    </row>
    <row r="86" spans="1:14" s="375" customFormat="1" ht="14.25" customHeight="1">
      <c r="A86" s="1996"/>
      <c r="B86" s="1996"/>
      <c r="C86" s="1996"/>
      <c r="D86" s="2000"/>
      <c r="E86" s="1998"/>
      <c r="F86" s="1364"/>
      <c r="G86" s="1365"/>
      <c r="H86" s="205" t="s">
        <v>1604</v>
      </c>
      <c r="I86" s="1086">
        <f t="shared" si="11"/>
        <v>2.14</v>
      </c>
      <c r="J86" s="125">
        <v>4490</v>
      </c>
      <c r="K86" s="126">
        <v>6630</v>
      </c>
      <c r="L86" s="1356">
        <v>9884.3649999999998</v>
      </c>
      <c r="M86" s="205">
        <v>13.14</v>
      </c>
    </row>
    <row r="87" spans="1:14" s="375" customFormat="1" ht="12" customHeight="1">
      <c r="A87" s="1995">
        <v>46</v>
      </c>
      <c r="B87" s="1995" t="s">
        <v>1</v>
      </c>
      <c r="C87" s="1995" t="s">
        <v>2</v>
      </c>
      <c r="D87" s="1995">
        <v>579582006</v>
      </c>
      <c r="E87" s="1997" t="s">
        <v>492</v>
      </c>
      <c r="F87" s="1364">
        <v>4951.25</v>
      </c>
      <c r="G87" s="1365">
        <v>6.5831799999999996</v>
      </c>
      <c r="H87" s="205" t="s">
        <v>1605</v>
      </c>
      <c r="I87" s="1086">
        <f t="shared" si="11"/>
        <v>1.1000000000000001</v>
      </c>
      <c r="J87" s="125">
        <v>2400</v>
      </c>
      <c r="K87" s="126">
        <v>3500</v>
      </c>
      <c r="L87" s="1356">
        <v>4951.25</v>
      </c>
      <c r="M87" s="205">
        <v>6.58</v>
      </c>
    </row>
    <row r="88" spans="1:14" s="375" customFormat="1" ht="12.75" customHeight="1">
      <c r="A88" s="1996"/>
      <c r="B88" s="1996"/>
      <c r="C88" s="1996"/>
      <c r="D88" s="1996"/>
      <c r="E88" s="1998"/>
      <c r="F88" s="1364"/>
      <c r="G88" s="1365"/>
      <c r="H88" s="205" t="s">
        <v>1606</v>
      </c>
      <c r="I88" s="1086">
        <f t="shared" si="11"/>
        <v>2.75</v>
      </c>
      <c r="J88" s="125">
        <v>3510</v>
      </c>
      <c r="K88" s="126">
        <v>6260</v>
      </c>
      <c r="L88" s="1356">
        <v>12837.12</v>
      </c>
      <c r="M88" s="205">
        <v>15.52</v>
      </c>
    </row>
    <row r="89" spans="1:14" s="375" customFormat="1" ht="14.25" customHeight="1">
      <c r="A89" s="1094">
        <v>47</v>
      </c>
      <c r="B89" s="1094" t="s">
        <v>1</v>
      </c>
      <c r="C89" s="1094" t="s">
        <v>2</v>
      </c>
      <c r="D89" s="1363">
        <v>579582007</v>
      </c>
      <c r="E89" s="1108" t="s">
        <v>70</v>
      </c>
      <c r="F89" s="1364"/>
      <c r="G89" s="1365"/>
      <c r="H89" s="205" t="s">
        <v>1607</v>
      </c>
      <c r="I89" s="1086">
        <f t="shared" si="11"/>
        <v>2.5499999999999998</v>
      </c>
      <c r="J89" s="125">
        <v>1100</v>
      </c>
      <c r="K89" s="126">
        <v>3650</v>
      </c>
      <c r="L89" s="1356">
        <v>6707.88</v>
      </c>
      <c r="M89" s="205">
        <v>8.11</v>
      </c>
    </row>
    <row r="90" spans="1:14" s="375" customFormat="1" ht="14.25" customHeight="1">
      <c r="A90" s="1347"/>
      <c r="B90" s="1347"/>
      <c r="C90" s="1347"/>
      <c r="D90" s="1348"/>
      <c r="E90" s="1349"/>
      <c r="F90" s="1349"/>
      <c r="G90" s="1349"/>
      <c r="H90" s="1349"/>
      <c r="I90" s="1348">
        <f>SUM(I83:I89)</f>
        <v>18.887</v>
      </c>
      <c r="J90" s="1348"/>
      <c r="K90" s="1349"/>
      <c r="L90" s="1348">
        <f>SUM(L83:L89)</f>
        <v>90770.491999999998</v>
      </c>
      <c r="M90" s="1350">
        <f>SUM(M83:M89)</f>
        <v>106.64</v>
      </c>
      <c r="N90" s="370"/>
    </row>
    <row r="91" spans="1:14" s="375" customFormat="1" ht="14.25" customHeight="1">
      <c r="A91" s="1094">
        <v>48</v>
      </c>
      <c r="B91" s="1094" t="s">
        <v>1</v>
      </c>
      <c r="C91" s="1094" t="s">
        <v>0</v>
      </c>
      <c r="D91" s="1363">
        <v>579472007</v>
      </c>
      <c r="E91" s="135" t="s">
        <v>493</v>
      </c>
      <c r="F91" s="1364">
        <v>10000</v>
      </c>
      <c r="G91" s="1365">
        <v>12.2</v>
      </c>
      <c r="H91" s="205" t="s">
        <v>1608</v>
      </c>
      <c r="I91" s="1086">
        <f t="shared" si="11"/>
        <v>2.0880000000000001</v>
      </c>
      <c r="J91" s="125">
        <v>1512</v>
      </c>
      <c r="K91" s="126">
        <v>3600</v>
      </c>
      <c r="L91" s="1356">
        <v>9129.3700000000008</v>
      </c>
      <c r="M91" s="205">
        <v>12.14</v>
      </c>
    </row>
    <row r="92" spans="1:14" s="375" customFormat="1" ht="14.25" customHeight="1">
      <c r="A92" s="1376"/>
      <c r="B92" s="1376"/>
      <c r="C92" s="1376"/>
      <c r="D92" s="1377"/>
      <c r="E92" s="1378"/>
      <c r="F92" s="1379">
        <f>F91</f>
        <v>10000</v>
      </c>
      <c r="G92" s="1379">
        <f t="shared" ref="G92:N92" si="21">G91</f>
        <v>12.2</v>
      </c>
      <c r="H92" s="1379"/>
      <c r="I92" s="1380">
        <f t="shared" si="21"/>
        <v>2.0880000000000001</v>
      </c>
      <c r="J92" s="1380"/>
      <c r="K92" s="1381"/>
      <c r="L92" s="1380">
        <f t="shared" si="21"/>
        <v>9129.3700000000008</v>
      </c>
      <c r="M92" s="1379">
        <f t="shared" si="21"/>
        <v>12.14</v>
      </c>
      <c r="N92" s="373">
        <f t="shared" si="21"/>
        <v>0</v>
      </c>
    </row>
    <row r="93" spans="1:14" s="375" customFormat="1" ht="14.25" customHeight="1">
      <c r="A93" s="1266"/>
      <c r="B93" s="1266"/>
      <c r="C93" s="1266"/>
      <c r="D93" s="1267"/>
      <c r="E93" s="1176"/>
      <c r="F93" s="1395"/>
      <c r="G93" s="1395"/>
      <c r="H93" s="1181"/>
      <c r="I93" s="1371">
        <f>I92+I90+I82+I80</f>
        <v>25.391999999999999</v>
      </c>
      <c r="J93" s="1369"/>
      <c r="K93" s="1370"/>
      <c r="L93" s="1371">
        <f>L92+L90+L82+L80</f>
        <v>114518.21699999999</v>
      </c>
      <c r="M93" s="1395">
        <f>M92+M90+M82+M80</f>
        <v>137.47</v>
      </c>
      <c r="N93" s="202"/>
    </row>
    <row r="94" spans="1:14" s="374" customFormat="1" ht="14.25" customHeight="1">
      <c r="A94" s="186"/>
      <c r="B94" s="186"/>
      <c r="C94" s="186"/>
      <c r="D94" s="1399"/>
      <c r="E94" s="376" t="s">
        <v>1773</v>
      </c>
      <c r="F94" s="278"/>
      <c r="G94" s="278"/>
      <c r="H94" s="278"/>
      <c r="I94" s="1400">
        <f>I93+I78+I62+I48+I32+I15</f>
        <v>139.69299999999998</v>
      </c>
      <c r="J94" s="225"/>
      <c r="K94" s="246"/>
      <c r="L94" s="1400">
        <f>L93+L78+L62+L48+L32+L15</f>
        <v>499789.85599999991</v>
      </c>
      <c r="M94" s="1401">
        <f>M93+M78+M62+M48+M32+M15</f>
        <v>653.21999999999991</v>
      </c>
    </row>
    <row r="95" spans="1:14" ht="22.5" customHeight="1">
      <c r="A95" s="1980" t="s">
        <v>1732</v>
      </c>
      <c r="B95" s="1980"/>
      <c r="C95" s="1980"/>
      <c r="D95" s="1980"/>
      <c r="E95" s="1980"/>
    </row>
    <row r="96" spans="1:14" ht="14.25" customHeight="1">
      <c r="A96" s="171"/>
    </row>
    <row r="97" spans="1:14" s="360" customFormat="1" ht="14.25" customHeight="1">
      <c r="A97" s="1094">
        <v>49</v>
      </c>
      <c r="B97" s="1094" t="s">
        <v>57</v>
      </c>
      <c r="C97" s="1094" t="s">
        <v>56</v>
      </c>
      <c r="D97" s="1403">
        <v>504852005</v>
      </c>
      <c r="E97" s="135" t="s">
        <v>55</v>
      </c>
      <c r="F97" s="1404">
        <v>10000</v>
      </c>
      <c r="G97" s="1405">
        <v>15</v>
      </c>
      <c r="H97" s="1406" t="s">
        <v>2405</v>
      </c>
      <c r="I97" s="1086">
        <f t="shared" ref="I97:I111" si="22">(K97-J97)/1000</f>
        <v>5.9660000000000002</v>
      </c>
      <c r="J97" s="125">
        <v>2134</v>
      </c>
      <c r="K97" s="126">
        <v>8100</v>
      </c>
      <c r="L97" s="1356">
        <v>10470.629999999999</v>
      </c>
      <c r="M97" s="205">
        <v>15.18</v>
      </c>
      <c r="N97" s="281"/>
    </row>
    <row r="98" spans="1:14" s="360" customFormat="1" ht="14.25" customHeight="1">
      <c r="A98" s="743"/>
      <c r="B98" s="743"/>
      <c r="C98" s="743"/>
      <c r="D98" s="1407"/>
      <c r="E98" s="382"/>
      <c r="F98" s="1408"/>
      <c r="G98" s="1409"/>
      <c r="H98" s="1410"/>
      <c r="I98" s="384"/>
      <c r="J98" s="1411"/>
      <c r="K98" s="1412"/>
      <c r="L98" s="1413">
        <f>L97</f>
        <v>10470.629999999999</v>
      </c>
      <c r="M98" s="1414">
        <f>M97</f>
        <v>15.18</v>
      </c>
      <c r="N98" s="281"/>
    </row>
    <row r="99" spans="1:14" s="375" customFormat="1" ht="14.25" customHeight="1">
      <c r="A99" s="1094">
        <v>50</v>
      </c>
      <c r="B99" s="1094" t="s">
        <v>57</v>
      </c>
      <c r="C99" s="1094" t="s">
        <v>65</v>
      </c>
      <c r="D99" s="1363">
        <v>504282007</v>
      </c>
      <c r="E99" s="135" t="s">
        <v>64</v>
      </c>
      <c r="F99" s="1364">
        <v>6000</v>
      </c>
      <c r="G99" s="1365">
        <v>9</v>
      </c>
      <c r="H99" s="205" t="s">
        <v>2406</v>
      </c>
      <c r="I99" s="1086">
        <f t="shared" si="22"/>
        <v>1.625</v>
      </c>
      <c r="J99" s="125">
        <v>8400</v>
      </c>
      <c r="K99" s="126">
        <v>10025</v>
      </c>
      <c r="L99" s="1356">
        <v>6294.82</v>
      </c>
      <c r="M99" s="205">
        <v>9</v>
      </c>
      <c r="N99" s="159"/>
    </row>
    <row r="100" spans="1:14" s="375" customFormat="1" ht="14.25" customHeight="1">
      <c r="A100" s="743"/>
      <c r="B100" s="743"/>
      <c r="C100" s="743"/>
      <c r="D100" s="1415"/>
      <c r="E100" s="382"/>
      <c r="F100" s="1416"/>
      <c r="G100" s="1417"/>
      <c r="H100" s="1414"/>
      <c r="I100" s="384"/>
      <c r="J100" s="1411"/>
      <c r="K100" s="1412"/>
      <c r="L100" s="1413">
        <f>L99</f>
        <v>6294.82</v>
      </c>
      <c r="M100" s="1414">
        <f>M99</f>
        <v>9</v>
      </c>
      <c r="N100" s="159"/>
    </row>
    <row r="101" spans="1:14" s="379" customFormat="1" ht="14.25" customHeight="1">
      <c r="A101" s="1871">
        <v>51</v>
      </c>
      <c r="B101" s="1933" t="s">
        <v>57</v>
      </c>
      <c r="C101" s="1933" t="s">
        <v>63</v>
      </c>
      <c r="D101" s="1798">
        <v>504092006</v>
      </c>
      <c r="E101" s="1809" t="s">
        <v>635</v>
      </c>
      <c r="F101" s="377">
        <v>16000</v>
      </c>
      <c r="G101" s="1086">
        <v>24</v>
      </c>
      <c r="H101" s="1128" t="s">
        <v>808</v>
      </c>
      <c r="I101" s="1086">
        <f t="shared" si="22"/>
        <v>1.875</v>
      </c>
      <c r="J101" s="125">
        <v>3600</v>
      </c>
      <c r="K101" s="126">
        <v>5475</v>
      </c>
      <c r="L101" s="1346">
        <v>9048</v>
      </c>
      <c r="M101" s="123">
        <v>14.55</v>
      </c>
      <c r="N101" s="378"/>
    </row>
    <row r="102" spans="1:14" s="379" customFormat="1" ht="14.25" customHeight="1">
      <c r="A102" s="1873"/>
      <c r="B102" s="1934"/>
      <c r="C102" s="1934"/>
      <c r="D102" s="1798"/>
      <c r="E102" s="1809"/>
      <c r="F102" s="377"/>
      <c r="G102" s="1086"/>
      <c r="H102" s="1128" t="s">
        <v>809</v>
      </c>
      <c r="I102" s="1086">
        <f t="shared" si="22"/>
        <v>0.80900000000000005</v>
      </c>
      <c r="J102" s="125">
        <v>5476</v>
      </c>
      <c r="K102" s="126">
        <v>6285</v>
      </c>
      <c r="L102" s="1346">
        <v>5873.82</v>
      </c>
      <c r="M102" s="123">
        <v>9.44</v>
      </c>
      <c r="N102" s="378"/>
    </row>
    <row r="103" spans="1:14" s="379" customFormat="1" ht="14.25" customHeight="1">
      <c r="A103" s="743"/>
      <c r="B103" s="380"/>
      <c r="C103" s="380"/>
      <c r="D103" s="381"/>
      <c r="E103" s="382"/>
      <c r="F103" s="383"/>
      <c r="G103" s="384"/>
      <c r="H103" s="179"/>
      <c r="I103" s="384">
        <f>SUM(I101:I102)</f>
        <v>2.6840000000000002</v>
      </c>
      <c r="J103" s="1411"/>
      <c r="K103" s="1412"/>
      <c r="L103" s="1413">
        <f>L102+L101</f>
        <v>14921.82</v>
      </c>
      <c r="M103" s="1418">
        <f>SUM(M101:M102)</f>
        <v>23.990000000000002</v>
      </c>
      <c r="N103" s="378"/>
    </row>
    <row r="104" spans="1:14" s="375" customFormat="1" ht="14.25" customHeight="1">
      <c r="A104" s="1094">
        <v>52</v>
      </c>
      <c r="B104" s="1094" t="s">
        <v>31</v>
      </c>
      <c r="C104" s="1094" t="s">
        <v>51</v>
      </c>
      <c r="D104" s="1363">
        <v>506942007</v>
      </c>
      <c r="E104" s="135" t="s">
        <v>52</v>
      </c>
      <c r="F104" s="1364">
        <v>7000</v>
      </c>
      <c r="G104" s="1365">
        <v>10.5</v>
      </c>
      <c r="H104" s="1128" t="s">
        <v>2407</v>
      </c>
      <c r="I104" s="1086">
        <f t="shared" si="22"/>
        <v>2.605</v>
      </c>
      <c r="J104" s="125">
        <v>0</v>
      </c>
      <c r="K104" s="126">
        <v>2605</v>
      </c>
      <c r="L104" s="1356">
        <v>9764.116</v>
      </c>
      <c r="M104" s="205">
        <v>13.61</v>
      </c>
      <c r="N104" s="159"/>
    </row>
    <row r="105" spans="1:14" s="375" customFormat="1" ht="14.25" customHeight="1">
      <c r="A105" s="1094">
        <v>53</v>
      </c>
      <c r="B105" s="1094" t="s">
        <v>31</v>
      </c>
      <c r="C105" s="1094" t="s">
        <v>51</v>
      </c>
      <c r="D105" s="1363">
        <v>506942015</v>
      </c>
      <c r="E105" s="135" t="s">
        <v>54</v>
      </c>
      <c r="F105" s="1364">
        <v>8000</v>
      </c>
      <c r="G105" s="1365">
        <v>12</v>
      </c>
      <c r="H105" s="1128" t="s">
        <v>2408</v>
      </c>
      <c r="I105" s="1086">
        <f t="shared" si="22"/>
        <v>2.2959999999999998</v>
      </c>
      <c r="J105" s="125">
        <v>1754</v>
      </c>
      <c r="K105" s="126">
        <v>4050</v>
      </c>
      <c r="L105" s="1356">
        <v>8824.61</v>
      </c>
      <c r="M105" s="205">
        <v>12.3</v>
      </c>
      <c r="N105" s="159"/>
    </row>
    <row r="106" spans="1:14" s="375" customFormat="1" ht="14.25" customHeight="1">
      <c r="A106" s="743"/>
      <c r="B106" s="743"/>
      <c r="C106" s="743"/>
      <c r="D106" s="1415"/>
      <c r="E106" s="382"/>
      <c r="F106" s="1416"/>
      <c r="G106" s="1417"/>
      <c r="H106" s="179"/>
      <c r="I106" s="384">
        <f>SUM(I104:I105)</f>
        <v>4.9009999999999998</v>
      </c>
      <c r="J106" s="1411"/>
      <c r="K106" s="1412"/>
      <c r="L106" s="1413">
        <f>L105+L104</f>
        <v>18588.726000000002</v>
      </c>
      <c r="M106" s="1414">
        <f>SUM(M104:M105)</f>
        <v>25.91</v>
      </c>
      <c r="N106" s="159"/>
    </row>
    <row r="107" spans="1:14" s="375" customFormat="1" ht="14.25" customHeight="1">
      <c r="A107" s="1094">
        <v>54</v>
      </c>
      <c r="B107" s="1094" t="s">
        <v>31</v>
      </c>
      <c r="C107" s="1094" t="s">
        <v>33</v>
      </c>
      <c r="D107" s="1363">
        <v>506692002</v>
      </c>
      <c r="E107" s="135" t="s">
        <v>34</v>
      </c>
      <c r="F107" s="1364">
        <v>12000</v>
      </c>
      <c r="G107" s="1365">
        <v>18</v>
      </c>
      <c r="H107" s="1128" t="s">
        <v>2409</v>
      </c>
      <c r="I107" s="1086">
        <f t="shared" si="22"/>
        <v>2.262</v>
      </c>
      <c r="J107" s="125">
        <v>2150</v>
      </c>
      <c r="K107" s="126">
        <v>4412</v>
      </c>
      <c r="L107" s="1356">
        <v>6433.84</v>
      </c>
      <c r="M107" s="205">
        <v>10.17</v>
      </c>
      <c r="N107" s="159"/>
    </row>
    <row r="108" spans="1:14" s="375" customFormat="1" ht="14.25" customHeight="1">
      <c r="A108" s="743"/>
      <c r="B108" s="743"/>
      <c r="C108" s="743"/>
      <c r="D108" s="1415"/>
      <c r="E108" s="382"/>
      <c r="F108" s="1416"/>
      <c r="G108" s="1417"/>
      <c r="H108" s="179"/>
      <c r="I108" s="1415">
        <f>I107</f>
        <v>2.262</v>
      </c>
      <c r="J108" s="1411"/>
      <c r="K108" s="1412"/>
      <c r="L108" s="1415">
        <f>L107</f>
        <v>6433.84</v>
      </c>
      <c r="M108" s="1414">
        <f>M107</f>
        <v>10.17</v>
      </c>
      <c r="N108" s="159"/>
    </row>
    <row r="109" spans="1:14" s="375" customFormat="1" ht="14.25" customHeight="1">
      <c r="A109" s="1094">
        <v>55</v>
      </c>
      <c r="B109" s="1094" t="s">
        <v>31</v>
      </c>
      <c r="C109" s="1094" t="s">
        <v>44</v>
      </c>
      <c r="D109" s="1363">
        <v>506622007</v>
      </c>
      <c r="E109" s="135" t="s">
        <v>43</v>
      </c>
      <c r="F109" s="1364">
        <v>7865</v>
      </c>
      <c r="G109" s="1365">
        <v>11</v>
      </c>
      <c r="H109" s="1128" t="s">
        <v>2410</v>
      </c>
      <c r="I109" s="1086">
        <f t="shared" si="22"/>
        <v>3</v>
      </c>
      <c r="J109" s="125">
        <v>1000</v>
      </c>
      <c r="K109" s="126">
        <v>4000</v>
      </c>
      <c r="L109" s="1356">
        <v>7864.5</v>
      </c>
      <c r="M109" s="205">
        <v>10.97</v>
      </c>
      <c r="N109" s="159"/>
    </row>
    <row r="110" spans="1:14" s="375" customFormat="1" ht="14.25" customHeight="1">
      <c r="A110" s="743"/>
      <c r="B110" s="743"/>
      <c r="C110" s="743"/>
      <c r="D110" s="1415"/>
      <c r="E110" s="382"/>
      <c r="F110" s="1416"/>
      <c r="G110" s="1417"/>
      <c r="H110" s="179"/>
      <c r="I110" s="1415">
        <f>I109</f>
        <v>3</v>
      </c>
      <c r="J110" s="1411"/>
      <c r="K110" s="1412"/>
      <c r="L110" s="1415">
        <f>L109</f>
        <v>7864.5</v>
      </c>
      <c r="M110" s="1414">
        <f>M109</f>
        <v>10.97</v>
      </c>
      <c r="N110" s="159"/>
    </row>
    <row r="111" spans="1:14" s="375" customFormat="1" ht="14.25" customHeight="1">
      <c r="A111" s="1094">
        <v>56</v>
      </c>
      <c r="B111" s="1094" t="s">
        <v>1</v>
      </c>
      <c r="C111" s="1094" t="s">
        <v>5</v>
      </c>
      <c r="D111" s="1363">
        <v>579802001</v>
      </c>
      <c r="E111" s="135" t="s">
        <v>76</v>
      </c>
      <c r="F111" s="1364">
        <v>30000</v>
      </c>
      <c r="G111" s="1365">
        <v>45</v>
      </c>
      <c r="H111" s="213" t="s">
        <v>1599</v>
      </c>
      <c r="I111" s="1086">
        <f t="shared" si="22"/>
        <v>3.0750000000000002</v>
      </c>
      <c r="J111" s="125">
        <v>2090</v>
      </c>
      <c r="K111" s="126">
        <v>5165</v>
      </c>
      <c r="L111" s="1356">
        <v>10454.94</v>
      </c>
      <c r="M111" s="205">
        <v>13.13</v>
      </c>
      <c r="N111" s="159"/>
    </row>
    <row r="112" spans="1:14" s="375" customFormat="1" ht="14.25" customHeight="1">
      <c r="A112" s="1419"/>
      <c r="B112" s="1419"/>
      <c r="C112" s="1419"/>
      <c r="D112" s="1420"/>
      <c r="E112" s="1421"/>
      <c r="F112" s="1422"/>
      <c r="G112" s="1423"/>
      <c r="H112" s="1424"/>
      <c r="I112" s="1415">
        <f>I111</f>
        <v>3.0750000000000002</v>
      </c>
      <c r="J112" s="1411"/>
      <c r="K112" s="1412"/>
      <c r="L112" s="1415">
        <f>L111</f>
        <v>10454.94</v>
      </c>
      <c r="M112" s="1414">
        <f>M111</f>
        <v>13.13</v>
      </c>
      <c r="N112" s="385"/>
    </row>
    <row r="113" spans="1:16" s="374" customFormat="1" ht="14.25" customHeight="1">
      <c r="A113" s="214"/>
      <c r="B113" s="186"/>
      <c r="C113" s="186"/>
      <c r="D113" s="1399"/>
      <c r="E113" s="376" t="s">
        <v>1774</v>
      </c>
      <c r="F113" s="278"/>
      <c r="G113" s="278"/>
      <c r="H113" s="278"/>
      <c r="I113" s="216">
        <f>I98+I100+I103+I106+I108+I110+I112</f>
        <v>15.922000000000001</v>
      </c>
      <c r="J113" s="225"/>
      <c r="K113" s="246"/>
      <c r="L113" s="216">
        <f>L98+L100+L103+L106+L108+L110+L112</f>
        <v>75029.275999999998</v>
      </c>
      <c r="M113" s="216">
        <f>M98+M100+M103+M106+M108+M110+M112</f>
        <v>108.35</v>
      </c>
    </row>
    <row r="114" spans="1:16" ht="27.75" customHeight="1">
      <c r="A114" s="1807" t="s">
        <v>2469</v>
      </c>
      <c r="B114" s="1807"/>
      <c r="C114" s="1807"/>
      <c r="D114" s="1807"/>
      <c r="E114" s="1807"/>
    </row>
    <row r="115" spans="1:16" s="360" customFormat="1" ht="14.25" customHeight="1">
      <c r="A115" s="1094">
        <v>57</v>
      </c>
      <c r="B115" s="1094" t="s">
        <v>57</v>
      </c>
      <c r="C115" s="1094" t="s">
        <v>65</v>
      </c>
      <c r="D115" s="1403">
        <v>504282003</v>
      </c>
      <c r="E115" s="135" t="s">
        <v>469</v>
      </c>
      <c r="F115" s="1404">
        <v>4000</v>
      </c>
      <c r="G115" s="1405">
        <v>6</v>
      </c>
      <c r="H115" s="1406"/>
      <c r="I115" s="1086">
        <f t="shared" ref="I115:I137" si="23">(K115-J115)/1000</f>
        <v>1</v>
      </c>
      <c r="J115" s="125">
        <v>0</v>
      </c>
      <c r="K115" s="126">
        <v>1000</v>
      </c>
      <c r="L115" s="1356">
        <v>4500</v>
      </c>
      <c r="M115" s="205">
        <v>0.5</v>
      </c>
      <c r="N115" s="281"/>
    </row>
    <row r="116" spans="1:16" s="360" customFormat="1" ht="14.25" customHeight="1">
      <c r="A116" s="743"/>
      <c r="B116" s="743"/>
      <c r="C116" s="743"/>
      <c r="D116" s="1407"/>
      <c r="E116" s="382"/>
      <c r="F116" s="1408"/>
      <c r="G116" s="1409"/>
      <c r="H116" s="1410"/>
      <c r="I116" s="1415">
        <f>I115</f>
        <v>1</v>
      </c>
      <c r="J116" s="1411"/>
      <c r="K116" s="1412"/>
      <c r="L116" s="1415">
        <f>L115</f>
        <v>4500</v>
      </c>
      <c r="M116" s="1414">
        <f>M115</f>
        <v>0.5</v>
      </c>
      <c r="N116" s="281"/>
    </row>
    <row r="117" spans="1:16" s="375" customFormat="1" ht="14.25" customHeight="1">
      <c r="A117" s="1094">
        <v>58</v>
      </c>
      <c r="B117" s="1094" t="s">
        <v>31</v>
      </c>
      <c r="C117" s="1094" t="s">
        <v>95</v>
      </c>
      <c r="D117" s="1363">
        <v>506362002</v>
      </c>
      <c r="E117" s="135" t="s">
        <v>637</v>
      </c>
      <c r="F117" s="1364">
        <v>4000</v>
      </c>
      <c r="G117" s="1365">
        <v>6</v>
      </c>
      <c r="H117" s="205"/>
      <c r="I117" s="1086">
        <f t="shared" si="23"/>
        <v>1</v>
      </c>
      <c r="J117" s="125">
        <v>0</v>
      </c>
      <c r="K117" s="126">
        <v>1000</v>
      </c>
      <c r="L117" s="1356">
        <v>4500</v>
      </c>
      <c r="M117" s="205">
        <v>0.5</v>
      </c>
      <c r="N117" s="159"/>
    </row>
    <row r="118" spans="1:16" s="360" customFormat="1" ht="14.25" customHeight="1">
      <c r="A118" s="743"/>
      <c r="B118" s="743"/>
      <c r="C118" s="743"/>
      <c r="D118" s="1407"/>
      <c r="E118" s="382"/>
      <c r="F118" s="1408"/>
      <c r="G118" s="1409"/>
      <c r="H118" s="1410"/>
      <c r="I118" s="1415">
        <f>I117</f>
        <v>1</v>
      </c>
      <c r="J118" s="1411"/>
      <c r="K118" s="1412"/>
      <c r="L118" s="1415">
        <f>L117</f>
        <v>4500</v>
      </c>
      <c r="M118" s="1414">
        <f>M117</f>
        <v>0.5</v>
      </c>
      <c r="N118" s="281"/>
    </row>
    <row r="119" spans="1:16" s="375" customFormat="1" ht="14.25" customHeight="1">
      <c r="A119" s="1094">
        <v>59</v>
      </c>
      <c r="B119" s="1351" t="s">
        <v>31</v>
      </c>
      <c r="C119" s="1351" t="s">
        <v>51</v>
      </c>
      <c r="D119" s="1352">
        <v>506942004</v>
      </c>
      <c r="E119" s="1425" t="s">
        <v>639</v>
      </c>
      <c r="F119" s="1426">
        <v>10000</v>
      </c>
      <c r="G119" s="1427">
        <v>13</v>
      </c>
      <c r="H119" s="205"/>
      <c r="I119" s="1086">
        <f t="shared" si="23"/>
        <v>1</v>
      </c>
      <c r="J119" s="125">
        <v>0</v>
      </c>
      <c r="K119" s="126">
        <v>1000</v>
      </c>
      <c r="L119" s="1356">
        <v>4500</v>
      </c>
      <c r="M119" s="205">
        <v>0.5</v>
      </c>
      <c r="N119" s="159"/>
      <c r="P119" s="360"/>
    </row>
    <row r="120" spans="1:16" s="360" customFormat="1" ht="14.25" customHeight="1">
      <c r="A120" s="743"/>
      <c r="B120" s="743"/>
      <c r="C120" s="743"/>
      <c r="D120" s="1407"/>
      <c r="E120" s="382"/>
      <c r="F120" s="1408"/>
      <c r="G120" s="1409"/>
      <c r="H120" s="1410"/>
      <c r="I120" s="1415">
        <f>I119</f>
        <v>1</v>
      </c>
      <c r="J120" s="1411"/>
      <c r="K120" s="1412"/>
      <c r="L120" s="1415">
        <f>L119</f>
        <v>4500</v>
      </c>
      <c r="M120" s="1414">
        <f>M119</f>
        <v>0.5</v>
      </c>
      <c r="N120" s="281"/>
    </row>
    <row r="121" spans="1:16" s="375" customFormat="1" ht="14.25" customHeight="1">
      <c r="A121" s="1094">
        <v>60</v>
      </c>
      <c r="B121" s="1094" t="s">
        <v>31</v>
      </c>
      <c r="C121" s="1094" t="s">
        <v>47</v>
      </c>
      <c r="D121" s="1363">
        <v>506022008</v>
      </c>
      <c r="E121" s="135" t="s">
        <v>48</v>
      </c>
      <c r="F121" s="1364">
        <v>40000</v>
      </c>
      <c r="G121" s="1365">
        <v>35</v>
      </c>
      <c r="H121" s="205"/>
      <c r="I121" s="1086">
        <f t="shared" si="23"/>
        <v>1</v>
      </c>
      <c r="J121" s="125">
        <v>0</v>
      </c>
      <c r="K121" s="126">
        <v>1000</v>
      </c>
      <c r="L121" s="1356">
        <v>4500</v>
      </c>
      <c r="M121" s="205">
        <v>0.5</v>
      </c>
      <c r="N121" s="159"/>
      <c r="P121" s="360"/>
    </row>
    <row r="122" spans="1:16" s="360" customFormat="1" ht="14.25" customHeight="1">
      <c r="A122" s="743"/>
      <c r="B122" s="743"/>
      <c r="C122" s="743"/>
      <c r="D122" s="1407"/>
      <c r="E122" s="382"/>
      <c r="F122" s="1408"/>
      <c r="G122" s="1409"/>
      <c r="H122" s="1410"/>
      <c r="I122" s="1415">
        <f>I121</f>
        <v>1</v>
      </c>
      <c r="J122" s="1411"/>
      <c r="K122" s="1412"/>
      <c r="L122" s="1415">
        <f>L121</f>
        <v>4500</v>
      </c>
      <c r="M122" s="1414">
        <f>M121</f>
        <v>0.5</v>
      </c>
      <c r="N122" s="281"/>
    </row>
    <row r="123" spans="1:16" s="375" customFormat="1" ht="14.25" customHeight="1">
      <c r="A123" s="1094">
        <v>61</v>
      </c>
      <c r="B123" s="1094" t="s">
        <v>31</v>
      </c>
      <c r="C123" s="1094" t="s">
        <v>44</v>
      </c>
      <c r="D123" s="1363">
        <v>506622008</v>
      </c>
      <c r="E123" s="135" t="s">
        <v>45</v>
      </c>
      <c r="F123" s="1364">
        <v>12000</v>
      </c>
      <c r="G123" s="1365">
        <v>18</v>
      </c>
      <c r="H123" s="205"/>
      <c r="I123" s="1086">
        <f t="shared" si="23"/>
        <v>2</v>
      </c>
      <c r="J123" s="125">
        <v>16690</v>
      </c>
      <c r="K123" s="126">
        <v>18690</v>
      </c>
      <c r="L123" s="1356">
        <v>12000</v>
      </c>
      <c r="M123" s="205">
        <v>0.5</v>
      </c>
      <c r="N123" s="386"/>
      <c r="P123" s="360"/>
    </row>
    <row r="124" spans="1:16" s="360" customFormat="1" ht="14.25" customHeight="1">
      <c r="A124" s="743"/>
      <c r="B124" s="743"/>
      <c r="C124" s="743"/>
      <c r="D124" s="1407"/>
      <c r="E124" s="382"/>
      <c r="F124" s="1408"/>
      <c r="G124" s="1409"/>
      <c r="H124" s="1410"/>
      <c r="I124" s="1415">
        <f>I123</f>
        <v>2</v>
      </c>
      <c r="J124" s="1411"/>
      <c r="K124" s="1412"/>
      <c r="L124" s="1415">
        <f>L123</f>
        <v>12000</v>
      </c>
      <c r="M124" s="1414">
        <f>M123</f>
        <v>0.5</v>
      </c>
      <c r="N124" s="281"/>
    </row>
    <row r="125" spans="1:16" s="375" customFormat="1" ht="14.25" customHeight="1">
      <c r="A125" s="1094">
        <v>62</v>
      </c>
      <c r="B125" s="1094" t="s">
        <v>31</v>
      </c>
      <c r="C125" s="1094" t="s">
        <v>30</v>
      </c>
      <c r="D125" s="1363">
        <v>506072013</v>
      </c>
      <c r="E125" s="135" t="s">
        <v>641</v>
      </c>
      <c r="F125" s="1364">
        <v>20000</v>
      </c>
      <c r="G125" s="1365">
        <v>30</v>
      </c>
      <c r="H125" s="205"/>
      <c r="I125" s="1086">
        <f t="shared" si="23"/>
        <v>1</v>
      </c>
      <c r="J125" s="125">
        <v>0</v>
      </c>
      <c r="K125" s="126">
        <v>1000</v>
      </c>
      <c r="L125" s="1356">
        <v>4500</v>
      </c>
      <c r="M125" s="205">
        <v>0.5</v>
      </c>
      <c r="N125" s="159"/>
    </row>
    <row r="126" spans="1:16" s="360" customFormat="1" ht="14.25" customHeight="1">
      <c r="A126" s="743"/>
      <c r="B126" s="743"/>
      <c r="C126" s="743"/>
      <c r="D126" s="1407"/>
      <c r="E126" s="382"/>
      <c r="F126" s="1408"/>
      <c r="G126" s="1409"/>
      <c r="H126" s="1410"/>
      <c r="I126" s="1415">
        <f>I125</f>
        <v>1</v>
      </c>
      <c r="J126" s="1411"/>
      <c r="K126" s="1412"/>
      <c r="L126" s="1415">
        <f>L125</f>
        <v>4500</v>
      </c>
      <c r="M126" s="1414">
        <f>M125</f>
        <v>0.5</v>
      </c>
      <c r="N126" s="281"/>
    </row>
    <row r="127" spans="1:16" s="375" customFormat="1" ht="14.25" customHeight="1">
      <c r="A127" s="1094">
        <v>63</v>
      </c>
      <c r="B127" s="1094" t="s">
        <v>21</v>
      </c>
      <c r="C127" s="1094" t="s">
        <v>25</v>
      </c>
      <c r="D127" s="1073">
        <v>542432007</v>
      </c>
      <c r="E127" s="1072" t="s">
        <v>1577</v>
      </c>
      <c r="F127" s="1393"/>
      <c r="G127" s="561"/>
      <c r="H127" s="205" t="s">
        <v>1578</v>
      </c>
      <c r="I127" s="1086">
        <f t="shared" si="23"/>
        <v>1.5</v>
      </c>
      <c r="J127" s="125">
        <v>1400</v>
      </c>
      <c r="K127" s="126">
        <v>2900</v>
      </c>
      <c r="L127" s="1356">
        <v>5048.6850000000004</v>
      </c>
      <c r="M127" s="205">
        <v>0.5</v>
      </c>
      <c r="N127" s="159"/>
    </row>
    <row r="128" spans="1:16" s="360" customFormat="1" ht="14.25" customHeight="1">
      <c r="A128" s="743"/>
      <c r="B128" s="743"/>
      <c r="C128" s="743"/>
      <c r="D128" s="1407"/>
      <c r="E128" s="382"/>
      <c r="F128" s="1408"/>
      <c r="G128" s="1409"/>
      <c r="H128" s="1410"/>
      <c r="I128" s="1415">
        <f>I127</f>
        <v>1.5</v>
      </c>
      <c r="J128" s="1411"/>
      <c r="K128" s="1412"/>
      <c r="L128" s="1415">
        <f>L127</f>
        <v>5048.6850000000004</v>
      </c>
      <c r="M128" s="1414">
        <f>M127</f>
        <v>0.5</v>
      </c>
      <c r="N128" s="281"/>
    </row>
    <row r="129" spans="1:14" s="375" customFormat="1" ht="14.25" customHeight="1">
      <c r="A129" s="1094">
        <v>64</v>
      </c>
      <c r="B129" s="1094" t="s">
        <v>21</v>
      </c>
      <c r="C129" s="1094" t="s">
        <v>510</v>
      </c>
      <c r="D129" s="1363">
        <v>542732005</v>
      </c>
      <c r="E129" s="135" t="s">
        <v>644</v>
      </c>
      <c r="F129" s="1364">
        <v>8000</v>
      </c>
      <c r="G129" s="1365">
        <v>12</v>
      </c>
      <c r="H129" s="205"/>
      <c r="I129" s="1086">
        <f t="shared" si="23"/>
        <v>1</v>
      </c>
      <c r="J129" s="125">
        <v>0</v>
      </c>
      <c r="K129" s="126">
        <v>1000</v>
      </c>
      <c r="L129" s="1356">
        <v>4500</v>
      </c>
      <c r="M129" s="205">
        <v>0.5</v>
      </c>
      <c r="N129" s="159"/>
    </row>
    <row r="130" spans="1:14" s="360" customFormat="1" ht="14.25" customHeight="1">
      <c r="A130" s="743"/>
      <c r="B130" s="743"/>
      <c r="C130" s="743"/>
      <c r="D130" s="1407"/>
      <c r="E130" s="382"/>
      <c r="F130" s="1408"/>
      <c r="G130" s="1409"/>
      <c r="H130" s="1410"/>
      <c r="I130" s="1415">
        <f>I129</f>
        <v>1</v>
      </c>
      <c r="J130" s="1411"/>
      <c r="K130" s="1412"/>
      <c r="L130" s="1415">
        <f>L129</f>
        <v>4500</v>
      </c>
      <c r="M130" s="1414">
        <f>M129</f>
        <v>0.5</v>
      </c>
      <c r="N130" s="281"/>
    </row>
    <row r="131" spans="1:14" s="375" customFormat="1" ht="14.25" customHeight="1">
      <c r="A131" s="1094">
        <v>65</v>
      </c>
      <c r="B131" s="1094" t="s">
        <v>8</v>
      </c>
      <c r="C131" s="1094" t="s">
        <v>11</v>
      </c>
      <c r="D131" s="1363">
        <v>578762003</v>
      </c>
      <c r="E131" s="135" t="s">
        <v>488</v>
      </c>
      <c r="F131" s="1364">
        <v>16900</v>
      </c>
      <c r="G131" s="1365">
        <v>25.35</v>
      </c>
      <c r="H131" s="205"/>
      <c r="I131" s="1086">
        <f t="shared" si="23"/>
        <v>1</v>
      </c>
      <c r="J131" s="125">
        <v>0</v>
      </c>
      <c r="K131" s="126">
        <v>1000</v>
      </c>
      <c r="L131" s="1356">
        <v>4500</v>
      </c>
      <c r="M131" s="205">
        <v>0.5</v>
      </c>
      <c r="N131" s="159"/>
    </row>
    <row r="132" spans="1:14" s="360" customFormat="1" ht="14.25" customHeight="1">
      <c r="A132" s="743"/>
      <c r="B132" s="743"/>
      <c r="C132" s="743"/>
      <c r="D132" s="1407"/>
      <c r="E132" s="382"/>
      <c r="F132" s="1408"/>
      <c r="G132" s="1409"/>
      <c r="H132" s="1410"/>
      <c r="I132" s="1415">
        <f>I131</f>
        <v>1</v>
      </c>
      <c r="J132" s="1411"/>
      <c r="K132" s="1412"/>
      <c r="L132" s="1415">
        <f>L131</f>
        <v>4500</v>
      </c>
      <c r="M132" s="1414">
        <f>M131</f>
        <v>0.5</v>
      </c>
      <c r="N132" s="281"/>
    </row>
    <row r="133" spans="1:14" s="375" customFormat="1" ht="14.25" customHeight="1">
      <c r="A133" s="1094">
        <v>66</v>
      </c>
      <c r="B133" s="1094" t="s">
        <v>8</v>
      </c>
      <c r="C133" s="1094" t="s">
        <v>79</v>
      </c>
      <c r="D133" s="1363">
        <v>578662005</v>
      </c>
      <c r="E133" s="135" t="s">
        <v>489</v>
      </c>
      <c r="F133" s="1364">
        <v>40500</v>
      </c>
      <c r="G133" s="1365">
        <v>35</v>
      </c>
      <c r="H133" s="205"/>
      <c r="I133" s="1086">
        <f t="shared" si="23"/>
        <v>1</v>
      </c>
      <c r="J133" s="125">
        <v>0</v>
      </c>
      <c r="K133" s="126">
        <v>1000</v>
      </c>
      <c r="L133" s="1356">
        <v>4500</v>
      </c>
      <c r="M133" s="205">
        <v>0.5</v>
      </c>
      <c r="N133" s="159"/>
    </row>
    <row r="134" spans="1:14" s="360" customFormat="1" ht="14.25" customHeight="1">
      <c r="A134" s="743"/>
      <c r="B134" s="743"/>
      <c r="C134" s="743"/>
      <c r="D134" s="1407"/>
      <c r="E134" s="382"/>
      <c r="F134" s="1408"/>
      <c r="G134" s="1409"/>
      <c r="H134" s="1410"/>
      <c r="I134" s="1415">
        <f>I133</f>
        <v>1</v>
      </c>
      <c r="J134" s="1411"/>
      <c r="K134" s="1412"/>
      <c r="L134" s="1415">
        <f>L133</f>
        <v>4500</v>
      </c>
      <c r="M134" s="1414">
        <f>M133</f>
        <v>0.5</v>
      </c>
      <c r="N134" s="281"/>
    </row>
    <row r="135" spans="1:14" s="375" customFormat="1" ht="14.25" customHeight="1">
      <c r="A135" s="1094">
        <v>67</v>
      </c>
      <c r="B135" s="1094" t="s">
        <v>1</v>
      </c>
      <c r="C135" s="1351" t="s">
        <v>3</v>
      </c>
      <c r="D135" s="1352">
        <v>579872003</v>
      </c>
      <c r="E135" s="1425" t="s">
        <v>647</v>
      </c>
      <c r="F135" s="1354">
        <v>9736</v>
      </c>
      <c r="G135" s="1355">
        <v>13.68</v>
      </c>
      <c r="H135" s="205"/>
      <c r="I135" s="1086">
        <f t="shared" si="23"/>
        <v>1</v>
      </c>
      <c r="J135" s="125">
        <v>0</v>
      </c>
      <c r="K135" s="126">
        <v>1000</v>
      </c>
      <c r="L135" s="1356">
        <v>4500</v>
      </c>
      <c r="M135" s="205">
        <v>0.5</v>
      </c>
      <c r="N135" s="159"/>
    </row>
    <row r="136" spans="1:14" s="360" customFormat="1" ht="14.25" customHeight="1">
      <c r="A136" s="743"/>
      <c r="B136" s="743"/>
      <c r="C136" s="743"/>
      <c r="D136" s="1407"/>
      <c r="E136" s="382"/>
      <c r="F136" s="1408"/>
      <c r="G136" s="1409"/>
      <c r="H136" s="1410"/>
      <c r="I136" s="1415">
        <f>I135</f>
        <v>1</v>
      </c>
      <c r="J136" s="1411"/>
      <c r="K136" s="1412"/>
      <c r="L136" s="1415">
        <f>L135</f>
        <v>4500</v>
      </c>
      <c r="M136" s="1414">
        <f>M135</f>
        <v>0.5</v>
      </c>
      <c r="N136" s="281"/>
    </row>
    <row r="137" spans="1:14" s="375" customFormat="1" ht="14.25" customHeight="1">
      <c r="A137" s="1094">
        <v>68</v>
      </c>
      <c r="B137" s="1094" t="s">
        <v>1</v>
      </c>
      <c r="C137" s="1094" t="s">
        <v>5</v>
      </c>
      <c r="D137" s="1363">
        <v>579802001</v>
      </c>
      <c r="E137" s="135" t="s">
        <v>76</v>
      </c>
      <c r="F137" s="1364"/>
      <c r="G137" s="1365"/>
      <c r="H137" s="205" t="s">
        <v>1600</v>
      </c>
      <c r="I137" s="1086">
        <f t="shared" si="23"/>
        <v>3.7349999999999999</v>
      </c>
      <c r="J137" s="125">
        <v>5165</v>
      </c>
      <c r="K137" s="126">
        <v>8900</v>
      </c>
      <c r="L137" s="1356">
        <v>11436.945</v>
      </c>
      <c r="M137" s="205">
        <v>0.5</v>
      </c>
      <c r="N137" s="159"/>
    </row>
    <row r="138" spans="1:14" s="360" customFormat="1" ht="14.25" customHeight="1">
      <c r="A138" s="743"/>
      <c r="B138" s="743"/>
      <c r="C138" s="743"/>
      <c r="D138" s="1407"/>
      <c r="E138" s="382"/>
      <c r="F138" s="1408"/>
      <c r="G138" s="1409"/>
      <c r="H138" s="1410"/>
      <c r="I138" s="1415">
        <f>I137</f>
        <v>3.7349999999999999</v>
      </c>
      <c r="J138" s="1411"/>
      <c r="K138" s="1412"/>
      <c r="L138" s="1415">
        <f>L137</f>
        <v>11436.945</v>
      </c>
      <c r="M138" s="1414">
        <f>M137</f>
        <v>0.5</v>
      </c>
      <c r="N138" s="281"/>
    </row>
    <row r="139" spans="1:14" s="374" customFormat="1" ht="14.25" customHeight="1">
      <c r="A139" s="186"/>
      <c r="B139" s="186"/>
      <c r="C139" s="186"/>
      <c r="D139" s="1399"/>
      <c r="E139" s="571" t="s">
        <v>2474</v>
      </c>
      <c r="F139" s="278"/>
      <c r="G139" s="278"/>
      <c r="H139" s="278"/>
      <c r="I139" s="1428">
        <f>I116+I118+I120+I122+I124+I126+I128+I130+I132+I134+I136+I138</f>
        <v>16.234999999999999</v>
      </c>
      <c r="J139" s="225"/>
      <c r="K139" s="246"/>
      <c r="L139" s="1428">
        <f>L116+L118+L120+L122+L124+L126+L128+L130+L132+L134+L136+L138</f>
        <v>68985.63</v>
      </c>
      <c r="M139" s="1428">
        <f>M116+M118+M120+M122+M124+M126+M128+M130+M132+M134+M136+M138</f>
        <v>6</v>
      </c>
    </row>
    <row r="140" spans="1:14" ht="12" customHeight="1"/>
    <row r="141" spans="1:14" ht="14.25" customHeight="1">
      <c r="E141" s="234" t="s">
        <v>2152</v>
      </c>
      <c r="G141" s="10" t="s">
        <v>2152</v>
      </c>
      <c r="L141" s="1429">
        <f>L139+L113+L94</f>
        <v>643804.76199999987</v>
      </c>
      <c r="M141" s="83">
        <f>M139+M113+M94</f>
        <v>767.56999999999994</v>
      </c>
    </row>
  </sheetData>
  <mergeCells count="57">
    <mergeCell ref="A12:A13"/>
    <mergeCell ref="A33:A36"/>
    <mergeCell ref="A37:A38"/>
    <mergeCell ref="A44:A45"/>
    <mergeCell ref="B44:B45"/>
    <mergeCell ref="K1:M1"/>
    <mergeCell ref="D37:D38"/>
    <mergeCell ref="D44:D45"/>
    <mergeCell ref="C12:C13"/>
    <mergeCell ref="B12:B13"/>
    <mergeCell ref="C44:C45"/>
    <mergeCell ref="B4:B5"/>
    <mergeCell ref="C4:C5"/>
    <mergeCell ref="E44:E45"/>
    <mergeCell ref="E12:E13"/>
    <mergeCell ref="A6:E6"/>
    <mergeCell ref="B33:B36"/>
    <mergeCell ref="C33:C36"/>
    <mergeCell ref="E33:E36"/>
    <mergeCell ref="B37:B38"/>
    <mergeCell ref="C37:C38"/>
    <mergeCell ref="N4:N5"/>
    <mergeCell ref="L4:L5"/>
    <mergeCell ref="M4:M5"/>
    <mergeCell ref="A2:M2"/>
    <mergeCell ref="A3:M3"/>
    <mergeCell ref="A4:A5"/>
    <mergeCell ref="I4:K4"/>
    <mergeCell ref="J5:K5"/>
    <mergeCell ref="E37:E38"/>
    <mergeCell ref="D12:D13"/>
    <mergeCell ref="D33:D36"/>
    <mergeCell ref="E4:E5"/>
    <mergeCell ref="F4:G4"/>
    <mergeCell ref="D4:D5"/>
    <mergeCell ref="C64:C65"/>
    <mergeCell ref="B64:B65"/>
    <mergeCell ref="A64:A65"/>
    <mergeCell ref="E87:E88"/>
    <mergeCell ref="D87:D88"/>
    <mergeCell ref="C87:C88"/>
    <mergeCell ref="B87:B88"/>
    <mergeCell ref="A87:A88"/>
    <mergeCell ref="E85:E86"/>
    <mergeCell ref="E64:E65"/>
    <mergeCell ref="D85:D86"/>
    <mergeCell ref="C85:C86"/>
    <mergeCell ref="B85:B86"/>
    <mergeCell ref="A85:A86"/>
    <mergeCell ref="D64:D65"/>
    <mergeCell ref="A101:A102"/>
    <mergeCell ref="B101:B102"/>
    <mergeCell ref="C101:C102"/>
    <mergeCell ref="A114:E114"/>
    <mergeCell ref="A95:E95"/>
    <mergeCell ref="D101:D102"/>
    <mergeCell ref="E101:E102"/>
  </mergeCells>
  <printOptions horizontalCentered="1"/>
  <pageMargins left="0.25" right="0.25" top="0.75" bottom="0.5" header="0" footer="0.35"/>
  <pageSetup paperSize="9" scale="85" firstPageNumber="89" orientation="landscape" useFirstPageNumber="1" r:id="rId1"/>
  <headerFooter>
    <oddFooter>&amp;C&amp;"SutonnyMJ,Bold"&amp;18&amp;P</oddFooter>
  </headerFooter>
  <ignoredErrors>
    <ignoredError sqref="I90 M116 I11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3D03DF"/>
  </sheetPr>
  <dimension ref="A1:K68"/>
  <sheetViews>
    <sheetView workbookViewId="0">
      <pane xSplit="8" ySplit="3" topLeftCell="I4" activePane="bottomRight" state="frozenSplit"/>
      <selection pane="topRight" activeCell="I1" sqref="I1"/>
      <selection pane="bottomLeft" activeCell="A8" sqref="A8"/>
      <selection pane="bottomRight" activeCell="G15" sqref="G15"/>
    </sheetView>
  </sheetViews>
  <sheetFormatPr defaultRowHeight="14.4"/>
  <cols>
    <col min="1" max="1" width="9.109375" style="923"/>
    <col min="2" max="2" width="12.109375" style="923" customWidth="1"/>
    <col min="3" max="3" width="9.109375" style="923"/>
    <col min="4" max="11" width="14.88671875" customWidth="1"/>
  </cols>
  <sheetData>
    <row r="1" spans="1:11" ht="21" customHeight="1">
      <c r="A1" s="1832" t="s">
        <v>2776</v>
      </c>
      <c r="B1" s="1832"/>
      <c r="C1" s="1832"/>
    </row>
    <row r="2" spans="1:11" ht="33.75" customHeight="1">
      <c r="A2" s="1833" t="s">
        <v>2056</v>
      </c>
      <c r="B2" s="1834"/>
      <c r="C2" s="977" t="s">
        <v>1675</v>
      </c>
      <c r="D2" s="1837" t="s">
        <v>2777</v>
      </c>
      <c r="E2" s="1838"/>
      <c r="F2" s="1838"/>
      <c r="G2" s="1838"/>
      <c r="H2" s="1838"/>
      <c r="I2" s="1838"/>
      <c r="J2" s="1838"/>
      <c r="K2" s="1839"/>
    </row>
    <row r="3" spans="1:11" ht="33.75" customHeight="1">
      <c r="A3" s="1835"/>
      <c r="B3" s="1836"/>
      <c r="C3" s="978"/>
      <c r="D3" s="979" t="s">
        <v>2778</v>
      </c>
      <c r="E3" s="979" t="s">
        <v>2779</v>
      </c>
      <c r="F3" s="979" t="s">
        <v>2780</v>
      </c>
      <c r="G3" s="979" t="s">
        <v>2781</v>
      </c>
      <c r="H3" s="979" t="s">
        <v>2782</v>
      </c>
      <c r="I3" s="979" t="s">
        <v>2783</v>
      </c>
      <c r="J3" s="991" t="s">
        <v>2784</v>
      </c>
      <c r="K3" s="991" t="s">
        <v>2057</v>
      </c>
    </row>
    <row r="4" spans="1:11" ht="33.75" customHeight="1">
      <c r="A4" s="1843" t="s">
        <v>2058</v>
      </c>
      <c r="B4" s="1844"/>
      <c r="C4" s="980" t="s">
        <v>2059</v>
      </c>
      <c r="D4" s="69"/>
      <c r="E4" s="69"/>
      <c r="F4" s="70">
        <f>'UZ-Ew'!$L$100</f>
        <v>6294.82</v>
      </c>
      <c r="G4" s="70">
        <f>'UZ-Ew'!$M$100</f>
        <v>9</v>
      </c>
      <c r="H4" s="70">
        <f>'UZ-Ew'!$L$116</f>
        <v>4500</v>
      </c>
      <c r="I4" s="70">
        <f>'UZ-Ew'!$M$116</f>
        <v>0.5</v>
      </c>
      <c r="J4" s="992">
        <f>D4+F4+H4</f>
        <v>10794.82</v>
      </c>
      <c r="K4" s="992">
        <f>E4+G4+I4</f>
        <v>9.5</v>
      </c>
    </row>
    <row r="5" spans="1:11" ht="33.75" customHeight="1">
      <c r="A5" s="1845"/>
      <c r="B5" s="1846"/>
      <c r="C5" s="980" t="s">
        <v>2060</v>
      </c>
      <c r="D5" s="70">
        <f>'UZ-Ew'!$L$8</f>
        <v>8036.0249999999996</v>
      </c>
      <c r="E5" s="70">
        <f>'UZ-Ew'!$M$8</f>
        <v>12.82</v>
      </c>
      <c r="F5" s="70">
        <f>'UZ-Ew'!$L$103</f>
        <v>14921.82</v>
      </c>
      <c r="G5" s="70">
        <f>'UZ-Ew'!$M$103</f>
        <v>23.990000000000002</v>
      </c>
      <c r="H5" s="70"/>
      <c r="I5" s="70"/>
      <c r="J5" s="992">
        <f t="shared" ref="J5:K68" si="0">D5+F5+H5</f>
        <v>22957.845000000001</v>
      </c>
      <c r="K5" s="992">
        <f t="shared" si="0"/>
        <v>36.81</v>
      </c>
    </row>
    <row r="6" spans="1:11" ht="33.75" customHeight="1">
      <c r="A6" s="1845"/>
      <c r="B6" s="1846"/>
      <c r="C6" s="980" t="s">
        <v>2061</v>
      </c>
      <c r="D6" s="1018">
        <f>'UZ-Ew'!$L$10</f>
        <v>12629.36</v>
      </c>
      <c r="E6" s="1018">
        <f>'UZ-Ew'!$M$10</f>
        <v>15.39</v>
      </c>
      <c r="F6" s="70"/>
      <c r="G6" s="70"/>
      <c r="H6" s="68"/>
      <c r="I6" s="70"/>
      <c r="J6" s="992">
        <f t="shared" si="0"/>
        <v>12629.36</v>
      </c>
      <c r="K6" s="992">
        <f t="shared" si="0"/>
        <v>15.39</v>
      </c>
    </row>
    <row r="7" spans="1:11" ht="33.75" customHeight="1">
      <c r="A7" s="1847"/>
      <c r="B7" s="1848"/>
      <c r="C7" s="993" t="s">
        <v>2062</v>
      </c>
      <c r="D7" s="76">
        <f>D4+D5+D6</f>
        <v>20665.385000000002</v>
      </c>
      <c r="E7" s="76">
        <f t="shared" ref="E7:I7" si="1">E4+E5+E6</f>
        <v>28.21</v>
      </c>
      <c r="F7" s="76">
        <f t="shared" si="1"/>
        <v>21216.639999999999</v>
      </c>
      <c r="G7" s="76">
        <f t="shared" si="1"/>
        <v>32.99</v>
      </c>
      <c r="H7" s="76">
        <f t="shared" si="1"/>
        <v>4500</v>
      </c>
      <c r="I7" s="76">
        <f t="shared" si="1"/>
        <v>0.5</v>
      </c>
      <c r="J7" s="76">
        <f t="shared" si="0"/>
        <v>46382.025000000001</v>
      </c>
      <c r="K7" s="76">
        <f t="shared" si="0"/>
        <v>61.7</v>
      </c>
    </row>
    <row r="8" spans="1:11" ht="33.75" customHeight="1">
      <c r="A8" s="1843" t="s">
        <v>2063</v>
      </c>
      <c r="B8" s="1844"/>
      <c r="C8" s="980" t="s">
        <v>2064</v>
      </c>
      <c r="D8" s="70">
        <f>'UZ-Ew'!$L$14</f>
        <v>14622.084999999999</v>
      </c>
      <c r="E8" s="70">
        <f>'UZ-Ew'!$M$14</f>
        <v>19.420000000000002</v>
      </c>
      <c r="F8" s="70"/>
      <c r="G8" s="70"/>
      <c r="H8" s="70"/>
      <c r="I8" s="70"/>
      <c r="J8" s="992">
        <f t="shared" si="0"/>
        <v>14622.084999999999</v>
      </c>
      <c r="K8" s="992">
        <f t="shared" si="0"/>
        <v>19.420000000000002</v>
      </c>
    </row>
    <row r="9" spans="1:11" ht="33.75" customHeight="1">
      <c r="A9" s="1845"/>
      <c r="B9" s="1846"/>
      <c r="C9" s="980" t="s">
        <v>2065</v>
      </c>
      <c r="D9" s="69"/>
      <c r="E9" s="69"/>
      <c r="F9" s="69"/>
      <c r="G9" s="69"/>
      <c r="H9" s="69"/>
      <c r="I9" s="69"/>
      <c r="J9" s="992">
        <f t="shared" si="0"/>
        <v>0</v>
      </c>
      <c r="K9" s="992">
        <f t="shared" si="0"/>
        <v>0</v>
      </c>
    </row>
    <row r="10" spans="1:11" ht="33.75" customHeight="1">
      <c r="A10" s="1845"/>
      <c r="B10" s="1846"/>
      <c r="C10" s="980" t="s">
        <v>2066</v>
      </c>
      <c r="D10" s="69"/>
      <c r="E10" s="69"/>
      <c r="F10" s="70">
        <f>'UZ-Ew'!$L$98</f>
        <v>10470.629999999999</v>
      </c>
      <c r="G10" s="70">
        <f>'UZ-Ew'!$M$98</f>
        <v>15.18</v>
      </c>
      <c r="H10" s="70"/>
      <c r="I10" s="70"/>
      <c r="J10" s="992">
        <f t="shared" si="0"/>
        <v>10470.629999999999</v>
      </c>
      <c r="K10" s="992">
        <f t="shared" si="0"/>
        <v>15.18</v>
      </c>
    </row>
    <row r="11" spans="1:11" ht="33.75" customHeight="1">
      <c r="A11" s="1847"/>
      <c r="B11" s="1848"/>
      <c r="C11" s="993" t="s">
        <v>2062</v>
      </c>
      <c r="D11" s="76">
        <f>D8+D9+D10</f>
        <v>14622.084999999999</v>
      </c>
      <c r="E11" s="76">
        <f t="shared" ref="E11:I11" si="2">E8+E9+E10</f>
        <v>19.420000000000002</v>
      </c>
      <c r="F11" s="76">
        <f t="shared" si="2"/>
        <v>10470.629999999999</v>
      </c>
      <c r="G11" s="76">
        <f t="shared" si="2"/>
        <v>15.18</v>
      </c>
      <c r="H11" s="76">
        <f t="shared" si="2"/>
        <v>0</v>
      </c>
      <c r="I11" s="76">
        <f t="shared" si="2"/>
        <v>0</v>
      </c>
      <c r="J11" s="76">
        <f t="shared" si="0"/>
        <v>25092.714999999997</v>
      </c>
      <c r="K11" s="76">
        <f t="shared" si="0"/>
        <v>34.6</v>
      </c>
    </row>
    <row r="12" spans="1:11" ht="33.75" customHeight="1">
      <c r="A12" s="1841" t="s">
        <v>2067</v>
      </c>
      <c r="B12" s="1842"/>
      <c r="C12" s="1007"/>
      <c r="D12" s="995">
        <f>D7+D11</f>
        <v>35287.47</v>
      </c>
      <c r="E12" s="995">
        <f t="shared" ref="E12:I12" si="3">E7+E11</f>
        <v>47.63</v>
      </c>
      <c r="F12" s="995">
        <f t="shared" si="3"/>
        <v>31687.269999999997</v>
      </c>
      <c r="G12" s="995">
        <f t="shared" si="3"/>
        <v>48.17</v>
      </c>
      <c r="H12" s="995">
        <f t="shared" si="3"/>
        <v>4500</v>
      </c>
      <c r="I12" s="995">
        <f t="shared" si="3"/>
        <v>0.5</v>
      </c>
      <c r="J12" s="996">
        <f t="shared" si="0"/>
        <v>71474.739999999991</v>
      </c>
      <c r="K12" s="996">
        <f t="shared" si="0"/>
        <v>96.300000000000011</v>
      </c>
    </row>
    <row r="13" spans="1:11" ht="33.75" customHeight="1">
      <c r="A13" s="1843" t="s">
        <v>2068</v>
      </c>
      <c r="B13" s="1844"/>
      <c r="C13" s="980" t="s">
        <v>2059</v>
      </c>
      <c r="D13" s="70">
        <f>'UZ-Ew'!$L$67</f>
        <v>43390.18</v>
      </c>
      <c r="E13" s="70">
        <f>'UZ-Ew'!$M$67</f>
        <v>57.75</v>
      </c>
      <c r="F13" s="70"/>
      <c r="G13" s="70"/>
      <c r="H13" s="70"/>
      <c r="I13" s="70"/>
      <c r="J13" s="992">
        <f t="shared" si="0"/>
        <v>43390.18</v>
      </c>
      <c r="K13" s="992">
        <f t="shared" si="0"/>
        <v>57.75</v>
      </c>
    </row>
    <row r="14" spans="1:11" ht="33.75" customHeight="1">
      <c r="A14" s="1845"/>
      <c r="B14" s="1846"/>
      <c r="C14" s="980" t="s">
        <v>2069</v>
      </c>
      <c r="D14" s="1018">
        <f>'UZ-Ew'!$L$73</f>
        <v>11496.561</v>
      </c>
      <c r="E14" s="1018">
        <f>'UZ-Ew'!$M$73</f>
        <v>16.04</v>
      </c>
      <c r="F14" s="70"/>
      <c r="G14" s="70"/>
      <c r="H14" s="70">
        <f>'UZ-Ew'!$L$132</f>
        <v>4500</v>
      </c>
      <c r="I14" s="70">
        <f>'UZ-Ew'!$M$132</f>
        <v>0.5</v>
      </c>
      <c r="J14" s="992">
        <f t="shared" si="0"/>
        <v>15996.561</v>
      </c>
      <c r="K14" s="992">
        <f t="shared" si="0"/>
        <v>16.54</v>
      </c>
    </row>
    <row r="15" spans="1:11" ht="33.75" customHeight="1">
      <c r="A15" s="1845"/>
      <c r="B15" s="1846"/>
      <c r="C15" s="980" t="s">
        <v>2070</v>
      </c>
      <c r="D15" s="1018">
        <f>'UZ-Ew'!$L$71</f>
        <v>22005.75</v>
      </c>
      <c r="E15" s="1018">
        <f>'UZ-Ew'!$M$71</f>
        <v>29.96</v>
      </c>
      <c r="F15" s="70"/>
      <c r="G15" s="70"/>
      <c r="H15" s="70"/>
      <c r="I15" s="70"/>
      <c r="J15" s="992">
        <f t="shared" si="0"/>
        <v>22005.75</v>
      </c>
      <c r="K15" s="992">
        <f t="shared" si="0"/>
        <v>29.96</v>
      </c>
    </row>
    <row r="16" spans="1:11" ht="33.75" customHeight="1">
      <c r="A16" s="1847"/>
      <c r="B16" s="1848"/>
      <c r="C16" s="993" t="s">
        <v>2062</v>
      </c>
      <c r="D16" s="76">
        <f>D13+D14+D15</f>
        <v>76892.491000000009</v>
      </c>
      <c r="E16" s="76">
        <f t="shared" ref="E16:I16" si="4">E13+E14+E15</f>
        <v>103.75</v>
      </c>
      <c r="F16" s="76">
        <f t="shared" si="4"/>
        <v>0</v>
      </c>
      <c r="G16" s="76">
        <f t="shared" si="4"/>
        <v>0</v>
      </c>
      <c r="H16" s="76">
        <f t="shared" si="4"/>
        <v>4500</v>
      </c>
      <c r="I16" s="76">
        <f t="shared" si="4"/>
        <v>0.5</v>
      </c>
      <c r="J16" s="76">
        <f t="shared" si="0"/>
        <v>81392.491000000009</v>
      </c>
      <c r="K16" s="76">
        <f t="shared" si="0"/>
        <v>104.25</v>
      </c>
    </row>
    <row r="17" spans="1:11" ht="33.75" customHeight="1">
      <c r="A17" s="1849" t="s">
        <v>2071</v>
      </c>
      <c r="B17" s="1849"/>
      <c r="C17" s="997" t="s">
        <v>2072</v>
      </c>
      <c r="D17" s="79">
        <f>'UZ-Ew'!$L$69</f>
        <v>4236.95</v>
      </c>
      <c r="E17" s="79">
        <f>'UZ-Ew'!$M$69</f>
        <v>5.17</v>
      </c>
      <c r="F17" s="1011"/>
      <c r="G17" s="1011"/>
      <c r="H17" s="1011"/>
      <c r="I17" s="1011"/>
      <c r="J17" s="76">
        <f t="shared" si="0"/>
        <v>4236.95</v>
      </c>
      <c r="K17" s="76">
        <f t="shared" si="0"/>
        <v>5.17</v>
      </c>
    </row>
    <row r="18" spans="1:11" ht="33.75" customHeight="1">
      <c r="A18" s="1843" t="s">
        <v>2073</v>
      </c>
      <c r="B18" s="1844"/>
      <c r="C18" s="1008" t="s">
        <v>2074</v>
      </c>
      <c r="D18" s="71">
        <f>'UZ-Ew'!$L$77</f>
        <v>45331.07</v>
      </c>
      <c r="E18" s="71">
        <f>'UZ-Ew'!$M$77</f>
        <v>62.390000000000008</v>
      </c>
      <c r="F18" s="71"/>
      <c r="G18" s="71"/>
      <c r="H18" s="71"/>
      <c r="I18" s="71"/>
      <c r="J18" s="992">
        <f t="shared" si="0"/>
        <v>45331.07</v>
      </c>
      <c r="K18" s="992">
        <f t="shared" si="0"/>
        <v>62.390000000000008</v>
      </c>
    </row>
    <row r="19" spans="1:11" ht="33.75" customHeight="1">
      <c r="A19" s="1845"/>
      <c r="B19" s="1846"/>
      <c r="C19" s="1008" t="s">
        <v>2075</v>
      </c>
      <c r="D19" s="1010"/>
      <c r="E19" s="1010"/>
      <c r="F19" s="1010"/>
      <c r="G19" s="1010"/>
      <c r="H19" s="1010"/>
      <c r="I19" s="1010"/>
      <c r="J19" s="992">
        <f t="shared" si="0"/>
        <v>0</v>
      </c>
      <c r="K19" s="992">
        <f t="shared" si="0"/>
        <v>0</v>
      </c>
    </row>
    <row r="20" spans="1:11" ht="33.75" customHeight="1">
      <c r="A20" s="1847"/>
      <c r="B20" s="1848"/>
      <c r="C20" s="993" t="s">
        <v>2062</v>
      </c>
      <c r="D20" s="76">
        <f>D18+D19</f>
        <v>45331.07</v>
      </c>
      <c r="E20" s="76">
        <f t="shared" ref="E20:I20" si="5">E18+E19</f>
        <v>62.390000000000008</v>
      </c>
      <c r="F20" s="76">
        <f t="shared" si="5"/>
        <v>0</v>
      </c>
      <c r="G20" s="76">
        <f t="shared" si="5"/>
        <v>0</v>
      </c>
      <c r="H20" s="76">
        <f t="shared" si="5"/>
        <v>0</v>
      </c>
      <c r="I20" s="76">
        <f t="shared" si="5"/>
        <v>0</v>
      </c>
      <c r="J20" s="76">
        <f t="shared" si="0"/>
        <v>45331.07</v>
      </c>
      <c r="K20" s="76">
        <f t="shared" si="0"/>
        <v>62.390000000000008</v>
      </c>
    </row>
    <row r="21" spans="1:11" ht="33.75" customHeight="1">
      <c r="A21" s="1843" t="s">
        <v>2076</v>
      </c>
      <c r="B21" s="1844"/>
      <c r="C21" s="1008" t="s">
        <v>2077</v>
      </c>
      <c r="D21" s="1010"/>
      <c r="E21" s="1010"/>
      <c r="F21" s="1010"/>
      <c r="G21" s="1010"/>
      <c r="H21" s="71">
        <f>'UZ-Ew'!$L$134</f>
        <v>4500</v>
      </c>
      <c r="I21" s="71">
        <f>'UZ-Ew'!$M$134</f>
        <v>0.5</v>
      </c>
      <c r="J21" s="992">
        <f t="shared" si="0"/>
        <v>4500</v>
      </c>
      <c r="K21" s="992">
        <f t="shared" si="0"/>
        <v>0.5</v>
      </c>
    </row>
    <row r="22" spans="1:11" ht="33.75" customHeight="1">
      <c r="A22" s="1845"/>
      <c r="B22" s="1846"/>
      <c r="C22" s="1008" t="s">
        <v>2078</v>
      </c>
      <c r="D22" s="1010"/>
      <c r="E22" s="1010"/>
      <c r="F22" s="1010"/>
      <c r="G22" s="1010"/>
      <c r="H22" s="1010"/>
      <c r="I22" s="1010"/>
      <c r="J22" s="992">
        <f t="shared" si="0"/>
        <v>0</v>
      </c>
      <c r="K22" s="992">
        <f t="shared" si="0"/>
        <v>0</v>
      </c>
    </row>
    <row r="23" spans="1:11" ht="33.75" customHeight="1">
      <c r="A23" s="1847"/>
      <c r="B23" s="1848"/>
      <c r="C23" s="993" t="s">
        <v>2062</v>
      </c>
      <c r="D23" s="76">
        <f t="shared" ref="D23:I23" si="6">D21+D22</f>
        <v>0</v>
      </c>
      <c r="E23" s="76">
        <f t="shared" si="6"/>
        <v>0</v>
      </c>
      <c r="F23" s="76">
        <f t="shared" si="6"/>
        <v>0</v>
      </c>
      <c r="G23" s="76">
        <f t="shared" si="6"/>
        <v>0</v>
      </c>
      <c r="H23" s="76">
        <f t="shared" si="6"/>
        <v>4500</v>
      </c>
      <c r="I23" s="76">
        <f t="shared" si="6"/>
        <v>0.5</v>
      </c>
      <c r="J23" s="76">
        <f t="shared" si="0"/>
        <v>4500</v>
      </c>
      <c r="K23" s="76">
        <f t="shared" si="0"/>
        <v>0.5</v>
      </c>
    </row>
    <row r="24" spans="1:11" ht="33.75" customHeight="1">
      <c r="A24" s="1841" t="s">
        <v>2079</v>
      </c>
      <c r="B24" s="1842"/>
      <c r="C24" s="1007"/>
      <c r="D24" s="995">
        <f>D16+D17+D20+D23</f>
        <v>126460.511</v>
      </c>
      <c r="E24" s="995">
        <f t="shared" ref="E24:I24" si="7">E16+E17+E20+E23</f>
        <v>171.31</v>
      </c>
      <c r="F24" s="995">
        <f t="shared" si="7"/>
        <v>0</v>
      </c>
      <c r="G24" s="995">
        <f t="shared" si="7"/>
        <v>0</v>
      </c>
      <c r="H24" s="995">
        <f t="shared" si="7"/>
        <v>9000</v>
      </c>
      <c r="I24" s="995">
        <f t="shared" si="7"/>
        <v>1</v>
      </c>
      <c r="J24" s="996">
        <f t="shared" si="0"/>
        <v>135460.511</v>
      </c>
      <c r="K24" s="996">
        <f t="shared" si="0"/>
        <v>172.31</v>
      </c>
    </row>
    <row r="25" spans="1:11" ht="33.75" customHeight="1">
      <c r="A25" s="1849" t="s">
        <v>2080</v>
      </c>
      <c r="B25" s="1849"/>
      <c r="C25" s="997" t="s">
        <v>2059</v>
      </c>
      <c r="D25" s="79">
        <f>'UZ-Ew'!$L$43</f>
        <v>81711.97</v>
      </c>
      <c r="E25" s="79">
        <f>'UZ-Ew'!$M$43</f>
        <v>112.59000000000002</v>
      </c>
      <c r="F25" s="1011"/>
      <c r="G25" s="1011"/>
      <c r="H25" s="1011"/>
      <c r="I25" s="1011"/>
      <c r="J25" s="76">
        <f t="shared" si="0"/>
        <v>81711.97</v>
      </c>
      <c r="K25" s="76">
        <f t="shared" si="0"/>
        <v>112.59000000000002</v>
      </c>
    </row>
    <row r="26" spans="1:11" ht="33.75" customHeight="1">
      <c r="A26" s="1843" t="s">
        <v>2081</v>
      </c>
      <c r="B26" s="1844"/>
      <c r="C26" s="1008" t="s">
        <v>2082</v>
      </c>
      <c r="D26" s="71">
        <f>'UZ-Ew'!$L$47</f>
        <v>18295</v>
      </c>
      <c r="E26" s="71">
        <f>'UZ-Ew'!$M$47</f>
        <v>22.42</v>
      </c>
      <c r="F26" s="71"/>
      <c r="G26" s="71"/>
      <c r="H26" s="71"/>
      <c r="I26" s="71"/>
      <c r="J26" s="992">
        <f t="shared" si="0"/>
        <v>18295</v>
      </c>
      <c r="K26" s="992">
        <f t="shared" si="0"/>
        <v>22.42</v>
      </c>
    </row>
    <row r="27" spans="1:11" ht="33.75" customHeight="1">
      <c r="A27" s="1845"/>
      <c r="B27" s="1846"/>
      <c r="C27" s="1008" t="s">
        <v>2083</v>
      </c>
      <c r="D27" s="1010"/>
      <c r="E27" s="1010"/>
      <c r="F27" s="71"/>
      <c r="G27" s="71"/>
      <c r="H27" s="71"/>
      <c r="I27" s="1010"/>
      <c r="J27" s="992">
        <f t="shared" si="0"/>
        <v>0</v>
      </c>
      <c r="K27" s="992">
        <f t="shared" si="0"/>
        <v>0</v>
      </c>
    </row>
    <row r="28" spans="1:11" ht="33.75" customHeight="1">
      <c r="A28" s="1847"/>
      <c r="B28" s="1848"/>
      <c r="C28" s="993" t="s">
        <v>2062</v>
      </c>
      <c r="D28" s="76">
        <f t="shared" ref="D28:I28" si="8">D26+D27</f>
        <v>18295</v>
      </c>
      <c r="E28" s="76">
        <f t="shared" si="8"/>
        <v>22.42</v>
      </c>
      <c r="F28" s="76">
        <f t="shared" si="8"/>
        <v>0</v>
      </c>
      <c r="G28" s="76">
        <f t="shared" si="8"/>
        <v>0</v>
      </c>
      <c r="H28" s="76">
        <f t="shared" si="8"/>
        <v>0</v>
      </c>
      <c r="I28" s="76">
        <f t="shared" si="8"/>
        <v>0</v>
      </c>
      <c r="J28" s="76">
        <f t="shared" si="0"/>
        <v>18295</v>
      </c>
      <c r="K28" s="76">
        <f t="shared" si="0"/>
        <v>22.42</v>
      </c>
    </row>
    <row r="29" spans="1:11" ht="33.75" customHeight="1">
      <c r="A29" s="1843" t="s">
        <v>2084</v>
      </c>
      <c r="B29" s="1844"/>
      <c r="C29" s="1008" t="s">
        <v>2085</v>
      </c>
      <c r="D29" s="1010"/>
      <c r="E29" s="1010"/>
      <c r="F29" s="1010"/>
      <c r="G29" s="1010"/>
      <c r="H29" s="1010"/>
      <c r="I29" s="1010"/>
      <c r="J29" s="992">
        <f t="shared" si="0"/>
        <v>0</v>
      </c>
      <c r="K29" s="992">
        <f t="shared" si="0"/>
        <v>0</v>
      </c>
    </row>
    <row r="30" spans="1:11" ht="33.75" customHeight="1">
      <c r="A30" s="1845"/>
      <c r="B30" s="1846"/>
      <c r="C30" s="1008" t="s">
        <v>2086</v>
      </c>
      <c r="D30" s="1010"/>
      <c r="E30" s="1010"/>
      <c r="F30" s="1010"/>
      <c r="G30" s="1010"/>
      <c r="H30" s="1010"/>
      <c r="I30" s="1010"/>
      <c r="J30" s="992">
        <f t="shared" si="0"/>
        <v>0</v>
      </c>
      <c r="K30" s="992">
        <f t="shared" si="0"/>
        <v>0</v>
      </c>
    </row>
    <row r="31" spans="1:11" ht="33.75" customHeight="1">
      <c r="A31" s="1847"/>
      <c r="B31" s="1848"/>
      <c r="C31" s="993" t="s">
        <v>2062</v>
      </c>
      <c r="D31" s="76">
        <f t="shared" ref="D31:I31" si="9">D29+D30</f>
        <v>0</v>
      </c>
      <c r="E31" s="76">
        <f t="shared" si="9"/>
        <v>0</v>
      </c>
      <c r="F31" s="76">
        <f t="shared" si="9"/>
        <v>0</v>
      </c>
      <c r="G31" s="76">
        <f t="shared" si="9"/>
        <v>0</v>
      </c>
      <c r="H31" s="76">
        <f t="shared" si="9"/>
        <v>0</v>
      </c>
      <c r="I31" s="76">
        <f t="shared" si="9"/>
        <v>0</v>
      </c>
      <c r="J31" s="76">
        <f t="shared" si="0"/>
        <v>0</v>
      </c>
      <c r="K31" s="76">
        <f t="shared" si="0"/>
        <v>0</v>
      </c>
    </row>
    <row r="32" spans="1:11" ht="33.75" customHeight="1">
      <c r="A32" s="1843" t="s">
        <v>2087</v>
      </c>
      <c r="B32" s="1844"/>
      <c r="C32" s="1008" t="s">
        <v>2088</v>
      </c>
      <c r="D32" s="1010"/>
      <c r="E32" s="1010"/>
      <c r="F32" s="1010"/>
      <c r="G32" s="1010"/>
      <c r="H32" s="1010"/>
      <c r="I32" s="1010"/>
      <c r="J32" s="992">
        <f t="shared" si="0"/>
        <v>0</v>
      </c>
      <c r="K32" s="992">
        <f t="shared" si="0"/>
        <v>0</v>
      </c>
    </row>
    <row r="33" spans="1:11" ht="33.75" customHeight="1">
      <c r="A33" s="1845"/>
      <c r="B33" s="1846"/>
      <c r="C33" s="1008" t="s">
        <v>2089</v>
      </c>
      <c r="D33" s="1010"/>
      <c r="E33" s="1010"/>
      <c r="F33" s="1010"/>
      <c r="G33" s="1010"/>
      <c r="H33" s="1010"/>
      <c r="I33" s="1010"/>
      <c r="J33" s="992">
        <f t="shared" si="0"/>
        <v>0</v>
      </c>
      <c r="K33" s="992">
        <f t="shared" si="0"/>
        <v>0</v>
      </c>
    </row>
    <row r="34" spans="1:11" ht="33.75" customHeight="1">
      <c r="A34" s="1847"/>
      <c r="B34" s="1848"/>
      <c r="C34" s="993" t="s">
        <v>2062</v>
      </c>
      <c r="D34" s="76">
        <f t="shared" ref="D34:I34" si="10">D32+D33</f>
        <v>0</v>
      </c>
      <c r="E34" s="76">
        <f t="shared" si="10"/>
        <v>0</v>
      </c>
      <c r="F34" s="76">
        <f t="shared" si="10"/>
        <v>0</v>
      </c>
      <c r="G34" s="76">
        <f t="shared" si="10"/>
        <v>0</v>
      </c>
      <c r="H34" s="76">
        <f t="shared" si="10"/>
        <v>0</v>
      </c>
      <c r="I34" s="76">
        <f t="shared" si="10"/>
        <v>0</v>
      </c>
      <c r="J34" s="76">
        <f t="shared" si="0"/>
        <v>0</v>
      </c>
      <c r="K34" s="76">
        <f t="shared" si="0"/>
        <v>0</v>
      </c>
    </row>
    <row r="35" spans="1:11" ht="33.75" customHeight="1">
      <c r="A35" s="1841" t="s">
        <v>2090</v>
      </c>
      <c r="B35" s="1842"/>
      <c r="C35" s="1007"/>
      <c r="D35" s="995">
        <f>D25+D28+D31+D34</f>
        <v>100006.97</v>
      </c>
      <c r="E35" s="995">
        <f t="shared" ref="E35:I35" si="11">E25+E28+E31+E34</f>
        <v>135.01000000000002</v>
      </c>
      <c r="F35" s="995">
        <f t="shared" si="11"/>
        <v>0</v>
      </c>
      <c r="G35" s="995">
        <f t="shared" si="11"/>
        <v>0</v>
      </c>
      <c r="H35" s="995">
        <f t="shared" si="11"/>
        <v>0</v>
      </c>
      <c r="I35" s="995">
        <f t="shared" si="11"/>
        <v>0</v>
      </c>
      <c r="J35" s="996">
        <f t="shared" si="0"/>
        <v>100006.97</v>
      </c>
      <c r="K35" s="996">
        <f t="shared" si="0"/>
        <v>135.01000000000002</v>
      </c>
    </row>
    <row r="36" spans="1:11" ht="33.75" customHeight="1">
      <c r="A36" s="1843" t="s">
        <v>2091</v>
      </c>
      <c r="B36" s="1844"/>
      <c r="C36" s="1008" t="s">
        <v>2092</v>
      </c>
      <c r="D36" s="71">
        <f>'UZ-Ew'!$L$24</f>
        <v>6543.5</v>
      </c>
      <c r="E36" s="71">
        <f>'UZ-Ew'!$M$24</f>
        <v>10.92</v>
      </c>
      <c r="F36" s="71"/>
      <c r="G36" s="71"/>
      <c r="H36" s="71">
        <f>'UZ-Ew'!$L$122</f>
        <v>4500</v>
      </c>
      <c r="I36" s="71">
        <f>'UZ-Ew'!$M$122</f>
        <v>0.5</v>
      </c>
      <c r="J36" s="992">
        <f t="shared" si="0"/>
        <v>11043.5</v>
      </c>
      <c r="K36" s="992">
        <f t="shared" si="0"/>
        <v>11.42</v>
      </c>
    </row>
    <row r="37" spans="1:11" ht="33.75" customHeight="1">
      <c r="A37" s="1845"/>
      <c r="B37" s="1846"/>
      <c r="C37" s="1008" t="s">
        <v>2093</v>
      </c>
      <c r="D37" s="71">
        <f>'UZ-Ew'!$L$29</f>
        <v>4361.5300000000007</v>
      </c>
      <c r="E37" s="71">
        <f>'UZ-Ew'!$M$29</f>
        <v>8.0399999999999991</v>
      </c>
      <c r="F37" s="71"/>
      <c r="G37" s="71"/>
      <c r="H37" s="71"/>
      <c r="I37" s="71"/>
      <c r="J37" s="992">
        <f t="shared" si="0"/>
        <v>4361.5300000000007</v>
      </c>
      <c r="K37" s="992">
        <f t="shared" si="0"/>
        <v>8.0399999999999991</v>
      </c>
    </row>
    <row r="38" spans="1:11" ht="33.75" customHeight="1">
      <c r="A38" s="1847"/>
      <c r="B38" s="1848"/>
      <c r="C38" s="993" t="s">
        <v>2062</v>
      </c>
      <c r="D38" s="76">
        <f t="shared" ref="D38:I38" si="12">D36+D37</f>
        <v>10905.03</v>
      </c>
      <c r="E38" s="76">
        <f t="shared" si="12"/>
        <v>18.96</v>
      </c>
      <c r="F38" s="76">
        <f t="shared" si="12"/>
        <v>0</v>
      </c>
      <c r="G38" s="76">
        <f t="shared" si="12"/>
        <v>0</v>
      </c>
      <c r="H38" s="76">
        <f t="shared" si="12"/>
        <v>4500</v>
      </c>
      <c r="I38" s="76">
        <f t="shared" si="12"/>
        <v>0.5</v>
      </c>
      <c r="J38" s="76">
        <f t="shared" si="0"/>
        <v>15405.03</v>
      </c>
      <c r="K38" s="76">
        <f t="shared" si="0"/>
        <v>19.46</v>
      </c>
    </row>
    <row r="39" spans="1:11" ht="33.75" customHeight="1">
      <c r="A39" s="1843" t="s">
        <v>2094</v>
      </c>
      <c r="B39" s="1844"/>
      <c r="C39" s="1008" t="s">
        <v>2095</v>
      </c>
      <c r="D39" s="72">
        <f>'UZ-Ew'!$L$22</f>
        <v>24333.48</v>
      </c>
      <c r="E39" s="72">
        <f>'UZ-Ew'!$M$22</f>
        <v>29.41</v>
      </c>
      <c r="F39" s="71"/>
      <c r="G39" s="71"/>
      <c r="H39" s="71"/>
      <c r="I39" s="71"/>
      <c r="J39" s="992">
        <f t="shared" si="0"/>
        <v>24333.48</v>
      </c>
      <c r="K39" s="992">
        <f t="shared" si="0"/>
        <v>29.41</v>
      </c>
    </row>
    <row r="40" spans="1:11" ht="33.75" customHeight="1">
      <c r="A40" s="1845"/>
      <c r="B40" s="1846"/>
      <c r="C40" s="1008" t="s">
        <v>2096</v>
      </c>
      <c r="D40" s="1010">
        <f>'UZ-Ew'!$L$20</f>
        <v>15902.597</v>
      </c>
      <c r="E40" s="1010">
        <f>'UZ-Ew'!$M$20</f>
        <v>21.78</v>
      </c>
      <c r="F40" s="71">
        <f>'UZ-Ew'!$L$106</f>
        <v>18588.726000000002</v>
      </c>
      <c r="G40" s="71">
        <f>'UZ-Ew'!$M$106</f>
        <v>25.91</v>
      </c>
      <c r="H40" s="71">
        <f>'UZ-Ew'!$L$120</f>
        <v>4500</v>
      </c>
      <c r="I40" s="71">
        <f>'UZ-Ew'!$M$120</f>
        <v>0.5</v>
      </c>
      <c r="J40" s="992">
        <f t="shared" si="0"/>
        <v>38991.323000000004</v>
      </c>
      <c r="K40" s="992">
        <f t="shared" si="0"/>
        <v>48.19</v>
      </c>
    </row>
    <row r="41" spans="1:11" ht="33.75" customHeight="1">
      <c r="A41" s="1847"/>
      <c r="B41" s="1848"/>
      <c r="C41" s="993" t="s">
        <v>2062</v>
      </c>
      <c r="D41" s="76">
        <f t="shared" ref="D41:I41" si="13">D39+D40</f>
        <v>40236.076999999997</v>
      </c>
      <c r="E41" s="76">
        <f t="shared" si="13"/>
        <v>51.19</v>
      </c>
      <c r="F41" s="76">
        <f t="shared" si="13"/>
        <v>18588.726000000002</v>
      </c>
      <c r="G41" s="76">
        <f t="shared" si="13"/>
        <v>25.91</v>
      </c>
      <c r="H41" s="76">
        <f t="shared" si="13"/>
        <v>4500</v>
      </c>
      <c r="I41" s="76">
        <f t="shared" si="13"/>
        <v>0.5</v>
      </c>
      <c r="J41" s="76">
        <f t="shared" si="0"/>
        <v>63324.803</v>
      </c>
      <c r="K41" s="76">
        <f t="shared" si="0"/>
        <v>77.599999999999994</v>
      </c>
    </row>
    <row r="42" spans="1:11" ht="33.75" customHeight="1">
      <c r="A42" s="1843" t="s">
        <v>2097</v>
      </c>
      <c r="B42" s="1844"/>
      <c r="C42" s="1008" t="s">
        <v>2098</v>
      </c>
      <c r="D42" s="1010"/>
      <c r="E42" s="1010"/>
      <c r="F42" s="1010"/>
      <c r="G42" s="1010"/>
      <c r="H42" s="1010"/>
      <c r="I42" s="1010"/>
      <c r="J42" s="992">
        <f t="shared" si="0"/>
        <v>0</v>
      </c>
      <c r="K42" s="992">
        <f t="shared" si="0"/>
        <v>0</v>
      </c>
    </row>
    <row r="43" spans="1:11" ht="33.75" customHeight="1">
      <c r="A43" s="1845"/>
      <c r="B43" s="1846"/>
      <c r="C43" s="1008" t="s">
        <v>2099</v>
      </c>
      <c r="D43" s="71">
        <f>'UZ-Ew'!$L$31</f>
        <v>28700.13</v>
      </c>
      <c r="E43" s="71">
        <f>'UZ-Ew'!$M$31</f>
        <v>38.4</v>
      </c>
      <c r="F43" s="71">
        <f>'UZ-Ew'!$L$108</f>
        <v>6433.84</v>
      </c>
      <c r="G43" s="71">
        <f>'UZ-Ew'!$M$108</f>
        <v>10.17</v>
      </c>
      <c r="H43" s="71"/>
      <c r="I43" s="71"/>
      <c r="J43" s="992">
        <f t="shared" si="0"/>
        <v>35133.97</v>
      </c>
      <c r="K43" s="992">
        <f t="shared" si="0"/>
        <v>48.57</v>
      </c>
    </row>
    <row r="44" spans="1:11" ht="33.75" customHeight="1">
      <c r="A44" s="1847"/>
      <c r="B44" s="1848"/>
      <c r="C44" s="993" t="s">
        <v>2062</v>
      </c>
      <c r="D44" s="76">
        <f t="shared" ref="D44:I44" si="14">D42+D43</f>
        <v>28700.13</v>
      </c>
      <c r="E44" s="76">
        <f t="shared" si="14"/>
        <v>38.4</v>
      </c>
      <c r="F44" s="76">
        <f t="shared" si="14"/>
        <v>6433.84</v>
      </c>
      <c r="G44" s="76">
        <f t="shared" si="14"/>
        <v>10.17</v>
      </c>
      <c r="H44" s="76">
        <f t="shared" si="14"/>
        <v>0</v>
      </c>
      <c r="I44" s="76">
        <f t="shared" si="14"/>
        <v>0</v>
      </c>
      <c r="J44" s="76">
        <f t="shared" si="0"/>
        <v>35133.97</v>
      </c>
      <c r="K44" s="76">
        <f t="shared" si="0"/>
        <v>48.57</v>
      </c>
    </row>
    <row r="45" spans="1:11" ht="33.75" customHeight="1">
      <c r="A45" s="1843" t="s">
        <v>2100</v>
      </c>
      <c r="B45" s="1844"/>
      <c r="C45" s="1008" t="s">
        <v>2101</v>
      </c>
      <c r="D45" s="72">
        <f>'UZ-Ew'!$L$17</f>
        <v>5587.5</v>
      </c>
      <c r="E45" s="72">
        <f>'UZ-Ew'!$M$17</f>
        <v>6.64</v>
      </c>
      <c r="F45" s="1010"/>
      <c r="G45" s="1010"/>
      <c r="H45" s="71">
        <f>'UZ-Ew'!$L$118</f>
        <v>4500</v>
      </c>
      <c r="I45" s="71">
        <f>'UZ-Ew'!$M$118</f>
        <v>0.5</v>
      </c>
      <c r="J45" s="992">
        <f t="shared" si="0"/>
        <v>10087.5</v>
      </c>
      <c r="K45" s="992">
        <f t="shared" si="0"/>
        <v>7.14</v>
      </c>
    </row>
    <row r="46" spans="1:11" ht="33.75" customHeight="1">
      <c r="A46" s="1845"/>
      <c r="B46" s="1846"/>
      <c r="C46" s="1008" t="s">
        <v>2102</v>
      </c>
      <c r="D46" s="1010"/>
      <c r="E46" s="1010"/>
      <c r="F46" s="71">
        <f>'UZ-Ew'!$L$110</f>
        <v>7864.5</v>
      </c>
      <c r="G46" s="71">
        <f>'UZ-Ew'!$M$110</f>
        <v>10.97</v>
      </c>
      <c r="H46" s="71">
        <f>'UZ-Ew'!$L$124</f>
        <v>12000</v>
      </c>
      <c r="I46" s="71">
        <f>'UZ-Ew'!$M$124</f>
        <v>0.5</v>
      </c>
      <c r="J46" s="992">
        <f t="shared" si="0"/>
        <v>19864.5</v>
      </c>
      <c r="K46" s="992">
        <f t="shared" si="0"/>
        <v>11.47</v>
      </c>
    </row>
    <row r="47" spans="1:11" ht="33.75" customHeight="1">
      <c r="A47" s="1847"/>
      <c r="B47" s="1848"/>
      <c r="C47" s="993" t="s">
        <v>2062</v>
      </c>
      <c r="D47" s="76">
        <f t="shared" ref="D47:I47" si="15">D45+D46</f>
        <v>5587.5</v>
      </c>
      <c r="E47" s="76">
        <f t="shared" si="15"/>
        <v>6.64</v>
      </c>
      <c r="F47" s="76">
        <f t="shared" si="15"/>
        <v>7864.5</v>
      </c>
      <c r="G47" s="76">
        <f t="shared" si="15"/>
        <v>10.97</v>
      </c>
      <c r="H47" s="76">
        <f t="shared" si="15"/>
        <v>16500</v>
      </c>
      <c r="I47" s="76">
        <f t="shared" si="15"/>
        <v>1</v>
      </c>
      <c r="J47" s="76">
        <f t="shared" si="0"/>
        <v>29952</v>
      </c>
      <c r="K47" s="76">
        <f t="shared" si="0"/>
        <v>18.61</v>
      </c>
    </row>
    <row r="48" spans="1:11" ht="33.75" customHeight="1">
      <c r="A48" s="1849" t="s">
        <v>2103</v>
      </c>
      <c r="B48" s="1849"/>
      <c r="C48" s="997" t="s">
        <v>2059</v>
      </c>
      <c r="D48" s="79">
        <f>'UZ-Ew'!$L$26</f>
        <v>4020.16</v>
      </c>
      <c r="E48" s="79">
        <f>'UZ-Ew'!$M$26</f>
        <v>6.1</v>
      </c>
      <c r="F48" s="74"/>
      <c r="G48" s="74"/>
      <c r="H48" s="74"/>
      <c r="I48" s="74"/>
      <c r="J48" s="76">
        <f t="shared" si="0"/>
        <v>4020.16</v>
      </c>
      <c r="K48" s="76">
        <f t="shared" si="0"/>
        <v>6.1</v>
      </c>
    </row>
    <row r="49" spans="1:11" ht="33.75" customHeight="1">
      <c r="A49" s="1849" t="s">
        <v>2104</v>
      </c>
      <c r="B49" s="1849"/>
      <c r="C49" s="997" t="s">
        <v>2105</v>
      </c>
      <c r="D49" s="1011"/>
      <c r="E49" s="1011"/>
      <c r="F49" s="1011"/>
      <c r="G49" s="1011"/>
      <c r="H49" s="74">
        <f>'UZ-Ew'!$L$126</f>
        <v>4500</v>
      </c>
      <c r="I49" s="74">
        <f>'UZ-Ew'!$M$126</f>
        <v>0.5</v>
      </c>
      <c r="J49" s="76">
        <f t="shared" si="0"/>
        <v>4500</v>
      </c>
      <c r="K49" s="76">
        <f t="shared" si="0"/>
        <v>0.5</v>
      </c>
    </row>
    <row r="50" spans="1:11" ht="33.75" customHeight="1">
      <c r="A50" s="1841" t="s">
        <v>2106</v>
      </c>
      <c r="B50" s="1842"/>
      <c r="C50" s="1007"/>
      <c r="D50" s="995">
        <f>D49+D48+D47+D44+D41+D38</f>
        <v>89448.896999999997</v>
      </c>
      <c r="E50" s="995">
        <f t="shared" ref="E50:I50" si="16">E49+E48+E47+E44+E41+E38</f>
        <v>121.28999999999999</v>
      </c>
      <c r="F50" s="995">
        <f t="shared" si="16"/>
        <v>32887.066000000006</v>
      </c>
      <c r="G50" s="995">
        <f t="shared" si="16"/>
        <v>47.05</v>
      </c>
      <c r="H50" s="995">
        <f t="shared" si="16"/>
        <v>30000</v>
      </c>
      <c r="I50" s="995">
        <f t="shared" si="16"/>
        <v>2.5</v>
      </c>
      <c r="J50" s="996">
        <f t="shared" si="0"/>
        <v>152335.96299999999</v>
      </c>
      <c r="K50" s="996">
        <f t="shared" si="0"/>
        <v>170.83999999999997</v>
      </c>
    </row>
    <row r="51" spans="1:11" ht="33.75" customHeight="1">
      <c r="A51" s="1843" t="s">
        <v>2107</v>
      </c>
      <c r="B51" s="1844"/>
      <c r="C51" s="1008" t="s">
        <v>2108</v>
      </c>
      <c r="D51" s="71">
        <f>'UZ-Ew'!$L$58</f>
        <v>17345.435999999998</v>
      </c>
      <c r="E51" s="71">
        <f>'UZ-Ew'!$M$58</f>
        <v>20.479999999999997</v>
      </c>
      <c r="F51" s="71"/>
      <c r="G51" s="71"/>
      <c r="H51" s="71"/>
      <c r="I51" s="71"/>
      <c r="J51" s="992">
        <f t="shared" si="0"/>
        <v>17345.435999999998</v>
      </c>
      <c r="K51" s="992">
        <f t="shared" si="0"/>
        <v>20.479999999999997</v>
      </c>
    </row>
    <row r="52" spans="1:11" ht="33.75" customHeight="1">
      <c r="A52" s="1845"/>
      <c r="B52" s="1846"/>
      <c r="C52" s="1008" t="s">
        <v>2109</v>
      </c>
      <c r="D52" s="71">
        <f>'UZ-Ew'!$L$51</f>
        <v>10778.665000000001</v>
      </c>
      <c r="E52" s="71">
        <f>'UZ-Ew'!$M$51</f>
        <v>13.6</v>
      </c>
      <c r="F52" s="71"/>
      <c r="G52" s="71"/>
      <c r="H52" s="71">
        <f>'UZ-Ew'!$L$128</f>
        <v>5048.6850000000004</v>
      </c>
      <c r="I52" s="71">
        <f>'UZ-Ew'!$M$128</f>
        <v>0.5</v>
      </c>
      <c r="J52" s="992">
        <f t="shared" si="0"/>
        <v>15827.350000000002</v>
      </c>
      <c r="K52" s="992">
        <f t="shared" si="0"/>
        <v>14.1</v>
      </c>
    </row>
    <row r="53" spans="1:11" ht="33.75" customHeight="1">
      <c r="A53" s="1847"/>
      <c r="B53" s="1848"/>
      <c r="C53" s="993" t="s">
        <v>2062</v>
      </c>
      <c r="D53" s="76">
        <f t="shared" ref="D53:I53" si="17">D51+D52</f>
        <v>28124.100999999999</v>
      </c>
      <c r="E53" s="76">
        <f t="shared" si="17"/>
        <v>34.08</v>
      </c>
      <c r="F53" s="76">
        <f t="shared" si="17"/>
        <v>0</v>
      </c>
      <c r="G53" s="76">
        <f t="shared" si="17"/>
        <v>0</v>
      </c>
      <c r="H53" s="76">
        <f t="shared" si="17"/>
        <v>5048.6850000000004</v>
      </c>
      <c r="I53" s="76">
        <f t="shared" si="17"/>
        <v>0.5</v>
      </c>
      <c r="J53" s="76">
        <f t="shared" si="0"/>
        <v>33172.786</v>
      </c>
      <c r="K53" s="76">
        <f t="shared" si="0"/>
        <v>34.58</v>
      </c>
    </row>
    <row r="54" spans="1:11" ht="33.75" customHeight="1">
      <c r="A54" s="1843" t="s">
        <v>2110</v>
      </c>
      <c r="B54" s="1844"/>
      <c r="C54" s="1008" t="s">
        <v>2059</v>
      </c>
      <c r="D54" s="72">
        <f>'UZ-Ew'!$L$61</f>
        <v>5943.6900000000005</v>
      </c>
      <c r="E54" s="72">
        <f>'UZ-Ew'!$M$61</f>
        <v>6.43</v>
      </c>
      <c r="F54" s="1010"/>
      <c r="G54" s="1010"/>
      <c r="H54" s="71"/>
      <c r="I54" s="71"/>
      <c r="J54" s="992">
        <f t="shared" si="0"/>
        <v>5943.6900000000005</v>
      </c>
      <c r="K54" s="992">
        <f t="shared" si="0"/>
        <v>6.43</v>
      </c>
    </row>
    <row r="55" spans="1:11" ht="33.75" customHeight="1">
      <c r="A55" s="1845"/>
      <c r="B55" s="1846"/>
      <c r="C55" s="1008" t="s">
        <v>2111</v>
      </c>
      <c r="D55" s="1010"/>
      <c r="E55" s="1010"/>
      <c r="F55" s="1010"/>
      <c r="G55" s="1010"/>
      <c r="H55" s="1010">
        <f>'UZ-Ew'!$L$130</f>
        <v>4500</v>
      </c>
      <c r="I55" s="1010">
        <f>'UZ-Ew'!$M$130</f>
        <v>0.5</v>
      </c>
      <c r="J55" s="992">
        <f t="shared" si="0"/>
        <v>4500</v>
      </c>
      <c r="K55" s="992">
        <f t="shared" si="0"/>
        <v>0.5</v>
      </c>
    </row>
    <row r="56" spans="1:11" ht="33.75" customHeight="1">
      <c r="A56" s="1847"/>
      <c r="B56" s="1848"/>
      <c r="C56" s="993" t="s">
        <v>2062</v>
      </c>
      <c r="D56" s="76">
        <f t="shared" ref="D56:I56" si="18">D54+D55</f>
        <v>5943.6900000000005</v>
      </c>
      <c r="E56" s="76">
        <f t="shared" si="18"/>
        <v>6.43</v>
      </c>
      <c r="F56" s="76">
        <f t="shared" si="18"/>
        <v>0</v>
      </c>
      <c r="G56" s="76">
        <f t="shared" si="18"/>
        <v>0</v>
      </c>
      <c r="H56" s="76">
        <f t="shared" si="18"/>
        <v>4500</v>
      </c>
      <c r="I56" s="76">
        <f t="shared" si="18"/>
        <v>0.5</v>
      </c>
      <c r="J56" s="76">
        <f t="shared" si="0"/>
        <v>10443.69</v>
      </c>
      <c r="K56" s="76">
        <f t="shared" si="0"/>
        <v>6.93</v>
      </c>
    </row>
    <row r="57" spans="1:11" ht="33.75" customHeight="1">
      <c r="A57" s="1841" t="s">
        <v>2112</v>
      </c>
      <c r="B57" s="1842"/>
      <c r="C57" s="1007"/>
      <c r="D57" s="995">
        <f>D56+D53</f>
        <v>34067.790999999997</v>
      </c>
      <c r="E57" s="995">
        <f t="shared" ref="E57:I57" si="19">E56+E53</f>
        <v>40.51</v>
      </c>
      <c r="F57" s="995">
        <f t="shared" si="19"/>
        <v>0</v>
      </c>
      <c r="G57" s="995">
        <f t="shared" si="19"/>
        <v>0</v>
      </c>
      <c r="H57" s="995">
        <f t="shared" si="19"/>
        <v>9548.6850000000013</v>
      </c>
      <c r="I57" s="995">
        <f t="shared" si="19"/>
        <v>1</v>
      </c>
      <c r="J57" s="996">
        <f t="shared" si="0"/>
        <v>43616.475999999995</v>
      </c>
      <c r="K57" s="996">
        <f t="shared" si="0"/>
        <v>41.51</v>
      </c>
    </row>
    <row r="58" spans="1:11" ht="33.75" customHeight="1">
      <c r="A58" s="1843" t="s">
        <v>2113</v>
      </c>
      <c r="B58" s="1844"/>
      <c r="C58" s="1008" t="s">
        <v>2059</v>
      </c>
      <c r="D58" s="1010"/>
      <c r="E58" s="1010"/>
      <c r="F58" s="1010">
        <f>'UZ-Ew'!$L$112</f>
        <v>10454.94</v>
      </c>
      <c r="G58" s="1010">
        <f>'UZ-Ew'!$M$112</f>
        <v>13.13</v>
      </c>
      <c r="H58" s="1010">
        <f>'UZ-Ew'!$L$138</f>
        <v>11436.945</v>
      </c>
      <c r="I58" s="1010">
        <f>'UZ-Ew'!$M$138</f>
        <v>0.5</v>
      </c>
      <c r="J58" s="992">
        <f t="shared" si="0"/>
        <v>21891.885000000002</v>
      </c>
      <c r="K58" s="992">
        <f t="shared" si="0"/>
        <v>13.63</v>
      </c>
    </row>
    <row r="59" spans="1:11" ht="33.75" customHeight="1">
      <c r="A59" s="1845"/>
      <c r="B59" s="1846"/>
      <c r="C59" s="1008" t="s">
        <v>2114</v>
      </c>
      <c r="D59" s="1010"/>
      <c r="E59" s="1010"/>
      <c r="F59" s="1010"/>
      <c r="G59" s="1010"/>
      <c r="H59" s="1010"/>
      <c r="I59" s="1010"/>
      <c r="J59" s="992">
        <f t="shared" si="0"/>
        <v>0</v>
      </c>
      <c r="K59" s="992">
        <f t="shared" si="0"/>
        <v>0</v>
      </c>
    </row>
    <row r="60" spans="1:11" ht="33.75" customHeight="1">
      <c r="A60" s="1845"/>
      <c r="B60" s="1846"/>
      <c r="C60" s="1008" t="s">
        <v>2115</v>
      </c>
      <c r="D60" s="71">
        <f>'UZ-Ew'!$L$82</f>
        <v>8012.7150000000001</v>
      </c>
      <c r="E60" s="71">
        <f>'UZ-Ew'!$M$82</f>
        <v>9.91</v>
      </c>
      <c r="F60" s="71"/>
      <c r="G60" s="71"/>
      <c r="H60" s="71">
        <f>'UZ-Ew'!$L$136</f>
        <v>4500</v>
      </c>
      <c r="I60" s="71">
        <f>'UZ-Ew'!$M$136</f>
        <v>0.5</v>
      </c>
      <c r="J60" s="992">
        <f t="shared" si="0"/>
        <v>12512.715</v>
      </c>
      <c r="K60" s="992">
        <f t="shared" si="0"/>
        <v>10.41</v>
      </c>
    </row>
    <row r="61" spans="1:11" ht="33.75" customHeight="1">
      <c r="A61" s="1847"/>
      <c r="B61" s="1848"/>
      <c r="C61" s="993" t="s">
        <v>2062</v>
      </c>
      <c r="D61" s="76">
        <f t="shared" ref="D61:I61" si="20">D58+D59+D60</f>
        <v>8012.7150000000001</v>
      </c>
      <c r="E61" s="76">
        <f t="shared" si="20"/>
        <v>9.91</v>
      </c>
      <c r="F61" s="76">
        <f t="shared" si="20"/>
        <v>10454.94</v>
      </c>
      <c r="G61" s="76">
        <f t="shared" si="20"/>
        <v>13.13</v>
      </c>
      <c r="H61" s="76">
        <f t="shared" si="20"/>
        <v>15936.945</v>
      </c>
      <c r="I61" s="76">
        <f t="shared" si="20"/>
        <v>1</v>
      </c>
      <c r="J61" s="76">
        <f t="shared" si="0"/>
        <v>34404.6</v>
      </c>
      <c r="K61" s="76">
        <f t="shared" si="0"/>
        <v>24.04</v>
      </c>
    </row>
    <row r="62" spans="1:11" ht="33.75" customHeight="1">
      <c r="A62" s="1843" t="s">
        <v>2116</v>
      </c>
      <c r="B62" s="1844"/>
      <c r="C62" s="1008" t="s">
        <v>2117</v>
      </c>
      <c r="D62" s="72">
        <f>'UZ-Ew'!$L$80</f>
        <v>6605.64</v>
      </c>
      <c r="E62" s="72">
        <f>'UZ-Ew'!$M$80</f>
        <v>8.7799999999999994</v>
      </c>
      <c r="F62" s="1010"/>
      <c r="G62" s="1010"/>
      <c r="H62" s="1010"/>
      <c r="I62" s="1010"/>
      <c r="J62" s="992">
        <f t="shared" si="0"/>
        <v>6605.64</v>
      </c>
      <c r="K62" s="992">
        <f t="shared" si="0"/>
        <v>8.7799999999999994</v>
      </c>
    </row>
    <row r="63" spans="1:11" ht="33.75" customHeight="1">
      <c r="A63" s="1845"/>
      <c r="B63" s="1846"/>
      <c r="C63" s="1008" t="s">
        <v>2118</v>
      </c>
      <c r="D63" s="72">
        <f>'UZ-Ew'!$L$92</f>
        <v>9129.3700000000008</v>
      </c>
      <c r="E63" s="72">
        <f>'UZ-Ew'!$M$92</f>
        <v>12.14</v>
      </c>
      <c r="F63" s="71"/>
      <c r="G63" s="71"/>
      <c r="H63" s="71"/>
      <c r="I63" s="71"/>
      <c r="J63" s="992">
        <f t="shared" si="0"/>
        <v>9129.3700000000008</v>
      </c>
      <c r="K63" s="992">
        <f t="shared" si="0"/>
        <v>12.14</v>
      </c>
    </row>
    <row r="64" spans="1:11" ht="33.75" customHeight="1">
      <c r="A64" s="1845"/>
      <c r="B64" s="1846"/>
      <c r="C64" s="1008" t="s">
        <v>2119</v>
      </c>
      <c r="D64" s="1010"/>
      <c r="E64" s="1010"/>
      <c r="F64" s="1010"/>
      <c r="G64" s="1010"/>
      <c r="H64" s="1010"/>
      <c r="I64" s="1010"/>
      <c r="J64" s="992">
        <f t="shared" si="0"/>
        <v>0</v>
      </c>
      <c r="K64" s="992">
        <f t="shared" si="0"/>
        <v>0</v>
      </c>
    </row>
    <row r="65" spans="1:11" ht="33.75" customHeight="1">
      <c r="A65" s="1847"/>
      <c r="B65" s="1848"/>
      <c r="C65" s="993" t="s">
        <v>2062</v>
      </c>
      <c r="D65" s="76">
        <f t="shared" ref="D65:I65" si="21">D62+D63+D64</f>
        <v>15735.010000000002</v>
      </c>
      <c r="E65" s="76">
        <f t="shared" si="21"/>
        <v>20.92</v>
      </c>
      <c r="F65" s="76">
        <f t="shared" si="21"/>
        <v>0</v>
      </c>
      <c r="G65" s="76">
        <f t="shared" si="21"/>
        <v>0</v>
      </c>
      <c r="H65" s="76">
        <f t="shared" si="21"/>
        <v>0</v>
      </c>
      <c r="I65" s="76">
        <f t="shared" si="21"/>
        <v>0</v>
      </c>
      <c r="J65" s="76">
        <f t="shared" si="0"/>
        <v>15735.010000000002</v>
      </c>
      <c r="K65" s="76">
        <f t="shared" si="0"/>
        <v>20.92</v>
      </c>
    </row>
    <row r="66" spans="1:11" ht="33.75" customHeight="1">
      <c r="A66" s="1849" t="s">
        <v>2120</v>
      </c>
      <c r="B66" s="1849"/>
      <c r="C66" s="997" t="s">
        <v>2121</v>
      </c>
      <c r="D66" s="1011">
        <f>'UZ-Ew'!$L$90</f>
        <v>90770.491999999998</v>
      </c>
      <c r="E66" s="1011">
        <f>'UZ-Ew'!$M$90</f>
        <v>106.64</v>
      </c>
      <c r="F66" s="1011"/>
      <c r="G66" s="1011"/>
      <c r="H66" s="1011"/>
      <c r="I66" s="1011"/>
      <c r="J66" s="76">
        <f t="shared" si="0"/>
        <v>90770.491999999998</v>
      </c>
      <c r="K66" s="76">
        <f t="shared" si="0"/>
        <v>106.64</v>
      </c>
    </row>
    <row r="67" spans="1:11" ht="33.75" customHeight="1">
      <c r="A67" s="1850" t="s">
        <v>2122</v>
      </c>
      <c r="B67" s="1851"/>
      <c r="C67" s="1009"/>
      <c r="D67" s="999">
        <f>D66+D65+D61</f>
        <v>114518.217</v>
      </c>
      <c r="E67" s="999">
        <f t="shared" ref="E67:I67" si="22">E66+E65+E61</f>
        <v>137.47</v>
      </c>
      <c r="F67" s="999">
        <f t="shared" si="22"/>
        <v>10454.94</v>
      </c>
      <c r="G67" s="999">
        <f t="shared" si="22"/>
        <v>13.13</v>
      </c>
      <c r="H67" s="999">
        <f t="shared" si="22"/>
        <v>15936.945</v>
      </c>
      <c r="I67" s="999">
        <f t="shared" si="22"/>
        <v>1</v>
      </c>
      <c r="J67" s="996">
        <f t="shared" si="0"/>
        <v>140910.10200000001</v>
      </c>
      <c r="K67" s="996">
        <f t="shared" si="0"/>
        <v>151.6</v>
      </c>
    </row>
    <row r="68" spans="1:11">
      <c r="A68" s="1852" t="s">
        <v>2123</v>
      </c>
      <c r="B68" s="1853"/>
      <c r="C68" s="1853"/>
      <c r="D68" s="1000">
        <f>D67+D57+D50+D35+D24+D12</f>
        <v>499789.85600000003</v>
      </c>
      <c r="E68" s="1000">
        <f t="shared" ref="E68:I68" si="23">E67+E57+E50+E35+E24+E12</f>
        <v>653.21999999999991</v>
      </c>
      <c r="F68" s="1000">
        <f t="shared" si="23"/>
        <v>75029.276000000013</v>
      </c>
      <c r="G68" s="1000">
        <f t="shared" si="23"/>
        <v>108.35</v>
      </c>
      <c r="H68" s="1000">
        <f t="shared" si="23"/>
        <v>68985.63</v>
      </c>
      <c r="I68" s="1000">
        <f t="shared" si="23"/>
        <v>6</v>
      </c>
      <c r="J68" s="1001">
        <f t="shared" si="0"/>
        <v>643804.76199999999</v>
      </c>
      <c r="K68" s="1001">
        <f t="shared" si="0"/>
        <v>767.56999999999994</v>
      </c>
    </row>
  </sheetData>
  <mergeCells count="31">
    <mergeCell ref="A25:B25"/>
    <mergeCell ref="A1:C1"/>
    <mergeCell ref="A2:B3"/>
    <mergeCell ref="D2:K2"/>
    <mergeCell ref="A4:B7"/>
    <mergeCell ref="A8:B11"/>
    <mergeCell ref="A12:B12"/>
    <mergeCell ref="A13:B16"/>
    <mergeCell ref="A17:B17"/>
    <mergeCell ref="A18:B20"/>
    <mergeCell ref="A21:B23"/>
    <mergeCell ref="A24:B24"/>
    <mergeCell ref="A51:B53"/>
    <mergeCell ref="A26:B28"/>
    <mergeCell ref="A29:B31"/>
    <mergeCell ref="A32:B34"/>
    <mergeCell ref="A35:B35"/>
    <mergeCell ref="A36:B38"/>
    <mergeCell ref="A39:B41"/>
    <mergeCell ref="A42:B44"/>
    <mergeCell ref="A45:B47"/>
    <mergeCell ref="A48:B48"/>
    <mergeCell ref="A49:B49"/>
    <mergeCell ref="A50:B50"/>
    <mergeCell ref="A68:C68"/>
    <mergeCell ref="A54:B56"/>
    <mergeCell ref="A57:B57"/>
    <mergeCell ref="A58:B61"/>
    <mergeCell ref="A62:B65"/>
    <mergeCell ref="A66:B66"/>
    <mergeCell ref="A67:B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43"/>
  <sheetViews>
    <sheetView workbookViewId="0">
      <pane xSplit="15" ySplit="5" topLeftCell="P6" activePane="bottomRight" state="frozenSplit"/>
      <selection pane="topRight" activeCell="P1" sqref="P1"/>
      <selection pane="bottomLeft" activeCell="A12" sqref="A12"/>
      <selection pane="bottomRight" activeCell="P12" sqref="P12"/>
    </sheetView>
  </sheetViews>
  <sheetFormatPr defaultColWidth="9.109375" defaultRowHeight="14.25" customHeight="1"/>
  <cols>
    <col min="1" max="1" width="4.44140625" style="6" customWidth="1"/>
    <col min="2" max="2" width="12.44140625" style="6" customWidth="1"/>
    <col min="3" max="3" width="12.5546875" style="6" customWidth="1"/>
    <col min="4" max="4" width="11.109375" style="414" customWidth="1"/>
    <col min="5" max="5" width="65.109375" style="413" customWidth="1"/>
    <col min="6" max="7" width="62.109375" style="7" hidden="1" customWidth="1"/>
    <col min="8" max="8" width="21.88671875" style="408" hidden="1" customWidth="1"/>
    <col min="9" max="9" width="9.33203125" style="7" customWidth="1"/>
    <col min="10" max="10" width="14.109375" style="414" customWidth="1"/>
    <col min="11" max="11" width="11.88671875" style="412" customWidth="1"/>
    <col min="12" max="12" width="13.88671875" style="7" customWidth="1"/>
    <col min="13" max="13" width="9.88671875" style="7" customWidth="1"/>
    <col min="14" max="14" width="9.109375" style="7" hidden="1" customWidth="1"/>
    <col min="15" max="16384" width="9.109375" style="7"/>
  </cols>
  <sheetData>
    <row r="1" spans="1:16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2"/>
      <c r="J1" s="612"/>
      <c r="K1" s="1804" t="s">
        <v>2841</v>
      </c>
      <c r="L1" s="1804"/>
      <c r="M1" s="1804"/>
      <c r="N1" s="582"/>
    </row>
    <row r="2" spans="1:16" s="579" customFormat="1" ht="21.75" customHeight="1">
      <c r="A2" s="1805" t="s">
        <v>2460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610"/>
      <c r="O2" s="610"/>
      <c r="P2" s="610"/>
    </row>
    <row r="3" spans="1:16" s="10" customFormat="1" ht="21" customHeight="1">
      <c r="A3" s="1898" t="s">
        <v>2457</v>
      </c>
      <c r="B3" s="1898"/>
      <c r="C3" s="1898"/>
      <c r="D3" s="1898"/>
      <c r="E3" s="1898"/>
      <c r="F3" s="1898"/>
      <c r="G3" s="1898"/>
      <c r="H3" s="1898"/>
      <c r="I3" s="1898"/>
      <c r="J3" s="1898"/>
      <c r="K3" s="1898"/>
      <c r="L3" s="1898"/>
      <c r="M3" s="1898"/>
      <c r="N3" s="611"/>
      <c r="O3" s="611"/>
      <c r="P3" s="611"/>
    </row>
    <row r="4" spans="1:16" ht="19.5" customHeight="1">
      <c r="A4" s="1797" t="s">
        <v>1671</v>
      </c>
      <c r="B4" s="1797" t="s">
        <v>1674</v>
      </c>
      <c r="C4" s="1797" t="s">
        <v>1675</v>
      </c>
      <c r="D4" s="1800" t="s">
        <v>1672</v>
      </c>
      <c r="E4" s="1797" t="s">
        <v>1673</v>
      </c>
      <c r="F4" s="2025" t="s">
        <v>649</v>
      </c>
      <c r="G4" s="2026"/>
      <c r="H4" s="2019" t="s">
        <v>464</v>
      </c>
      <c r="I4" s="1894" t="s">
        <v>786</v>
      </c>
      <c r="J4" s="1894"/>
      <c r="K4" s="1894"/>
      <c r="L4" s="1894" t="s">
        <v>2184</v>
      </c>
      <c r="M4" s="1797" t="s">
        <v>2181</v>
      </c>
      <c r="N4" s="1913" t="s">
        <v>1769</v>
      </c>
    </row>
    <row r="5" spans="1:16" ht="32.25" customHeight="1">
      <c r="A5" s="1799"/>
      <c r="B5" s="1799"/>
      <c r="C5" s="1799"/>
      <c r="D5" s="1801"/>
      <c r="E5" s="1799"/>
      <c r="F5" s="415" t="s">
        <v>634</v>
      </c>
      <c r="G5" s="415" t="s">
        <v>66</v>
      </c>
      <c r="H5" s="2020"/>
      <c r="I5" s="1430" t="s">
        <v>787</v>
      </c>
      <c r="J5" s="2022" t="s">
        <v>788</v>
      </c>
      <c r="K5" s="2022"/>
      <c r="L5" s="1894"/>
      <c r="M5" s="1797"/>
      <c r="N5" s="1914"/>
    </row>
    <row r="6" spans="1:16" ht="24" customHeight="1">
      <c r="A6" s="1988" t="s">
        <v>2471</v>
      </c>
      <c r="B6" s="1988"/>
      <c r="C6" s="1988"/>
      <c r="D6" s="1988"/>
      <c r="E6" s="1989"/>
      <c r="F6" s="18"/>
      <c r="G6" s="18"/>
      <c r="H6" s="1431"/>
      <c r="I6" s="1432"/>
      <c r="J6" s="1433"/>
      <c r="K6" s="1434"/>
      <c r="L6" s="1296"/>
      <c r="M6" s="1296"/>
    </row>
    <row r="7" spans="1:16" s="43" customFormat="1" ht="14.25" customHeight="1">
      <c r="A7" s="1132">
        <v>1</v>
      </c>
      <c r="B7" s="1132" t="s">
        <v>57</v>
      </c>
      <c r="C7" s="1132" t="s">
        <v>56</v>
      </c>
      <c r="D7" s="1127">
        <v>504853008</v>
      </c>
      <c r="E7" s="1130" t="s">
        <v>155</v>
      </c>
      <c r="F7" s="416">
        <v>953</v>
      </c>
      <c r="G7" s="417">
        <v>1.72</v>
      </c>
      <c r="H7" s="12" t="s">
        <v>2411</v>
      </c>
      <c r="I7" s="1255">
        <f t="shared" ref="I7:I45" si="0">(K7-J7)/1000</f>
        <v>2</v>
      </c>
      <c r="J7" s="1435">
        <v>2230</v>
      </c>
      <c r="K7" s="1436">
        <v>4230</v>
      </c>
      <c r="L7" s="1437">
        <v>952.1</v>
      </c>
      <c r="M7" s="47">
        <v>1.72</v>
      </c>
    </row>
    <row r="8" spans="1:16" s="43" customFormat="1" ht="14.25" customHeight="1">
      <c r="A8" s="418"/>
      <c r="B8" s="418"/>
      <c r="C8" s="418"/>
      <c r="D8" s="469"/>
      <c r="E8" s="419"/>
      <c r="F8" s="387">
        <f>F7</f>
        <v>953</v>
      </c>
      <c r="G8" s="387">
        <f t="shared" ref="G8:N9" si="1">G7</f>
        <v>1.72</v>
      </c>
      <c r="H8" s="399"/>
      <c r="I8" s="387">
        <f t="shared" si="1"/>
        <v>2</v>
      </c>
      <c r="J8" s="420"/>
      <c r="K8" s="421"/>
      <c r="L8" s="387">
        <f t="shared" si="1"/>
        <v>952.1</v>
      </c>
      <c r="M8" s="387">
        <f t="shared" si="1"/>
        <v>1.72</v>
      </c>
      <c r="N8" s="387">
        <f t="shared" si="1"/>
        <v>0</v>
      </c>
    </row>
    <row r="9" spans="1:16" s="423" customFormat="1" ht="14.25" customHeight="1">
      <c r="A9" s="1438"/>
      <c r="B9" s="1438"/>
      <c r="C9" s="1438"/>
      <c r="D9" s="1439"/>
      <c r="E9" s="1440"/>
      <c r="F9" s="1441"/>
      <c r="G9" s="1441"/>
      <c r="H9" s="1442"/>
      <c r="I9" s="1441">
        <f t="shared" si="1"/>
        <v>2</v>
      </c>
      <c r="J9" s="1443"/>
      <c r="K9" s="1444"/>
      <c r="L9" s="1441">
        <f t="shared" si="1"/>
        <v>952.1</v>
      </c>
      <c r="M9" s="1441">
        <f>M8</f>
        <v>1.72</v>
      </c>
      <c r="N9" s="422"/>
    </row>
    <row r="10" spans="1:16" s="43" customFormat="1" ht="14.25" customHeight="1">
      <c r="A10" s="1132">
        <v>2</v>
      </c>
      <c r="B10" s="1132" t="s">
        <v>31</v>
      </c>
      <c r="C10" s="1132" t="s">
        <v>47</v>
      </c>
      <c r="D10" s="1127">
        <v>506023001</v>
      </c>
      <c r="E10" s="1130" t="s">
        <v>171</v>
      </c>
      <c r="F10" s="416">
        <v>11301.706</v>
      </c>
      <c r="G10" s="417">
        <v>16.054829999999999</v>
      </c>
      <c r="H10" s="13" t="s">
        <v>2412</v>
      </c>
      <c r="I10" s="1255">
        <f t="shared" si="0"/>
        <v>2.762</v>
      </c>
      <c r="J10" s="1435">
        <v>11192</v>
      </c>
      <c r="K10" s="1436">
        <v>13954</v>
      </c>
      <c r="L10" s="1437">
        <v>11301.706</v>
      </c>
      <c r="M10" s="47">
        <v>16.05</v>
      </c>
    </row>
    <row r="11" spans="1:16" s="43" customFormat="1" ht="14.25" customHeight="1">
      <c r="A11" s="418"/>
      <c r="B11" s="418"/>
      <c r="C11" s="418"/>
      <c r="D11" s="469"/>
      <c r="E11" s="419"/>
      <c r="F11" s="388">
        <f>F10</f>
        <v>11301.706</v>
      </c>
      <c r="G11" s="388">
        <f t="shared" ref="G11:N11" si="2">G10</f>
        <v>16.054829999999999</v>
      </c>
      <c r="H11" s="400"/>
      <c r="I11" s="388">
        <f t="shared" si="2"/>
        <v>2.762</v>
      </c>
      <c r="J11" s="424"/>
      <c r="K11" s="425"/>
      <c r="L11" s="388">
        <f t="shared" si="2"/>
        <v>11301.706</v>
      </c>
      <c r="M11" s="388">
        <f t="shared" si="2"/>
        <v>16.05</v>
      </c>
      <c r="N11" s="388">
        <f t="shared" si="2"/>
        <v>0</v>
      </c>
    </row>
    <row r="12" spans="1:16" s="43" customFormat="1" ht="14.25" customHeight="1">
      <c r="A12" s="1115">
        <v>3</v>
      </c>
      <c r="B12" s="1115" t="s">
        <v>31</v>
      </c>
      <c r="C12" s="1115" t="s">
        <v>42</v>
      </c>
      <c r="D12" s="470">
        <v>506513003</v>
      </c>
      <c r="E12" s="1116" t="s">
        <v>153</v>
      </c>
      <c r="F12" s="426">
        <v>2000</v>
      </c>
      <c r="G12" s="427">
        <v>0.5</v>
      </c>
      <c r="H12" s="1128" t="s">
        <v>2413</v>
      </c>
      <c r="I12" s="1255">
        <f t="shared" si="0"/>
        <v>2.76</v>
      </c>
      <c r="J12" s="1435">
        <v>1500</v>
      </c>
      <c r="K12" s="1436">
        <v>4260</v>
      </c>
      <c r="L12" s="1445">
        <v>5505.3649999999998</v>
      </c>
      <c r="M12" s="398">
        <v>8.64</v>
      </c>
    </row>
    <row r="13" spans="1:16" s="43" customFormat="1" ht="14.25" customHeight="1">
      <c r="A13" s="418"/>
      <c r="B13" s="418"/>
      <c r="C13" s="418"/>
      <c r="D13" s="469"/>
      <c r="E13" s="419"/>
      <c r="F13" s="389"/>
      <c r="G13" s="389"/>
      <c r="H13" s="401"/>
      <c r="I13" s="389">
        <f>I12</f>
        <v>2.76</v>
      </c>
      <c r="J13" s="428"/>
      <c r="K13" s="419"/>
      <c r="L13" s="389">
        <f>L12</f>
        <v>5505.3649999999998</v>
      </c>
      <c r="M13" s="389">
        <f>M12</f>
        <v>8.64</v>
      </c>
      <c r="N13" s="389"/>
    </row>
    <row r="14" spans="1:16" s="43" customFormat="1" ht="14.25" customHeight="1">
      <c r="A14" s="1132">
        <v>4</v>
      </c>
      <c r="B14" s="1132" t="s">
        <v>31</v>
      </c>
      <c r="C14" s="1132" t="s">
        <v>36</v>
      </c>
      <c r="D14" s="1127">
        <v>506323019</v>
      </c>
      <c r="E14" s="1130" t="s">
        <v>495</v>
      </c>
      <c r="F14" s="416">
        <v>3513.12</v>
      </c>
      <c r="G14" s="417">
        <v>3.49519</v>
      </c>
      <c r="H14" s="13" t="s">
        <v>874</v>
      </c>
      <c r="I14" s="1255">
        <f t="shared" si="0"/>
        <v>1.1100000000000001</v>
      </c>
      <c r="J14" s="1435">
        <v>3740</v>
      </c>
      <c r="K14" s="1436">
        <v>4850</v>
      </c>
      <c r="L14" s="1437">
        <v>3513.12</v>
      </c>
      <c r="M14" s="47">
        <v>3.5</v>
      </c>
    </row>
    <row r="15" spans="1:16" s="43" customFormat="1" ht="14.25" customHeight="1">
      <c r="A15" s="418"/>
      <c r="B15" s="418"/>
      <c r="C15" s="418"/>
      <c r="D15" s="469"/>
      <c r="E15" s="419"/>
      <c r="F15" s="390">
        <f>SUM(F14:F14)</f>
        <v>3513.12</v>
      </c>
      <c r="G15" s="390">
        <f t="shared" ref="G15:N15" si="3">SUM(G14:G14)</f>
        <v>3.49519</v>
      </c>
      <c r="H15" s="402"/>
      <c r="I15" s="390">
        <f t="shared" si="3"/>
        <v>1.1100000000000001</v>
      </c>
      <c r="J15" s="429"/>
      <c r="K15" s="430"/>
      <c r="L15" s="390">
        <f>SUM(L14:L14)</f>
        <v>3513.12</v>
      </c>
      <c r="M15" s="390">
        <f t="shared" si="3"/>
        <v>3.5</v>
      </c>
      <c r="N15" s="390">
        <f t="shared" si="3"/>
        <v>0</v>
      </c>
    </row>
    <row r="16" spans="1:16" s="423" customFormat="1" ht="14.25" customHeight="1">
      <c r="A16" s="1446"/>
      <c r="B16" s="1446"/>
      <c r="C16" s="1446"/>
      <c r="D16" s="1447"/>
      <c r="E16" s="1448"/>
      <c r="F16" s="1449"/>
      <c r="G16" s="1449"/>
      <c r="H16" s="1450"/>
      <c r="I16" s="1451">
        <f>I15+I13+I11</f>
        <v>6.6319999999999997</v>
      </c>
      <c r="J16" s="1452"/>
      <c r="K16" s="1453"/>
      <c r="L16" s="1451">
        <f>L15+L13+L11</f>
        <v>20320.190999999999</v>
      </c>
      <c r="M16" s="1451">
        <f>M15+M13+M11</f>
        <v>28.19</v>
      </c>
      <c r="N16" s="391"/>
    </row>
    <row r="17" spans="1:14" s="43" customFormat="1" ht="14.25" customHeight="1">
      <c r="A17" s="2006">
        <v>5</v>
      </c>
      <c r="B17" s="2006" t="s">
        <v>135</v>
      </c>
      <c r="C17" s="2006" t="s">
        <v>100</v>
      </c>
      <c r="D17" s="2009">
        <v>509253012</v>
      </c>
      <c r="E17" s="2023" t="s">
        <v>143</v>
      </c>
      <c r="F17" s="416">
        <v>10000</v>
      </c>
      <c r="G17" s="417">
        <v>13.3</v>
      </c>
      <c r="H17" s="12" t="s">
        <v>2414</v>
      </c>
      <c r="I17" s="1255">
        <f t="shared" si="0"/>
        <v>1.65</v>
      </c>
      <c r="J17" s="1435">
        <v>0</v>
      </c>
      <c r="K17" s="1436">
        <v>1650</v>
      </c>
      <c r="L17" s="1437">
        <v>4636</v>
      </c>
      <c r="M17" s="47">
        <v>4.6100000000000003</v>
      </c>
    </row>
    <row r="18" spans="1:14" s="43" customFormat="1" ht="14.25" customHeight="1">
      <c r="A18" s="2007"/>
      <c r="B18" s="2007"/>
      <c r="C18" s="2007"/>
      <c r="D18" s="2010"/>
      <c r="E18" s="2024"/>
      <c r="F18" s="416"/>
      <c r="G18" s="417"/>
      <c r="H18" s="12" t="s">
        <v>2415</v>
      </c>
      <c r="I18" s="1255">
        <f>(K18-J18)/1000</f>
        <v>2.15</v>
      </c>
      <c r="J18" s="1435">
        <v>6000</v>
      </c>
      <c r="K18" s="1436">
        <v>8150</v>
      </c>
      <c r="L18" s="1437">
        <v>7399</v>
      </c>
      <c r="M18" s="47">
        <v>8.66</v>
      </c>
    </row>
    <row r="19" spans="1:14" s="43" customFormat="1" ht="14.25" customHeight="1">
      <c r="A19" s="418"/>
      <c r="B19" s="418"/>
      <c r="C19" s="418"/>
      <c r="D19" s="469"/>
      <c r="E19" s="419"/>
      <c r="F19" s="389"/>
      <c r="G19" s="389"/>
      <c r="H19" s="401"/>
      <c r="I19" s="389">
        <f>SUM(I17:I18)</f>
        <v>3.8</v>
      </c>
      <c r="J19" s="428"/>
      <c r="K19" s="419"/>
      <c r="L19" s="967">
        <f>SUM(L17:L18)</f>
        <v>12035</v>
      </c>
      <c r="M19" s="389">
        <f>SUM(M17:M18)</f>
        <v>13.27</v>
      </c>
      <c r="N19" s="389"/>
    </row>
    <row r="20" spans="1:14" s="43" customFormat="1" ht="14.25" customHeight="1">
      <c r="A20" s="2006">
        <v>6</v>
      </c>
      <c r="B20" s="2006" t="s">
        <v>135</v>
      </c>
      <c r="C20" s="2006" t="s">
        <v>106</v>
      </c>
      <c r="D20" s="2011">
        <v>509543012</v>
      </c>
      <c r="E20" s="2021" t="s">
        <v>505</v>
      </c>
      <c r="F20" s="416">
        <v>12889</v>
      </c>
      <c r="G20" s="417">
        <v>16</v>
      </c>
      <c r="H20" s="403" t="s">
        <v>2416</v>
      </c>
      <c r="I20" s="1255">
        <f t="shared" si="0"/>
        <v>1.147</v>
      </c>
      <c r="J20" s="1435">
        <v>10395</v>
      </c>
      <c r="K20" s="1436">
        <v>11542</v>
      </c>
      <c r="L20" s="1437">
        <v>6531</v>
      </c>
      <c r="M20" s="47">
        <v>7.9</v>
      </c>
    </row>
    <row r="21" spans="1:14" s="43" customFormat="1" ht="14.25" customHeight="1">
      <c r="A21" s="2007"/>
      <c r="B21" s="2007"/>
      <c r="C21" s="2007"/>
      <c r="D21" s="2011"/>
      <c r="E21" s="2021"/>
      <c r="F21" s="416"/>
      <c r="G21" s="417"/>
      <c r="H21" s="403" t="s">
        <v>2417</v>
      </c>
      <c r="I21" s="1255">
        <f t="shared" ref="I21" si="4">(K21-J21)/1000</f>
        <v>1.135</v>
      </c>
      <c r="J21" s="1435">
        <v>8465</v>
      </c>
      <c r="K21" s="1436">
        <v>9600</v>
      </c>
      <c r="L21" s="1437">
        <v>6356</v>
      </c>
      <c r="M21" s="47">
        <v>7.92</v>
      </c>
    </row>
    <row r="22" spans="1:14" s="43" customFormat="1" ht="14.25" customHeight="1">
      <c r="A22" s="1132">
        <v>7</v>
      </c>
      <c r="B22" s="1132" t="s">
        <v>29</v>
      </c>
      <c r="C22" s="1132" t="s">
        <v>106</v>
      </c>
      <c r="D22" s="1127">
        <v>509543014</v>
      </c>
      <c r="E22" s="1130" t="s">
        <v>169</v>
      </c>
      <c r="F22" s="416">
        <v>586.5</v>
      </c>
      <c r="G22" s="417">
        <v>1.79</v>
      </c>
      <c r="H22" s="13" t="s">
        <v>1163</v>
      </c>
      <c r="I22" s="1255">
        <f t="shared" si="0"/>
        <v>0.3</v>
      </c>
      <c r="J22" s="1435">
        <v>8021</v>
      </c>
      <c r="K22" s="1436">
        <v>8321</v>
      </c>
      <c r="L22" s="1437">
        <v>586.5</v>
      </c>
      <c r="M22" s="47">
        <v>1.79</v>
      </c>
    </row>
    <row r="23" spans="1:14" s="43" customFormat="1" ht="14.25" customHeight="1">
      <c r="A23" s="418"/>
      <c r="B23" s="418"/>
      <c r="C23" s="418"/>
      <c r="D23" s="469"/>
      <c r="E23" s="419"/>
      <c r="F23" s="389"/>
      <c r="G23" s="389"/>
      <c r="H23" s="401"/>
      <c r="I23" s="389">
        <f>SUM(I20:I22)</f>
        <v>2.5819999999999999</v>
      </c>
      <c r="J23" s="428"/>
      <c r="K23" s="419"/>
      <c r="L23" s="967">
        <f>SUM(L20:L22)</f>
        <v>13473.5</v>
      </c>
      <c r="M23" s="389">
        <f>SUM(M20:M22)</f>
        <v>17.61</v>
      </c>
      <c r="N23" s="389"/>
    </row>
    <row r="24" spans="1:14" s="43" customFormat="1" ht="14.25" customHeight="1">
      <c r="A24" s="2006">
        <v>8</v>
      </c>
      <c r="B24" s="2006" t="s">
        <v>29</v>
      </c>
      <c r="C24" s="2027" t="s">
        <v>656</v>
      </c>
      <c r="D24" s="2011">
        <v>509253013</v>
      </c>
      <c r="E24" s="2021" t="s">
        <v>136</v>
      </c>
      <c r="F24" s="416">
        <v>3944.81</v>
      </c>
      <c r="G24" s="417">
        <v>5.25</v>
      </c>
      <c r="H24" s="1128" t="s">
        <v>1084</v>
      </c>
      <c r="I24" s="1255">
        <f t="shared" si="0"/>
        <v>1</v>
      </c>
      <c r="J24" s="1435">
        <v>6870</v>
      </c>
      <c r="K24" s="1436">
        <v>7870</v>
      </c>
      <c r="L24" s="1437">
        <v>1730.4349999999999</v>
      </c>
      <c r="M24" s="47">
        <v>2.2999999999999998</v>
      </c>
    </row>
    <row r="25" spans="1:14" s="43" customFormat="1" ht="14.25" customHeight="1">
      <c r="A25" s="2007"/>
      <c r="B25" s="2007"/>
      <c r="C25" s="2027"/>
      <c r="D25" s="2011"/>
      <c r="E25" s="2021"/>
      <c r="F25" s="416"/>
      <c r="G25" s="417"/>
      <c r="H25" s="1128" t="s">
        <v>1085</v>
      </c>
      <c r="I25" s="1255">
        <f>(K25-J25)/1000</f>
        <v>0.82499999999999996</v>
      </c>
      <c r="J25" s="1435">
        <v>7870</v>
      </c>
      <c r="K25" s="1436">
        <v>8695</v>
      </c>
      <c r="L25" s="1437">
        <v>2214.375</v>
      </c>
      <c r="M25" s="47">
        <v>2.94</v>
      </c>
    </row>
    <row r="26" spans="1:14" s="43" customFormat="1" ht="12.75" customHeight="1">
      <c r="A26" s="2006">
        <v>9</v>
      </c>
      <c r="B26" s="2006" t="s">
        <v>135</v>
      </c>
      <c r="C26" s="2006" t="s">
        <v>137</v>
      </c>
      <c r="D26" s="2011">
        <v>509253016</v>
      </c>
      <c r="E26" s="2021" t="s">
        <v>139</v>
      </c>
      <c r="F26" s="416">
        <v>14000</v>
      </c>
      <c r="G26" s="417">
        <v>31.5</v>
      </c>
      <c r="H26" s="1128" t="s">
        <v>1078</v>
      </c>
      <c r="I26" s="1255">
        <f t="shared" si="0"/>
        <v>3</v>
      </c>
      <c r="J26" s="1435">
        <v>0</v>
      </c>
      <c r="K26" s="1436">
        <v>3000</v>
      </c>
      <c r="L26" s="1437">
        <v>1013.05</v>
      </c>
      <c r="M26" s="47">
        <v>15.67</v>
      </c>
    </row>
    <row r="27" spans="1:14" s="43" customFormat="1" ht="12.75" customHeight="1">
      <c r="A27" s="2008"/>
      <c r="B27" s="2008"/>
      <c r="C27" s="2008"/>
      <c r="D27" s="2011"/>
      <c r="E27" s="2021"/>
      <c r="F27" s="416"/>
      <c r="G27" s="417"/>
      <c r="H27" s="2014" t="s">
        <v>1089</v>
      </c>
      <c r="I27" s="1255">
        <f>(K27-J27)/1000</f>
        <v>0.57499999999999996</v>
      </c>
      <c r="J27" s="1435">
        <v>3000</v>
      </c>
      <c r="K27" s="1436">
        <v>3575</v>
      </c>
      <c r="L27" s="2013">
        <v>11338.295</v>
      </c>
      <c r="M27" s="2012">
        <v>15.81</v>
      </c>
    </row>
    <row r="28" spans="1:14" s="43" customFormat="1" ht="12.75" customHeight="1">
      <c r="A28" s="2007"/>
      <c r="B28" s="2007"/>
      <c r="C28" s="2007"/>
      <c r="D28" s="2011"/>
      <c r="E28" s="2021"/>
      <c r="F28" s="416"/>
      <c r="G28" s="417"/>
      <c r="H28" s="2014"/>
      <c r="I28" s="1255">
        <f>(K28-J28)/1000</f>
        <v>3.65</v>
      </c>
      <c r="J28" s="1435">
        <v>4800</v>
      </c>
      <c r="K28" s="1436">
        <v>8450</v>
      </c>
      <c r="L28" s="2013"/>
      <c r="M28" s="2012"/>
    </row>
    <row r="29" spans="1:14" s="43" customFormat="1" ht="12.75" customHeight="1">
      <c r="A29" s="1132">
        <v>10</v>
      </c>
      <c r="B29" s="1132" t="s">
        <v>29</v>
      </c>
      <c r="C29" s="1132" t="s">
        <v>656</v>
      </c>
      <c r="D29" s="1127">
        <v>509253017</v>
      </c>
      <c r="E29" s="1130" t="s">
        <v>138</v>
      </c>
      <c r="F29" s="416">
        <v>2662.63</v>
      </c>
      <c r="G29" s="417">
        <v>3.09477</v>
      </c>
      <c r="H29" s="1128" t="s">
        <v>1082</v>
      </c>
      <c r="I29" s="1255">
        <f t="shared" si="0"/>
        <v>1.31</v>
      </c>
      <c r="J29" s="1435">
        <v>650</v>
      </c>
      <c r="K29" s="1436">
        <v>1960</v>
      </c>
      <c r="L29" s="1437">
        <v>1662.63</v>
      </c>
      <c r="M29" s="47">
        <v>3.09</v>
      </c>
    </row>
    <row r="30" spans="1:14" s="43" customFormat="1" ht="12.75" customHeight="1">
      <c r="A30" s="1132">
        <v>11</v>
      </c>
      <c r="B30" s="1132" t="s">
        <v>135</v>
      </c>
      <c r="C30" s="1132" t="s">
        <v>137</v>
      </c>
      <c r="D30" s="1127">
        <v>509253026</v>
      </c>
      <c r="E30" s="1130" t="s">
        <v>142</v>
      </c>
      <c r="F30" s="416">
        <v>8676</v>
      </c>
      <c r="G30" s="417">
        <v>12</v>
      </c>
      <c r="H30" s="1128" t="s">
        <v>1080</v>
      </c>
      <c r="I30" s="1255">
        <f t="shared" si="0"/>
        <v>2</v>
      </c>
      <c r="J30" s="1435">
        <v>0</v>
      </c>
      <c r="K30" s="1436">
        <v>2000</v>
      </c>
      <c r="L30" s="1437">
        <v>8675.08</v>
      </c>
      <c r="M30" s="47">
        <v>11.31</v>
      </c>
    </row>
    <row r="31" spans="1:14" s="43" customFormat="1" ht="12.75" customHeight="1">
      <c r="A31" s="1132">
        <v>12</v>
      </c>
      <c r="B31" s="1132" t="s">
        <v>29</v>
      </c>
      <c r="C31" s="1132" t="s">
        <v>656</v>
      </c>
      <c r="D31" s="1127">
        <v>509253038</v>
      </c>
      <c r="E31" s="1130" t="s">
        <v>657</v>
      </c>
      <c r="F31" s="416">
        <v>1365.96</v>
      </c>
      <c r="G31" s="417">
        <v>1.8161799999999999</v>
      </c>
      <c r="H31" s="1128" t="s">
        <v>1081</v>
      </c>
      <c r="I31" s="1255">
        <f t="shared" si="0"/>
        <v>0.54</v>
      </c>
      <c r="J31" s="1435">
        <v>0</v>
      </c>
      <c r="K31" s="1436">
        <v>540</v>
      </c>
      <c r="L31" s="1437">
        <v>1365.96</v>
      </c>
      <c r="M31" s="47">
        <v>1.87</v>
      </c>
    </row>
    <row r="32" spans="1:14" s="43" customFormat="1" ht="12.75" customHeight="1">
      <c r="A32" s="2006">
        <v>13</v>
      </c>
      <c r="B32" s="2006" t="s">
        <v>135</v>
      </c>
      <c r="C32" s="2006" t="s">
        <v>137</v>
      </c>
      <c r="D32" s="2009">
        <v>509253040</v>
      </c>
      <c r="E32" s="2023" t="s">
        <v>141</v>
      </c>
      <c r="F32" s="416">
        <v>16000</v>
      </c>
      <c r="G32" s="417">
        <v>22</v>
      </c>
      <c r="H32" s="1128" t="s">
        <v>1079</v>
      </c>
      <c r="I32" s="1255">
        <f t="shared" si="0"/>
        <v>2</v>
      </c>
      <c r="J32" s="1435">
        <v>1100</v>
      </c>
      <c r="K32" s="1436">
        <v>3100</v>
      </c>
      <c r="L32" s="1437">
        <v>7410.04</v>
      </c>
      <c r="M32" s="47">
        <v>9.66</v>
      </c>
    </row>
    <row r="33" spans="1:14" s="43" customFormat="1" ht="12.75" customHeight="1">
      <c r="A33" s="2007"/>
      <c r="B33" s="2007"/>
      <c r="C33" s="2007"/>
      <c r="D33" s="2010"/>
      <c r="E33" s="2024"/>
      <c r="F33" s="416"/>
      <c r="G33" s="417"/>
      <c r="H33" s="1128" t="s">
        <v>1088</v>
      </c>
      <c r="I33" s="1255">
        <f>(K33-J33)/1000</f>
        <v>2.84</v>
      </c>
      <c r="J33" s="1435">
        <v>6200</v>
      </c>
      <c r="K33" s="1436">
        <v>9040</v>
      </c>
      <c r="L33" s="1437">
        <v>8368.58</v>
      </c>
      <c r="M33" s="47">
        <v>11.67</v>
      </c>
    </row>
    <row r="34" spans="1:14" s="43" customFormat="1" ht="12.75" customHeight="1">
      <c r="A34" s="2006">
        <v>14</v>
      </c>
      <c r="B34" s="2006" t="s">
        <v>135</v>
      </c>
      <c r="C34" s="2027" t="s">
        <v>137</v>
      </c>
      <c r="D34" s="2011">
        <v>509253054</v>
      </c>
      <c r="E34" s="2021" t="s">
        <v>140</v>
      </c>
      <c r="F34" s="416">
        <v>16700</v>
      </c>
      <c r="G34" s="417">
        <v>23</v>
      </c>
      <c r="H34" s="14" t="s">
        <v>1087</v>
      </c>
      <c r="I34" s="1255">
        <f t="shared" si="0"/>
        <v>3</v>
      </c>
      <c r="J34" s="1435">
        <v>1450</v>
      </c>
      <c r="K34" s="1436">
        <v>4450</v>
      </c>
      <c r="L34" s="1437">
        <v>13970.34</v>
      </c>
      <c r="M34" s="47">
        <v>18.22</v>
      </c>
    </row>
    <row r="35" spans="1:14" s="43" customFormat="1" ht="12.75" customHeight="1">
      <c r="A35" s="2007"/>
      <c r="B35" s="2007"/>
      <c r="C35" s="2027"/>
      <c r="D35" s="2011"/>
      <c r="E35" s="2021"/>
      <c r="F35" s="416"/>
      <c r="G35" s="417"/>
      <c r="H35" s="1128" t="s">
        <v>1086</v>
      </c>
      <c r="I35" s="1255">
        <f>(K35-J35)/1000</f>
        <v>3.968</v>
      </c>
      <c r="J35" s="1435">
        <v>4450</v>
      </c>
      <c r="K35" s="1436">
        <v>8418</v>
      </c>
      <c r="L35" s="1437">
        <v>2730.09</v>
      </c>
      <c r="M35" s="47">
        <v>3.81</v>
      </c>
    </row>
    <row r="36" spans="1:14" s="43" customFormat="1" ht="12.75" customHeight="1">
      <c r="A36" s="1132">
        <v>15</v>
      </c>
      <c r="B36" s="1132" t="s">
        <v>29</v>
      </c>
      <c r="C36" s="1132" t="s">
        <v>656</v>
      </c>
      <c r="D36" s="1127">
        <v>509253057</v>
      </c>
      <c r="E36" s="1130" t="s">
        <v>659</v>
      </c>
      <c r="F36" s="416">
        <v>6184.73</v>
      </c>
      <c r="G36" s="417">
        <v>7.18851</v>
      </c>
      <c r="H36" s="1128" t="s">
        <v>1083</v>
      </c>
      <c r="I36" s="1255">
        <f t="shared" si="0"/>
        <v>4.49</v>
      </c>
      <c r="J36" s="1435">
        <v>4200</v>
      </c>
      <c r="K36" s="1436">
        <v>8690</v>
      </c>
      <c r="L36" s="1437">
        <v>6184.73</v>
      </c>
      <c r="M36" s="47">
        <v>7.19</v>
      </c>
    </row>
    <row r="37" spans="1:14" s="43" customFormat="1" ht="14.25" customHeight="1">
      <c r="A37" s="418"/>
      <c r="B37" s="418"/>
      <c r="C37" s="418"/>
      <c r="D37" s="469"/>
      <c r="E37" s="419"/>
      <c r="F37" s="389"/>
      <c r="G37" s="389"/>
      <c r="H37" s="401"/>
      <c r="I37" s="389">
        <f>SUM(I24:I36)</f>
        <v>29.198</v>
      </c>
      <c r="J37" s="428"/>
      <c r="K37" s="419"/>
      <c r="L37" s="967">
        <f>SUM(L24:L36)</f>
        <v>66663.604999999996</v>
      </c>
      <c r="M37" s="389">
        <f>SUM(M24:M36)</f>
        <v>103.54</v>
      </c>
      <c r="N37" s="389"/>
    </row>
    <row r="38" spans="1:14" s="43" customFormat="1" ht="14.25" customHeight="1">
      <c r="A38" s="2006">
        <v>16</v>
      </c>
      <c r="B38" s="2006" t="s">
        <v>135</v>
      </c>
      <c r="C38" s="2006" t="s">
        <v>134</v>
      </c>
      <c r="D38" s="2009">
        <v>509293003</v>
      </c>
      <c r="E38" s="2023" t="s">
        <v>175</v>
      </c>
      <c r="F38" s="416">
        <v>3500</v>
      </c>
      <c r="G38" s="417">
        <v>5</v>
      </c>
      <c r="H38" s="13" t="s">
        <v>2422</v>
      </c>
      <c r="I38" s="1255">
        <f t="shared" si="0"/>
        <v>1.905</v>
      </c>
      <c r="J38" s="1435">
        <v>5595</v>
      </c>
      <c r="K38" s="1436">
        <v>7500</v>
      </c>
      <c r="L38" s="1437">
        <v>1852</v>
      </c>
      <c r="M38" s="47">
        <v>2.46</v>
      </c>
    </row>
    <row r="39" spans="1:14" s="43" customFormat="1" ht="14.25" customHeight="1">
      <c r="A39" s="2007"/>
      <c r="B39" s="2007"/>
      <c r="C39" s="2007"/>
      <c r="D39" s="2010"/>
      <c r="E39" s="2024"/>
      <c r="F39" s="416"/>
      <c r="G39" s="417"/>
      <c r="H39" s="13" t="s">
        <v>2423</v>
      </c>
      <c r="I39" s="1255">
        <f t="shared" ref="I39" si="5">(K39-J39)/1000</f>
        <v>0.4</v>
      </c>
      <c r="J39" s="1435">
        <v>260</v>
      </c>
      <c r="K39" s="1436">
        <v>660</v>
      </c>
      <c r="L39" s="1437">
        <v>1583</v>
      </c>
      <c r="M39" s="47">
        <v>1.84</v>
      </c>
    </row>
    <row r="40" spans="1:14" s="43" customFormat="1" ht="14.25" customHeight="1">
      <c r="A40" s="418"/>
      <c r="B40" s="418"/>
      <c r="C40" s="418"/>
      <c r="D40" s="469"/>
      <c r="E40" s="419"/>
      <c r="F40" s="389"/>
      <c r="G40" s="389"/>
      <c r="H40" s="401"/>
      <c r="I40" s="389">
        <f>SUM(I38:I39)</f>
        <v>2.3050000000000002</v>
      </c>
      <c r="J40" s="428"/>
      <c r="K40" s="419"/>
      <c r="L40" s="967">
        <f>SUM(L38:L39)</f>
        <v>3435</v>
      </c>
      <c r="M40" s="389">
        <f>SUM(M38:M39)</f>
        <v>4.3</v>
      </c>
      <c r="N40" s="389"/>
    </row>
    <row r="41" spans="1:14" s="43" customFormat="1" ht="14.25" customHeight="1">
      <c r="A41" s="1132">
        <v>17</v>
      </c>
      <c r="B41" s="1132" t="s">
        <v>29</v>
      </c>
      <c r="C41" s="1132" t="s">
        <v>28</v>
      </c>
      <c r="D41" s="1127">
        <v>509213001</v>
      </c>
      <c r="E41" s="1130" t="s">
        <v>662</v>
      </c>
      <c r="F41" s="416">
        <v>4026.04</v>
      </c>
      <c r="G41" s="417">
        <v>4.6794700000000002</v>
      </c>
      <c r="H41" s="403" t="s">
        <v>1126</v>
      </c>
      <c r="I41" s="1255">
        <f t="shared" si="0"/>
        <v>3.4609999999999999</v>
      </c>
      <c r="J41" s="1435">
        <v>4010</v>
      </c>
      <c r="K41" s="1436">
        <v>7471</v>
      </c>
      <c r="L41" s="1437">
        <v>4026</v>
      </c>
      <c r="M41" s="47">
        <v>4.68</v>
      </c>
    </row>
    <row r="42" spans="1:14" s="43" customFormat="1" ht="14.25" customHeight="1">
      <c r="A42" s="1132">
        <v>18</v>
      </c>
      <c r="B42" s="1132" t="s">
        <v>29</v>
      </c>
      <c r="C42" s="1132" t="s">
        <v>28</v>
      </c>
      <c r="D42" s="1127">
        <v>509213006</v>
      </c>
      <c r="E42" s="1130" t="s">
        <v>663</v>
      </c>
      <c r="F42" s="416">
        <v>5966.05</v>
      </c>
      <c r="G42" s="417">
        <v>6.9343399999999997</v>
      </c>
      <c r="H42" s="1128" t="s">
        <v>1127</v>
      </c>
      <c r="I42" s="1255">
        <f t="shared" si="0"/>
        <v>3.93</v>
      </c>
      <c r="J42" s="1435">
        <v>0</v>
      </c>
      <c r="K42" s="1436">
        <v>3930</v>
      </c>
      <c r="L42" s="1437">
        <v>5966</v>
      </c>
      <c r="M42" s="47">
        <v>6.93</v>
      </c>
    </row>
    <row r="43" spans="1:14" s="43" customFormat="1" ht="14.25" customHeight="1">
      <c r="A43" s="431"/>
      <c r="B43" s="431"/>
      <c r="C43" s="431"/>
      <c r="D43" s="471"/>
      <c r="E43" s="432"/>
      <c r="F43" s="392"/>
      <c r="G43" s="392"/>
      <c r="H43" s="404"/>
      <c r="I43" s="392">
        <f>SUM(I41:I42)</f>
        <v>7.391</v>
      </c>
      <c r="J43" s="433"/>
      <c r="K43" s="432"/>
      <c r="L43" s="968">
        <f>SUM(L41:L42)</f>
        <v>9992</v>
      </c>
      <c r="M43" s="392">
        <f>SUM(M41:M42)</f>
        <v>11.61</v>
      </c>
      <c r="N43" s="392"/>
    </row>
    <row r="44" spans="1:14" s="43" customFormat="1" ht="14.25" customHeight="1">
      <c r="A44" s="1454"/>
      <c r="B44" s="1454"/>
      <c r="C44" s="1454"/>
      <c r="D44" s="1455"/>
      <c r="E44" s="1456"/>
      <c r="F44" s="1457"/>
      <c r="G44" s="1457"/>
      <c r="H44" s="1458"/>
      <c r="I44" s="1457">
        <f>I43+I40+I37+I23+I19</f>
        <v>45.275999999999996</v>
      </c>
      <c r="J44" s="1459"/>
      <c r="K44" s="1456"/>
      <c r="L44" s="1460">
        <f>L43+L40+L37+L23+L19</f>
        <v>105599.105</v>
      </c>
      <c r="M44" s="1457">
        <f>M43+M40+M37+M23+M19</f>
        <v>150.33000000000001</v>
      </c>
      <c r="N44" s="393"/>
    </row>
    <row r="45" spans="1:14" s="43" customFormat="1" ht="14.25" customHeight="1">
      <c r="A45" s="1132">
        <v>19</v>
      </c>
      <c r="B45" s="1132" t="s">
        <v>19</v>
      </c>
      <c r="C45" s="1132" t="s">
        <v>18</v>
      </c>
      <c r="D45" s="1127">
        <v>542843003</v>
      </c>
      <c r="E45" s="1130" t="s">
        <v>664</v>
      </c>
      <c r="F45" s="416">
        <v>3214</v>
      </c>
      <c r="G45" s="417">
        <v>4</v>
      </c>
      <c r="H45" s="1128" t="s">
        <v>1609</v>
      </c>
      <c r="I45" s="1255">
        <f t="shared" si="0"/>
        <v>2.0499999999999998</v>
      </c>
      <c r="J45" s="1435">
        <v>5835</v>
      </c>
      <c r="K45" s="1436">
        <v>7885</v>
      </c>
      <c r="L45" s="1437">
        <v>3213.1</v>
      </c>
      <c r="M45" s="47">
        <v>4</v>
      </c>
    </row>
    <row r="46" spans="1:14" s="43" customFormat="1" ht="14.25" customHeight="1">
      <c r="A46" s="418"/>
      <c r="B46" s="465"/>
      <c r="C46" s="465"/>
      <c r="D46" s="428"/>
      <c r="E46" s="419"/>
      <c r="F46" s="389"/>
      <c r="G46" s="389"/>
      <c r="H46" s="401"/>
      <c r="I46" s="389">
        <f>I45</f>
        <v>2.0499999999999998</v>
      </c>
      <c r="J46" s="428"/>
      <c r="K46" s="419"/>
      <c r="L46" s="389">
        <f>L45</f>
        <v>3213.1</v>
      </c>
      <c r="M46" s="389">
        <f>M45</f>
        <v>4</v>
      </c>
      <c r="N46" s="389"/>
    </row>
    <row r="47" spans="1:14" s="437" customFormat="1" ht="14.25" customHeight="1">
      <c r="A47" s="1115">
        <v>20</v>
      </c>
      <c r="B47" s="1115" t="s">
        <v>130</v>
      </c>
      <c r="C47" s="1115" t="s">
        <v>133</v>
      </c>
      <c r="D47" s="1120">
        <v>542733005</v>
      </c>
      <c r="E47" s="1116" t="s">
        <v>447</v>
      </c>
      <c r="F47" s="435">
        <v>2561</v>
      </c>
      <c r="G47" s="436">
        <v>3.57</v>
      </c>
      <c r="H47" s="1128" t="s">
        <v>1610</v>
      </c>
      <c r="I47" s="1255">
        <f t="shared" ref="I47:I80" si="6">(K47-J47)/1000</f>
        <v>1.4019999999999999</v>
      </c>
      <c r="J47" s="1435">
        <v>1508</v>
      </c>
      <c r="K47" s="1436">
        <v>2910</v>
      </c>
      <c r="L47" s="1445">
        <v>2560.84</v>
      </c>
      <c r="M47" s="398">
        <v>3.57</v>
      </c>
    </row>
    <row r="48" spans="1:14" s="43" customFormat="1" ht="14.25" customHeight="1">
      <c r="A48" s="1115">
        <v>21</v>
      </c>
      <c r="B48" s="1115" t="s">
        <v>130</v>
      </c>
      <c r="C48" s="1115" t="s">
        <v>133</v>
      </c>
      <c r="D48" s="470">
        <v>542733006</v>
      </c>
      <c r="E48" s="1116" t="s">
        <v>1611</v>
      </c>
      <c r="F48" s="426"/>
      <c r="G48" s="427"/>
      <c r="H48" s="1128" t="s">
        <v>1612</v>
      </c>
      <c r="I48" s="1255">
        <f t="shared" si="6"/>
        <v>2.0299999999999998</v>
      </c>
      <c r="J48" s="1435">
        <v>0</v>
      </c>
      <c r="K48" s="1436">
        <v>2030</v>
      </c>
      <c r="L48" s="1445">
        <v>5780.19</v>
      </c>
      <c r="M48" s="398">
        <v>8.6999999999999993</v>
      </c>
    </row>
    <row r="49" spans="1:14" s="43" customFormat="1" ht="14.25" customHeight="1">
      <c r="A49" s="418"/>
      <c r="B49" s="418"/>
      <c r="C49" s="418"/>
      <c r="D49" s="469"/>
      <c r="E49" s="419"/>
      <c r="F49" s="389"/>
      <c r="G49" s="389"/>
      <c r="H49" s="401"/>
      <c r="I49" s="389">
        <f>SUM(I47:I48)</f>
        <v>3.4319999999999995</v>
      </c>
      <c r="J49" s="428"/>
      <c r="K49" s="419"/>
      <c r="L49" s="389">
        <f>SUM(L47:L48)</f>
        <v>8341.0299999999988</v>
      </c>
      <c r="M49" s="389">
        <f>SUM(M47:M48)</f>
        <v>12.27</v>
      </c>
      <c r="N49" s="389"/>
    </row>
    <row r="50" spans="1:14" s="423" customFormat="1" ht="14.25" customHeight="1">
      <c r="A50" s="1446"/>
      <c r="B50" s="1446"/>
      <c r="C50" s="1446"/>
      <c r="D50" s="1447"/>
      <c r="E50" s="1448"/>
      <c r="F50" s="1449"/>
      <c r="G50" s="1449"/>
      <c r="H50" s="1450"/>
      <c r="I50" s="1449">
        <f>I49+I46</f>
        <v>5.4819999999999993</v>
      </c>
      <c r="J50" s="1447"/>
      <c r="K50" s="1461"/>
      <c r="L50" s="1449">
        <f>L49+L46</f>
        <v>11554.13</v>
      </c>
      <c r="M50" s="1449">
        <f>M49+M46</f>
        <v>16.27</v>
      </c>
      <c r="N50" s="391"/>
    </row>
    <row r="51" spans="1:14" s="43" customFormat="1" ht="14.25" customHeight="1">
      <c r="A51" s="1132">
        <v>22</v>
      </c>
      <c r="B51" s="1132" t="s">
        <v>8</v>
      </c>
      <c r="C51" s="1132" t="s">
        <v>5</v>
      </c>
      <c r="D51" s="1127">
        <v>578953019</v>
      </c>
      <c r="E51" s="1130" t="s">
        <v>667</v>
      </c>
      <c r="F51" s="416">
        <v>3320.35</v>
      </c>
      <c r="G51" s="417">
        <v>4.4147400000000001</v>
      </c>
      <c r="H51" s="1128" t="s">
        <v>1613</v>
      </c>
      <c r="I51" s="1255">
        <f t="shared" si="6"/>
        <v>1.0349999999999999</v>
      </c>
      <c r="J51" s="1435">
        <v>4955</v>
      </c>
      <c r="K51" s="1436">
        <v>5990</v>
      </c>
      <c r="L51" s="1437">
        <v>3320.35</v>
      </c>
      <c r="M51" s="47">
        <v>4.42</v>
      </c>
    </row>
    <row r="52" spans="1:14" s="43" customFormat="1" ht="14.25" customHeight="1">
      <c r="A52" s="418"/>
      <c r="B52" s="418"/>
      <c r="C52" s="418"/>
      <c r="D52" s="469"/>
      <c r="E52" s="419"/>
      <c r="F52" s="390">
        <f>F51</f>
        <v>3320.35</v>
      </c>
      <c r="G52" s="390">
        <f t="shared" ref="G52:N52" si="7">G51</f>
        <v>4.4147400000000001</v>
      </c>
      <c r="H52" s="402"/>
      <c r="I52" s="390">
        <f t="shared" si="7"/>
        <v>1.0349999999999999</v>
      </c>
      <c r="J52" s="429">
        <f t="shared" si="7"/>
        <v>4955</v>
      </c>
      <c r="K52" s="430">
        <f t="shared" si="7"/>
        <v>5990</v>
      </c>
      <c r="L52" s="390">
        <f t="shared" si="7"/>
        <v>3320.35</v>
      </c>
      <c r="M52" s="390">
        <f t="shared" si="7"/>
        <v>4.42</v>
      </c>
      <c r="N52" s="390">
        <f t="shared" si="7"/>
        <v>0</v>
      </c>
    </row>
    <row r="53" spans="1:14" s="43" customFormat="1" ht="14.25" customHeight="1">
      <c r="A53" s="1132">
        <v>23</v>
      </c>
      <c r="B53" s="1132" t="s">
        <v>8</v>
      </c>
      <c r="C53" s="1132" t="s">
        <v>97</v>
      </c>
      <c r="D53" s="1127">
        <v>578383002</v>
      </c>
      <c r="E53" s="1130" t="s">
        <v>668</v>
      </c>
      <c r="F53" s="416">
        <v>15000</v>
      </c>
      <c r="G53" s="417">
        <v>22.5</v>
      </c>
      <c r="H53" s="1128" t="s">
        <v>1614</v>
      </c>
      <c r="I53" s="1255">
        <f t="shared" si="6"/>
        <v>2.5</v>
      </c>
      <c r="J53" s="1435">
        <v>6300</v>
      </c>
      <c r="K53" s="1436">
        <v>8800</v>
      </c>
      <c r="L53" s="1437">
        <v>8718.5</v>
      </c>
      <c r="M53" s="47">
        <v>11.59</v>
      </c>
    </row>
    <row r="54" spans="1:14" s="43" customFormat="1" ht="14.25" customHeight="1">
      <c r="A54" s="418"/>
      <c r="B54" s="418"/>
      <c r="C54" s="418"/>
      <c r="D54" s="469"/>
      <c r="E54" s="419"/>
      <c r="F54" s="390">
        <f>SUM(F53:F53)</f>
        <v>15000</v>
      </c>
      <c r="G54" s="390">
        <f t="shared" ref="G54:N54" si="8">SUM(G53:G53)</f>
        <v>22.5</v>
      </c>
      <c r="H54" s="402"/>
      <c r="I54" s="390">
        <f t="shared" si="8"/>
        <v>2.5</v>
      </c>
      <c r="J54" s="429"/>
      <c r="K54" s="430"/>
      <c r="L54" s="390">
        <f t="shared" si="8"/>
        <v>8718.5</v>
      </c>
      <c r="M54" s="390">
        <f t="shared" si="8"/>
        <v>11.59</v>
      </c>
      <c r="N54" s="390">
        <f t="shared" si="8"/>
        <v>0</v>
      </c>
    </row>
    <row r="55" spans="1:14" s="43" customFormat="1" ht="14.25" customHeight="1">
      <c r="A55" s="1132">
        <v>24</v>
      </c>
      <c r="B55" s="1132" t="s">
        <v>8</v>
      </c>
      <c r="C55" s="1132" t="s">
        <v>79</v>
      </c>
      <c r="D55" s="1127">
        <v>578663001</v>
      </c>
      <c r="E55" s="1130" t="s">
        <v>103</v>
      </c>
      <c r="F55" s="416">
        <v>9000</v>
      </c>
      <c r="G55" s="417">
        <v>9</v>
      </c>
      <c r="H55" s="1128" t="s">
        <v>1615</v>
      </c>
      <c r="I55" s="1255">
        <f t="shared" si="6"/>
        <v>2.25</v>
      </c>
      <c r="J55" s="1435">
        <v>5050</v>
      </c>
      <c r="K55" s="1436">
        <v>7300</v>
      </c>
      <c r="L55" s="1437">
        <v>6102.85</v>
      </c>
      <c r="M55" s="47">
        <v>8.1199999999999992</v>
      </c>
    </row>
    <row r="56" spans="1:14" s="43" customFormat="1" ht="14.25" customHeight="1">
      <c r="A56" s="418"/>
      <c r="B56" s="418"/>
      <c r="C56" s="418"/>
      <c r="D56" s="469"/>
      <c r="E56" s="419"/>
      <c r="F56" s="390">
        <f>F55</f>
        <v>9000</v>
      </c>
      <c r="G56" s="390">
        <f t="shared" ref="G56:N56" si="9">G55</f>
        <v>9</v>
      </c>
      <c r="H56" s="402"/>
      <c r="I56" s="390">
        <f t="shared" si="9"/>
        <v>2.25</v>
      </c>
      <c r="J56" s="429"/>
      <c r="K56" s="430"/>
      <c r="L56" s="390">
        <f t="shared" si="9"/>
        <v>6102.85</v>
      </c>
      <c r="M56" s="390">
        <f t="shared" si="9"/>
        <v>8.1199999999999992</v>
      </c>
      <c r="N56" s="390">
        <f t="shared" si="9"/>
        <v>0</v>
      </c>
    </row>
    <row r="57" spans="1:14" s="57" customFormat="1" ht="14.25" customHeight="1">
      <c r="A57" s="1462"/>
      <c r="B57" s="1462"/>
      <c r="C57" s="1462"/>
      <c r="D57" s="1463"/>
      <c r="E57" s="1464"/>
      <c r="F57" s="51"/>
      <c r="G57" s="51"/>
      <c r="H57" s="1465"/>
      <c r="I57" s="1466">
        <f>I56+I54+I52</f>
        <v>5.7850000000000001</v>
      </c>
      <c r="J57" s="1463"/>
      <c r="K57" s="1467"/>
      <c r="L57" s="1466">
        <f>L56+L54+L52</f>
        <v>18141.7</v>
      </c>
      <c r="M57" s="1466">
        <f>M56+M54+M52</f>
        <v>24.130000000000003</v>
      </c>
      <c r="N57" s="59"/>
    </row>
    <row r="58" spans="1:14" s="43" customFormat="1" ht="12" customHeight="1">
      <c r="A58" s="1125">
        <v>25</v>
      </c>
      <c r="B58" s="1125" t="s">
        <v>1</v>
      </c>
      <c r="C58" s="1125" t="s">
        <v>77</v>
      </c>
      <c r="D58" s="1126">
        <v>579143006</v>
      </c>
      <c r="E58" s="1131" t="s">
        <v>121</v>
      </c>
      <c r="F58" s="438">
        <v>7000</v>
      </c>
      <c r="G58" s="439">
        <v>8.5</v>
      </c>
      <c r="H58" s="1129" t="s">
        <v>1617</v>
      </c>
      <c r="I58" s="1468">
        <f t="shared" si="6"/>
        <v>1.5860000000000001</v>
      </c>
      <c r="J58" s="1469">
        <v>1000</v>
      </c>
      <c r="K58" s="1470">
        <v>2586</v>
      </c>
      <c r="L58" s="1471">
        <v>6382.3549999999996</v>
      </c>
      <c r="M58" s="440">
        <v>8.49</v>
      </c>
    </row>
    <row r="59" spans="1:14" s="43" customFormat="1" ht="12" customHeight="1">
      <c r="A59" s="1132">
        <v>26</v>
      </c>
      <c r="B59" s="1132" t="s">
        <v>1</v>
      </c>
      <c r="C59" s="1132" t="s">
        <v>77</v>
      </c>
      <c r="D59" s="1127">
        <v>579143010</v>
      </c>
      <c r="E59" s="1130" t="s">
        <v>122</v>
      </c>
      <c r="F59" s="416">
        <v>14000</v>
      </c>
      <c r="G59" s="417">
        <v>21</v>
      </c>
      <c r="H59" s="1128" t="s">
        <v>1618</v>
      </c>
      <c r="I59" s="1255">
        <f t="shared" si="6"/>
        <v>1</v>
      </c>
      <c r="J59" s="1435">
        <v>1200</v>
      </c>
      <c r="K59" s="1436">
        <v>2200</v>
      </c>
      <c r="L59" s="1437">
        <v>3456.25</v>
      </c>
      <c r="M59" s="47">
        <v>3.74</v>
      </c>
    </row>
    <row r="60" spans="1:14" s="43" customFormat="1" ht="12" customHeight="1">
      <c r="A60" s="1125">
        <v>27</v>
      </c>
      <c r="B60" s="1132" t="s">
        <v>71</v>
      </c>
      <c r="C60" s="1132" t="s">
        <v>77</v>
      </c>
      <c r="D60" s="1127">
        <v>579143011</v>
      </c>
      <c r="E60" s="1130" t="s">
        <v>671</v>
      </c>
      <c r="F60" s="416">
        <v>11315.05</v>
      </c>
      <c r="G60" s="417">
        <v>12.23157</v>
      </c>
      <c r="H60" s="1128" t="s">
        <v>1619</v>
      </c>
      <c r="I60" s="1255">
        <f t="shared" si="6"/>
        <v>3.5</v>
      </c>
      <c r="J60" s="1435">
        <v>0</v>
      </c>
      <c r="K60" s="1436">
        <v>3500</v>
      </c>
      <c r="L60" s="1437">
        <v>11315.05</v>
      </c>
      <c r="M60" s="47">
        <v>12.23</v>
      </c>
    </row>
    <row r="61" spans="1:14" s="43" customFormat="1" ht="12" customHeight="1">
      <c r="A61" s="1132">
        <v>28</v>
      </c>
      <c r="B61" s="1132" t="s">
        <v>71</v>
      </c>
      <c r="C61" s="1132" t="s">
        <v>77</v>
      </c>
      <c r="D61" s="1127">
        <v>579143017</v>
      </c>
      <c r="E61" s="1130" t="s">
        <v>120</v>
      </c>
      <c r="F61" s="416">
        <v>6738.3</v>
      </c>
      <c r="G61" s="417">
        <v>8.9592399999999994</v>
      </c>
      <c r="H61" s="1128" t="s">
        <v>1620</v>
      </c>
      <c r="I61" s="1255">
        <f t="shared" si="6"/>
        <v>2.7</v>
      </c>
      <c r="J61" s="1435">
        <v>3300</v>
      </c>
      <c r="K61" s="1436">
        <v>6000</v>
      </c>
      <c r="L61" s="1437">
        <v>6738.3</v>
      </c>
      <c r="M61" s="47">
        <v>8.9600000000000009</v>
      </c>
    </row>
    <row r="62" spans="1:14" s="43" customFormat="1" ht="14.25" customHeight="1">
      <c r="A62" s="418"/>
      <c r="B62" s="418"/>
      <c r="C62" s="418"/>
      <c r="D62" s="469"/>
      <c r="E62" s="419"/>
      <c r="F62" s="390">
        <f>SUM(F58:F61)</f>
        <v>39053.35</v>
      </c>
      <c r="G62" s="390">
        <f t="shared" ref="G62:N62" si="10">SUM(G58:G61)</f>
        <v>50.690809999999999</v>
      </c>
      <c r="H62" s="402"/>
      <c r="I62" s="390">
        <f t="shared" si="10"/>
        <v>8.7860000000000014</v>
      </c>
      <c r="J62" s="429"/>
      <c r="K62" s="430"/>
      <c r="L62" s="390">
        <f>SUM(L58:L61)</f>
        <v>27891.954999999998</v>
      </c>
      <c r="M62" s="390">
        <f>SUM(M58:M61)</f>
        <v>33.42</v>
      </c>
      <c r="N62" s="390">
        <f t="shared" si="10"/>
        <v>0</v>
      </c>
    </row>
    <row r="63" spans="1:14" s="43" customFormat="1" ht="14.25" customHeight="1">
      <c r="A63" s="1132">
        <v>29</v>
      </c>
      <c r="B63" s="1132" t="s">
        <v>1</v>
      </c>
      <c r="C63" s="1100" t="s">
        <v>1681</v>
      </c>
      <c r="D63" s="1127">
        <v>579883003</v>
      </c>
      <c r="E63" s="1130" t="s">
        <v>119</v>
      </c>
      <c r="F63" s="416">
        <v>6000</v>
      </c>
      <c r="G63" s="417">
        <v>9</v>
      </c>
      <c r="H63" s="1128" t="s">
        <v>1621</v>
      </c>
      <c r="I63" s="1255">
        <f t="shared" si="6"/>
        <v>2.6619999999999999</v>
      </c>
      <c r="J63" s="1435">
        <v>1680</v>
      </c>
      <c r="K63" s="1436">
        <v>4342</v>
      </c>
      <c r="L63" s="1437">
        <v>1971.78</v>
      </c>
      <c r="M63" s="47">
        <v>2.66</v>
      </c>
    </row>
    <row r="64" spans="1:14" s="43" customFormat="1" ht="14.25" customHeight="1">
      <c r="A64" s="441"/>
      <c r="B64" s="441"/>
      <c r="C64" s="441"/>
      <c r="D64" s="472"/>
      <c r="E64" s="442"/>
      <c r="F64" s="394"/>
      <c r="G64" s="394"/>
      <c r="H64" s="405"/>
      <c r="I64" s="394">
        <f>I63</f>
        <v>2.6619999999999999</v>
      </c>
      <c r="J64" s="443"/>
      <c r="K64" s="442"/>
      <c r="L64" s="394">
        <f>L63</f>
        <v>1971.78</v>
      </c>
      <c r="M64" s="394">
        <f>M63</f>
        <v>2.66</v>
      </c>
      <c r="N64" s="394"/>
    </row>
    <row r="65" spans="1:14" s="43" customFormat="1" ht="14.25" customHeight="1">
      <c r="A65" s="1132">
        <v>30</v>
      </c>
      <c r="B65" s="1132" t="s">
        <v>71</v>
      </c>
      <c r="C65" s="1132" t="s">
        <v>114</v>
      </c>
      <c r="D65" s="1127">
        <v>579873001</v>
      </c>
      <c r="E65" s="1130" t="s">
        <v>515</v>
      </c>
      <c r="F65" s="416">
        <v>3254.25</v>
      </c>
      <c r="G65" s="417">
        <v>4.3268500000000003</v>
      </c>
      <c r="H65" s="1128" t="s">
        <v>1622</v>
      </c>
      <c r="I65" s="1255">
        <f t="shared" si="6"/>
        <v>1</v>
      </c>
      <c r="J65" s="1435">
        <v>0</v>
      </c>
      <c r="K65" s="1436">
        <v>1000</v>
      </c>
      <c r="L65" s="1437">
        <v>3254.25</v>
      </c>
      <c r="M65" s="47">
        <v>4.33</v>
      </c>
    </row>
    <row r="66" spans="1:14" s="43" customFormat="1" ht="14.25" customHeight="1">
      <c r="A66" s="418"/>
      <c r="B66" s="418"/>
      <c r="C66" s="418"/>
      <c r="D66" s="469"/>
      <c r="E66" s="419"/>
      <c r="F66" s="395">
        <f>F65</f>
        <v>3254.25</v>
      </c>
      <c r="G66" s="395">
        <f t="shared" ref="G66:N66" si="11">G65</f>
        <v>4.3268500000000003</v>
      </c>
      <c r="H66" s="406"/>
      <c r="I66" s="395">
        <f t="shared" si="11"/>
        <v>1</v>
      </c>
      <c r="J66" s="444"/>
      <c r="K66" s="445"/>
      <c r="L66" s="395">
        <f>L65</f>
        <v>3254.25</v>
      </c>
      <c r="M66" s="395">
        <f>M65</f>
        <v>4.33</v>
      </c>
      <c r="N66" s="395">
        <f t="shared" si="11"/>
        <v>0</v>
      </c>
    </row>
    <row r="67" spans="1:14" s="43" customFormat="1" ht="11.25" customHeight="1">
      <c r="A67" s="1132">
        <v>31</v>
      </c>
      <c r="B67" s="1132" t="s">
        <v>1</v>
      </c>
      <c r="C67" s="1132" t="s">
        <v>116</v>
      </c>
      <c r="D67" s="1127">
        <v>579763005</v>
      </c>
      <c r="E67" s="1130" t="s">
        <v>115</v>
      </c>
      <c r="F67" s="416">
        <v>8000</v>
      </c>
      <c r="G67" s="417">
        <v>12</v>
      </c>
      <c r="H67" s="1128" t="s">
        <v>1623</v>
      </c>
      <c r="I67" s="1255">
        <f t="shared" si="6"/>
        <v>2</v>
      </c>
      <c r="J67" s="1435">
        <v>1200</v>
      </c>
      <c r="K67" s="1436">
        <v>3200</v>
      </c>
      <c r="L67" s="1437">
        <v>3376.75</v>
      </c>
      <c r="M67" s="47">
        <v>4.08</v>
      </c>
    </row>
    <row r="68" spans="1:14" s="43" customFormat="1" ht="11.25" customHeight="1">
      <c r="A68" s="1132">
        <v>32</v>
      </c>
      <c r="B68" s="1132" t="s">
        <v>1</v>
      </c>
      <c r="C68" s="1132" t="s">
        <v>116</v>
      </c>
      <c r="D68" s="1127">
        <v>579763009</v>
      </c>
      <c r="E68" s="1130" t="s">
        <v>117</v>
      </c>
      <c r="F68" s="416">
        <v>2000</v>
      </c>
      <c r="G68" s="417">
        <v>3</v>
      </c>
      <c r="H68" s="1128" t="s">
        <v>1624</v>
      </c>
      <c r="I68" s="1255">
        <f t="shared" si="6"/>
        <v>1.5</v>
      </c>
      <c r="J68" s="1435">
        <v>2000</v>
      </c>
      <c r="K68" s="1436">
        <v>3500</v>
      </c>
      <c r="L68" s="1437">
        <v>8546.15</v>
      </c>
      <c r="M68" s="47">
        <v>11.55</v>
      </c>
    </row>
    <row r="69" spans="1:14" s="43" customFormat="1" ht="11.25" customHeight="1">
      <c r="A69" s="2006">
        <v>33</v>
      </c>
      <c r="B69" s="2006" t="s">
        <v>1</v>
      </c>
      <c r="C69" s="2006" t="s">
        <v>116</v>
      </c>
      <c r="D69" s="2009">
        <v>579763018</v>
      </c>
      <c r="E69" s="2023" t="s">
        <v>118</v>
      </c>
      <c r="F69" s="416">
        <v>28000</v>
      </c>
      <c r="G69" s="417">
        <v>42</v>
      </c>
      <c r="H69" s="2017" t="s">
        <v>1625</v>
      </c>
      <c r="I69" s="1255">
        <f t="shared" si="6"/>
        <v>0.21</v>
      </c>
      <c r="J69" s="1435">
        <v>0</v>
      </c>
      <c r="K69" s="1436">
        <v>210</v>
      </c>
      <c r="L69" s="2015">
        <v>3641.7950000000001</v>
      </c>
      <c r="M69" s="47"/>
    </row>
    <row r="70" spans="1:14" s="43" customFormat="1" ht="11.25" customHeight="1">
      <c r="A70" s="2007"/>
      <c r="B70" s="2007"/>
      <c r="C70" s="2007"/>
      <c r="D70" s="2010"/>
      <c r="E70" s="2024"/>
      <c r="F70" s="416"/>
      <c r="G70" s="417"/>
      <c r="H70" s="2018"/>
      <c r="I70" s="1255">
        <f t="shared" si="6"/>
        <v>2.2149999999999999</v>
      </c>
      <c r="J70" s="1435">
        <v>1210</v>
      </c>
      <c r="K70" s="1436">
        <v>3425</v>
      </c>
      <c r="L70" s="2016"/>
      <c r="M70" s="47">
        <v>4.4000000000000004</v>
      </c>
    </row>
    <row r="71" spans="1:14" s="43" customFormat="1" ht="14.25" customHeight="1">
      <c r="A71" s="418"/>
      <c r="B71" s="418"/>
      <c r="C71" s="418"/>
      <c r="D71" s="469"/>
      <c r="E71" s="419"/>
      <c r="F71" s="390">
        <f>SUM(F67:F70)</f>
        <v>38000</v>
      </c>
      <c r="G71" s="390">
        <f t="shared" ref="G71:N71" si="12">SUM(G67:G70)</f>
        <v>57</v>
      </c>
      <c r="H71" s="402"/>
      <c r="I71" s="390">
        <f t="shared" si="12"/>
        <v>5.9249999999999998</v>
      </c>
      <c r="J71" s="429"/>
      <c r="K71" s="430"/>
      <c r="L71" s="390">
        <f>SUM(L67:L70)</f>
        <v>15564.695</v>
      </c>
      <c r="M71" s="390">
        <f>SUM(M67:M70)</f>
        <v>20.03</v>
      </c>
      <c r="N71" s="390">
        <f t="shared" si="12"/>
        <v>0</v>
      </c>
    </row>
    <row r="72" spans="1:14" s="43" customFormat="1" ht="14.25" customHeight="1">
      <c r="A72" s="1132">
        <v>34</v>
      </c>
      <c r="B72" s="1132" t="s">
        <v>1</v>
      </c>
      <c r="C72" s="1132" t="s">
        <v>2</v>
      </c>
      <c r="D72" s="1127">
        <v>579583003</v>
      </c>
      <c r="E72" s="1130" t="s">
        <v>111</v>
      </c>
      <c r="F72" s="416">
        <v>4000</v>
      </c>
      <c r="G72" s="417">
        <v>6</v>
      </c>
      <c r="H72" s="1128" t="s">
        <v>1626</v>
      </c>
      <c r="I72" s="1255">
        <f t="shared" si="6"/>
        <v>1</v>
      </c>
      <c r="J72" s="1435">
        <v>4000</v>
      </c>
      <c r="K72" s="1436">
        <v>5000</v>
      </c>
      <c r="L72" s="1437">
        <v>3533.44</v>
      </c>
      <c r="M72" s="47">
        <v>4.1100000000000003</v>
      </c>
    </row>
    <row r="73" spans="1:14" s="43" customFormat="1" ht="12" customHeight="1">
      <c r="A73" s="2006">
        <v>35</v>
      </c>
      <c r="B73" s="2006" t="s">
        <v>71</v>
      </c>
      <c r="C73" s="2006" t="s">
        <v>2</v>
      </c>
      <c r="D73" s="2009">
        <v>579583010</v>
      </c>
      <c r="E73" s="2023" t="s">
        <v>516</v>
      </c>
      <c r="F73" s="416">
        <v>34836.035000000003</v>
      </c>
      <c r="G73" s="417">
        <v>46.32</v>
      </c>
      <c r="H73" s="1128" t="s">
        <v>1627</v>
      </c>
      <c r="I73" s="1255">
        <f t="shared" si="6"/>
        <v>2</v>
      </c>
      <c r="J73" s="1435">
        <v>6100</v>
      </c>
      <c r="K73" s="1436">
        <v>8100</v>
      </c>
      <c r="L73" s="1437">
        <v>8133.4350000000004</v>
      </c>
      <c r="M73" s="47">
        <v>10.82</v>
      </c>
    </row>
    <row r="74" spans="1:14" s="43" customFormat="1" ht="12" customHeight="1">
      <c r="A74" s="2008"/>
      <c r="B74" s="2008"/>
      <c r="C74" s="2008"/>
      <c r="D74" s="2029"/>
      <c r="E74" s="2028"/>
      <c r="F74" s="416"/>
      <c r="G74" s="417"/>
      <c r="H74" s="1128" t="s">
        <v>1628</v>
      </c>
      <c r="I74" s="1255">
        <f t="shared" si="6"/>
        <v>4</v>
      </c>
      <c r="J74" s="1435">
        <v>8100</v>
      </c>
      <c r="K74" s="1436">
        <v>12100</v>
      </c>
      <c r="L74" s="1437">
        <v>16270.35</v>
      </c>
      <c r="M74" s="47">
        <v>21.63</v>
      </c>
    </row>
    <row r="75" spans="1:14" s="43" customFormat="1" ht="12" customHeight="1">
      <c r="A75" s="2008"/>
      <c r="B75" s="2008"/>
      <c r="C75" s="2008"/>
      <c r="D75" s="2029"/>
      <c r="E75" s="2028"/>
      <c r="F75" s="416"/>
      <c r="G75" s="417"/>
      <c r="H75" s="1128" t="s">
        <v>1629</v>
      </c>
      <c r="I75" s="1255">
        <f t="shared" si="6"/>
        <v>2</v>
      </c>
      <c r="J75" s="1435">
        <v>12100</v>
      </c>
      <c r="K75" s="1436">
        <v>14100</v>
      </c>
      <c r="L75" s="1437">
        <v>10432.25</v>
      </c>
      <c r="M75" s="47">
        <v>13.87</v>
      </c>
    </row>
    <row r="76" spans="1:14" s="43" customFormat="1" ht="12" customHeight="1">
      <c r="A76" s="2007"/>
      <c r="B76" s="2007"/>
      <c r="C76" s="2007"/>
      <c r="D76" s="2010"/>
      <c r="E76" s="2024"/>
      <c r="F76" s="416"/>
      <c r="G76" s="417"/>
      <c r="H76" s="1128" t="s">
        <v>1630</v>
      </c>
      <c r="I76" s="1255">
        <f t="shared" si="6"/>
        <v>2</v>
      </c>
      <c r="J76" s="1435">
        <v>14100</v>
      </c>
      <c r="K76" s="1436">
        <v>16100</v>
      </c>
      <c r="L76" s="1437">
        <v>5130.5</v>
      </c>
      <c r="M76" s="47">
        <v>6.2</v>
      </c>
    </row>
    <row r="77" spans="1:14" s="43" customFormat="1" ht="14.25" customHeight="1">
      <c r="A77" s="418"/>
      <c r="B77" s="418"/>
      <c r="C77" s="418"/>
      <c r="D77" s="469"/>
      <c r="E77" s="419"/>
      <c r="F77" s="390">
        <f>SUM(F72:F76)</f>
        <v>38836.035000000003</v>
      </c>
      <c r="G77" s="390">
        <f t="shared" ref="G77:N77" si="13">SUM(G72:G76)</f>
        <v>52.32</v>
      </c>
      <c r="H77" s="402"/>
      <c r="I77" s="390">
        <f t="shared" si="13"/>
        <v>11</v>
      </c>
      <c r="J77" s="429"/>
      <c r="K77" s="430"/>
      <c r="L77" s="390">
        <f>SUM(L72:L76)</f>
        <v>43499.974999999999</v>
      </c>
      <c r="M77" s="390">
        <f>SUM(M72:M76)</f>
        <v>56.63</v>
      </c>
      <c r="N77" s="390">
        <f t="shared" si="13"/>
        <v>0</v>
      </c>
    </row>
    <row r="78" spans="1:14" s="43" customFormat="1" ht="14.25" customHeight="1">
      <c r="A78" s="1132">
        <v>36</v>
      </c>
      <c r="B78" s="1132" t="s">
        <v>71</v>
      </c>
      <c r="C78" s="1132" t="s">
        <v>5</v>
      </c>
      <c r="D78" s="1127">
        <v>579803003</v>
      </c>
      <c r="E78" s="1130" t="s">
        <v>517</v>
      </c>
      <c r="F78" s="416">
        <v>3412.5</v>
      </c>
      <c r="G78" s="417">
        <v>3.9663499999999998</v>
      </c>
      <c r="H78" s="1128" t="s">
        <v>1631</v>
      </c>
      <c r="I78" s="1255">
        <f t="shared" si="6"/>
        <v>1</v>
      </c>
      <c r="J78" s="1435">
        <v>0</v>
      </c>
      <c r="K78" s="1436">
        <v>1000</v>
      </c>
      <c r="L78" s="1437">
        <v>3412.5</v>
      </c>
      <c r="M78" s="47">
        <v>3.97</v>
      </c>
    </row>
    <row r="79" spans="1:14" s="43" customFormat="1" ht="14.25" customHeight="1">
      <c r="A79" s="1132">
        <v>37</v>
      </c>
      <c r="B79" s="1132" t="s">
        <v>71</v>
      </c>
      <c r="C79" s="1132" t="s">
        <v>5</v>
      </c>
      <c r="D79" s="1127">
        <v>579803004</v>
      </c>
      <c r="E79" s="1130" t="s">
        <v>108</v>
      </c>
      <c r="F79" s="416">
        <v>3433.5</v>
      </c>
      <c r="G79" s="417">
        <v>4.5651799999999998</v>
      </c>
      <c r="H79" s="1128" t="s">
        <v>1632</v>
      </c>
      <c r="I79" s="1255">
        <f t="shared" si="6"/>
        <v>1.0289999999999999</v>
      </c>
      <c r="J79" s="1435">
        <v>0</v>
      </c>
      <c r="K79" s="1436">
        <v>1029</v>
      </c>
      <c r="L79" s="1437">
        <v>3433.5</v>
      </c>
      <c r="M79" s="47">
        <v>4.57</v>
      </c>
    </row>
    <row r="80" spans="1:14" s="43" customFormat="1" ht="14.25" customHeight="1">
      <c r="A80" s="1132">
        <v>38</v>
      </c>
      <c r="B80" s="1132" t="s">
        <v>71</v>
      </c>
      <c r="C80" s="1132" t="s">
        <v>5</v>
      </c>
      <c r="D80" s="1127">
        <v>579803018</v>
      </c>
      <c r="E80" s="1130" t="s">
        <v>672</v>
      </c>
      <c r="F80" s="416">
        <v>14571.85</v>
      </c>
      <c r="G80" s="417">
        <v>19.37472</v>
      </c>
      <c r="H80" s="1128" t="s">
        <v>1633</v>
      </c>
      <c r="I80" s="1255">
        <f t="shared" si="6"/>
        <v>1.55</v>
      </c>
      <c r="J80" s="1435">
        <v>0</v>
      </c>
      <c r="K80" s="1436">
        <v>1550</v>
      </c>
      <c r="L80" s="1437">
        <v>14571.85</v>
      </c>
      <c r="M80" s="47">
        <v>19.38</v>
      </c>
    </row>
    <row r="81" spans="1:14" s="43" customFormat="1" ht="14.25" customHeight="1">
      <c r="A81" s="431"/>
      <c r="B81" s="466"/>
      <c r="C81" s="466"/>
      <c r="D81" s="433"/>
      <c r="E81" s="432"/>
      <c r="F81" s="392"/>
      <c r="G81" s="392"/>
      <c r="H81" s="404"/>
      <c r="I81" s="392">
        <f>SUM(I78:I80)</f>
        <v>3.5789999999999997</v>
      </c>
      <c r="J81" s="433"/>
      <c r="K81" s="432"/>
      <c r="L81" s="968">
        <f>SUM(L78:L80)</f>
        <v>21417.85</v>
      </c>
      <c r="M81" s="392">
        <f>SUM(M78:M80)</f>
        <v>27.92</v>
      </c>
      <c r="N81" s="392"/>
    </row>
    <row r="82" spans="1:14" s="43" customFormat="1" ht="14.25" customHeight="1">
      <c r="A82" s="1472"/>
      <c r="B82" s="1473"/>
      <c r="C82" s="1473"/>
      <c r="D82" s="1474"/>
      <c r="E82" s="1475"/>
      <c r="F82" s="1476"/>
      <c r="G82" s="1476"/>
      <c r="H82" s="1477"/>
      <c r="I82" s="1478">
        <f>I81+I77+I71+I66+I64+I62</f>
        <v>32.951999999999998</v>
      </c>
      <c r="J82" s="1474"/>
      <c r="K82" s="1475"/>
      <c r="L82" s="1478">
        <f>L81+L77+L71+L66+L64+L62</f>
        <v>113600.50499999999</v>
      </c>
      <c r="M82" s="1478">
        <f>M81+M77+M71+M66+M64+M62</f>
        <v>144.99</v>
      </c>
      <c r="N82" s="396"/>
    </row>
    <row r="83" spans="1:14" s="397" customFormat="1" ht="14.25" customHeight="1">
      <c r="A83" s="446"/>
      <c r="B83" s="446"/>
      <c r="C83" s="446"/>
      <c r="D83" s="448"/>
      <c r="E83" s="143" t="s">
        <v>1773</v>
      </c>
      <c r="H83" s="407"/>
      <c r="I83" s="447">
        <f>I82+I57+I50+I44+I16+I9</f>
        <v>98.126999999999995</v>
      </c>
      <c r="J83" s="448"/>
      <c r="K83" s="449"/>
      <c r="L83" s="447">
        <f>L82+L57+L50+L44+L16+L9</f>
        <v>270167.73099999997</v>
      </c>
      <c r="M83" s="447">
        <f>M82+M57+M50+M44+M16+M9</f>
        <v>365.63000000000005</v>
      </c>
    </row>
    <row r="84" spans="1:14" ht="27" customHeight="1">
      <c r="A84" s="1980" t="s">
        <v>2470</v>
      </c>
      <c r="B84" s="1980"/>
      <c r="C84" s="1980"/>
      <c r="D84" s="1980"/>
      <c r="E84" s="1980"/>
    </row>
    <row r="85" spans="1:14" ht="14.25" customHeight="1">
      <c r="A85" s="10"/>
    </row>
    <row r="86" spans="1:14" s="43" customFormat="1" ht="14.25" customHeight="1">
      <c r="A86" s="1132">
        <v>39</v>
      </c>
      <c r="B86" s="1132" t="s">
        <v>31</v>
      </c>
      <c r="C86" s="1132" t="s">
        <v>51</v>
      </c>
      <c r="D86" s="1127">
        <v>506943007</v>
      </c>
      <c r="E86" s="1130" t="s">
        <v>149</v>
      </c>
      <c r="F86" s="416">
        <v>20000</v>
      </c>
      <c r="G86" s="417">
        <v>15</v>
      </c>
      <c r="H86" s="1128" t="s">
        <v>2418</v>
      </c>
      <c r="I86" s="1255">
        <f>(K86-J86)/1000</f>
        <v>2.34</v>
      </c>
      <c r="J86" s="1435">
        <v>3400</v>
      </c>
      <c r="K86" s="1436">
        <v>5740</v>
      </c>
      <c r="L86" s="1437">
        <v>11769.905000000001</v>
      </c>
      <c r="M86" s="47">
        <v>16.43</v>
      </c>
      <c r="N86" s="47"/>
    </row>
    <row r="87" spans="1:14" s="43" customFormat="1" ht="14.25" customHeight="1">
      <c r="A87" s="450"/>
      <c r="B87" s="450"/>
      <c r="C87" s="450"/>
      <c r="D87" s="473"/>
      <c r="E87" s="451"/>
      <c r="F87" s="452"/>
      <c r="G87" s="453"/>
      <c r="H87" s="179"/>
      <c r="I87" s="454">
        <f>I86</f>
        <v>2.34</v>
      </c>
      <c r="J87" s="1479"/>
      <c r="K87" s="1480"/>
      <c r="L87" s="454">
        <f>L86</f>
        <v>11769.905000000001</v>
      </c>
      <c r="M87" s="454">
        <f>M86</f>
        <v>16.43</v>
      </c>
      <c r="N87" s="47"/>
    </row>
    <row r="88" spans="1:14" s="43" customFormat="1" ht="14.25" customHeight="1">
      <c r="A88" s="1132">
        <v>40</v>
      </c>
      <c r="B88" s="1132" t="s">
        <v>31</v>
      </c>
      <c r="C88" s="1132" t="s">
        <v>30</v>
      </c>
      <c r="D88" s="1127">
        <v>506073023</v>
      </c>
      <c r="E88" s="1130" t="s">
        <v>148</v>
      </c>
      <c r="F88" s="416">
        <v>20000</v>
      </c>
      <c r="G88" s="417">
        <v>22</v>
      </c>
      <c r="H88" s="12" t="s">
        <v>2419</v>
      </c>
      <c r="I88" s="1255">
        <f>(K88-J88)/1000</f>
        <v>4.87</v>
      </c>
      <c r="J88" s="1435">
        <v>0</v>
      </c>
      <c r="K88" s="1436">
        <v>4870</v>
      </c>
      <c r="L88" s="1437">
        <v>16704.025000000001</v>
      </c>
      <c r="M88" s="47">
        <v>22.29</v>
      </c>
      <c r="N88" s="47"/>
    </row>
    <row r="89" spans="1:14" s="43" customFormat="1" ht="14.25" customHeight="1">
      <c r="A89" s="450"/>
      <c r="B89" s="450"/>
      <c r="C89" s="450"/>
      <c r="D89" s="473"/>
      <c r="E89" s="451"/>
      <c r="F89" s="452"/>
      <c r="G89" s="453"/>
      <c r="H89" s="179"/>
      <c r="I89" s="454">
        <f>I88</f>
        <v>4.87</v>
      </c>
      <c r="J89" s="1479"/>
      <c r="K89" s="1480"/>
      <c r="L89" s="454">
        <f>L88</f>
        <v>16704.025000000001</v>
      </c>
      <c r="M89" s="454">
        <f>M88</f>
        <v>22.29</v>
      </c>
      <c r="N89" s="47"/>
    </row>
    <row r="90" spans="1:14" s="43" customFormat="1" ht="14.25" customHeight="1">
      <c r="A90" s="1132">
        <v>41</v>
      </c>
      <c r="B90" s="1132" t="s">
        <v>31</v>
      </c>
      <c r="C90" s="1132" t="s">
        <v>151</v>
      </c>
      <c r="D90" s="1127">
        <v>506033006</v>
      </c>
      <c r="E90" s="1130" t="s">
        <v>152</v>
      </c>
      <c r="F90" s="416">
        <v>1286</v>
      </c>
      <c r="G90" s="417">
        <v>2</v>
      </c>
      <c r="H90" s="13" t="s">
        <v>2420</v>
      </c>
      <c r="I90" s="1255">
        <f>(K90-J90)/1000</f>
        <v>1.75</v>
      </c>
      <c r="J90" s="1435">
        <v>1960</v>
      </c>
      <c r="K90" s="1436">
        <v>3710</v>
      </c>
      <c r="L90" s="1437">
        <v>1285.8720000000001</v>
      </c>
      <c r="M90" s="47">
        <v>1.96</v>
      </c>
      <c r="N90" s="47"/>
    </row>
    <row r="91" spans="1:14" s="43" customFormat="1" ht="14.25" customHeight="1">
      <c r="A91" s="1132">
        <v>42</v>
      </c>
      <c r="B91" s="1132" t="s">
        <v>31</v>
      </c>
      <c r="C91" s="1132" t="s">
        <v>151</v>
      </c>
      <c r="D91" s="1127">
        <v>506033007</v>
      </c>
      <c r="E91" s="1130" t="s">
        <v>150</v>
      </c>
      <c r="F91" s="416">
        <v>2405</v>
      </c>
      <c r="G91" s="417">
        <v>3</v>
      </c>
      <c r="H91" s="1128" t="s">
        <v>2421</v>
      </c>
      <c r="I91" s="1255">
        <f>(K91-J91)/1000</f>
        <v>2.11</v>
      </c>
      <c r="J91" s="1435">
        <v>0</v>
      </c>
      <c r="K91" s="1436">
        <v>2110</v>
      </c>
      <c r="L91" s="1437">
        <v>2404.83</v>
      </c>
      <c r="M91" s="47">
        <v>2.91</v>
      </c>
      <c r="N91" s="47"/>
    </row>
    <row r="92" spans="1:14" s="43" customFormat="1" ht="14.25" customHeight="1">
      <c r="A92" s="450"/>
      <c r="B92" s="450"/>
      <c r="C92" s="450"/>
      <c r="D92" s="473"/>
      <c r="E92" s="451"/>
      <c r="F92" s="452"/>
      <c r="G92" s="453"/>
      <c r="H92" s="179"/>
      <c r="I92" s="1481"/>
      <c r="J92" s="1479"/>
      <c r="K92" s="1480"/>
      <c r="L92" s="1482">
        <f>SUM(L90:L91)</f>
        <v>3690.7020000000002</v>
      </c>
      <c r="M92" s="454">
        <f>SUM(M90:M91)</f>
        <v>4.87</v>
      </c>
      <c r="N92" s="47"/>
    </row>
    <row r="93" spans="1:14" s="43" customFormat="1" ht="14.25" customHeight="1">
      <c r="A93" s="1132">
        <v>43</v>
      </c>
      <c r="B93" s="1132" t="s">
        <v>8</v>
      </c>
      <c r="C93" s="1132" t="s">
        <v>125</v>
      </c>
      <c r="D93" s="1127">
        <v>578583025</v>
      </c>
      <c r="E93" s="1130" t="s">
        <v>669</v>
      </c>
      <c r="F93" s="416">
        <v>9803.4249999999993</v>
      </c>
      <c r="G93" s="417">
        <v>14.4</v>
      </c>
      <c r="H93" s="1128" t="s">
        <v>1616</v>
      </c>
      <c r="I93" s="1255">
        <f>(K93-J93)/1000</f>
        <v>1.63</v>
      </c>
      <c r="J93" s="1435">
        <v>0</v>
      </c>
      <c r="K93" s="1436">
        <v>1630</v>
      </c>
      <c r="L93" s="1437">
        <v>9803.4249999999993</v>
      </c>
      <c r="M93" s="47">
        <v>14.4</v>
      </c>
      <c r="N93" s="47"/>
    </row>
    <row r="94" spans="1:14" s="43" customFormat="1" ht="14.25" customHeight="1">
      <c r="A94" s="450"/>
      <c r="B94" s="450"/>
      <c r="C94" s="450"/>
      <c r="D94" s="473"/>
      <c r="E94" s="451"/>
      <c r="F94" s="452"/>
      <c r="G94" s="453"/>
      <c r="H94" s="179"/>
      <c r="I94" s="454">
        <f>I93</f>
        <v>1.63</v>
      </c>
      <c r="J94" s="1479"/>
      <c r="K94" s="1480"/>
      <c r="L94" s="454">
        <f>L93</f>
        <v>9803.4249999999993</v>
      </c>
      <c r="M94" s="454">
        <f>M93</f>
        <v>14.4</v>
      </c>
      <c r="N94" s="47"/>
    </row>
    <row r="95" spans="1:14" s="397" customFormat="1" ht="14.25" customHeight="1">
      <c r="A95" s="278"/>
      <c r="B95" s="446"/>
      <c r="C95" s="446"/>
      <c r="D95" s="448"/>
      <c r="E95" s="143" t="s">
        <v>1774</v>
      </c>
      <c r="H95" s="407"/>
      <c r="I95" s="397">
        <f>SUM(I86:I93)</f>
        <v>19.91</v>
      </c>
      <c r="J95" s="448"/>
      <c r="K95" s="449"/>
      <c r="L95" s="455">
        <f>L87+L89+L92+L94</f>
        <v>41968.057000000001</v>
      </c>
      <c r="M95" s="397">
        <f>M93+M92+M88+M86</f>
        <v>57.99</v>
      </c>
    </row>
    <row r="96" spans="1:14" ht="11.25" customHeight="1">
      <c r="A96" s="10"/>
    </row>
    <row r="97" spans="1:14" ht="24" customHeight="1">
      <c r="A97" s="1807" t="s">
        <v>2469</v>
      </c>
      <c r="B97" s="1807"/>
      <c r="C97" s="1807"/>
      <c r="D97" s="1807"/>
      <c r="E97" s="1807"/>
    </row>
    <row r="98" spans="1:14" s="43" customFormat="1" ht="14.25" customHeight="1">
      <c r="A98" s="1132">
        <v>44</v>
      </c>
      <c r="B98" s="467" t="s">
        <v>57</v>
      </c>
      <c r="C98" s="467" t="s">
        <v>59</v>
      </c>
      <c r="D98" s="474">
        <v>504473001</v>
      </c>
      <c r="E98" s="1130" t="s">
        <v>494</v>
      </c>
      <c r="F98" s="456">
        <v>4000</v>
      </c>
      <c r="G98" s="457">
        <v>6</v>
      </c>
      <c r="H98" s="1483"/>
      <c r="I98" s="1255">
        <f t="shared" ref="I98:I138" si="14">(K98-J98)/1000</f>
        <v>1</v>
      </c>
      <c r="J98" s="1435">
        <v>0</v>
      </c>
      <c r="K98" s="1436">
        <v>1000</v>
      </c>
      <c r="L98" s="1437">
        <v>4500</v>
      </c>
      <c r="M98" s="1406">
        <v>4.5</v>
      </c>
      <c r="N98" s="47"/>
    </row>
    <row r="99" spans="1:14" s="43" customFormat="1" ht="14.25" customHeight="1">
      <c r="A99" s="450"/>
      <c r="B99" s="450"/>
      <c r="C99" s="450"/>
      <c r="D99" s="473"/>
      <c r="E99" s="451"/>
      <c r="F99" s="452"/>
      <c r="G99" s="453"/>
      <c r="H99" s="179"/>
      <c r="I99" s="454">
        <f>I98</f>
        <v>1</v>
      </c>
      <c r="J99" s="1479"/>
      <c r="K99" s="1480"/>
      <c r="L99" s="454">
        <f>L98</f>
        <v>4500</v>
      </c>
      <c r="M99" s="454">
        <f>M98</f>
        <v>4.5</v>
      </c>
      <c r="N99" s="47"/>
    </row>
    <row r="100" spans="1:14" s="43" customFormat="1" ht="14.25" customHeight="1">
      <c r="A100" s="1132">
        <v>45</v>
      </c>
      <c r="B100" s="1132" t="s">
        <v>57</v>
      </c>
      <c r="C100" s="1132" t="s">
        <v>173</v>
      </c>
      <c r="D100" s="1127">
        <v>504193006</v>
      </c>
      <c r="E100" s="1130" t="s">
        <v>415</v>
      </c>
      <c r="F100" s="416">
        <v>3000</v>
      </c>
      <c r="G100" s="417">
        <v>4.5</v>
      </c>
      <c r="H100" s="409"/>
      <c r="I100" s="1255">
        <f t="shared" si="14"/>
        <v>1</v>
      </c>
      <c r="J100" s="1435">
        <v>0</v>
      </c>
      <c r="K100" s="1436">
        <v>1000</v>
      </c>
      <c r="L100" s="1437">
        <v>4500</v>
      </c>
      <c r="M100" s="1406">
        <v>4.5</v>
      </c>
      <c r="N100" s="47"/>
    </row>
    <row r="101" spans="1:14" s="43" customFormat="1" ht="14.25" customHeight="1">
      <c r="A101" s="1132">
        <v>46</v>
      </c>
      <c r="B101" s="1132" t="s">
        <v>57</v>
      </c>
      <c r="C101" s="1132" t="s">
        <v>173</v>
      </c>
      <c r="D101" s="1127">
        <v>504193012</v>
      </c>
      <c r="E101" s="1130" t="s">
        <v>416</v>
      </c>
      <c r="F101" s="416">
        <v>3500</v>
      </c>
      <c r="G101" s="417">
        <v>5.25</v>
      </c>
      <c r="H101" s="409"/>
      <c r="I101" s="1255">
        <f t="shared" si="14"/>
        <v>1</v>
      </c>
      <c r="J101" s="1435">
        <v>0</v>
      </c>
      <c r="K101" s="1436">
        <v>1000</v>
      </c>
      <c r="L101" s="1437">
        <v>4500</v>
      </c>
      <c r="M101" s="1406">
        <v>4.5</v>
      </c>
      <c r="N101" s="47"/>
    </row>
    <row r="102" spans="1:14" s="43" customFormat="1" ht="14.25" customHeight="1">
      <c r="A102" s="450"/>
      <c r="B102" s="450"/>
      <c r="C102" s="450"/>
      <c r="D102" s="473"/>
      <c r="E102" s="451"/>
      <c r="F102" s="452"/>
      <c r="G102" s="453"/>
      <c r="H102" s="179"/>
      <c r="I102" s="1481"/>
      <c r="J102" s="1479"/>
      <c r="K102" s="1480"/>
      <c r="L102" s="1482">
        <f>SUM(L100:L101)</f>
        <v>9000</v>
      </c>
      <c r="M102" s="454">
        <f>SUM(M100:M101)</f>
        <v>9</v>
      </c>
      <c r="N102" s="47"/>
    </row>
    <row r="103" spans="1:14" s="43" customFormat="1" ht="14.25" customHeight="1">
      <c r="A103" s="1132">
        <v>47</v>
      </c>
      <c r="B103" s="1132" t="s">
        <v>57</v>
      </c>
      <c r="C103" s="1132" t="s">
        <v>650</v>
      </c>
      <c r="D103" s="1127">
        <v>504093023</v>
      </c>
      <c r="E103" s="1130" t="s">
        <v>651</v>
      </c>
      <c r="F103" s="416">
        <v>12000</v>
      </c>
      <c r="G103" s="417">
        <v>15</v>
      </c>
      <c r="H103" s="409"/>
      <c r="I103" s="1255">
        <f t="shared" si="14"/>
        <v>1</v>
      </c>
      <c r="J103" s="1435">
        <v>0</v>
      </c>
      <c r="K103" s="1436">
        <v>1000</v>
      </c>
      <c r="L103" s="1437">
        <v>4500</v>
      </c>
      <c r="M103" s="1406">
        <f>4.5+1.42</f>
        <v>5.92</v>
      </c>
      <c r="N103" s="47"/>
    </row>
    <row r="104" spans="1:14" s="43" customFormat="1" ht="14.25" customHeight="1">
      <c r="A104" s="450"/>
      <c r="B104" s="450"/>
      <c r="C104" s="450"/>
      <c r="D104" s="473"/>
      <c r="E104" s="451"/>
      <c r="F104" s="452"/>
      <c r="G104" s="453"/>
      <c r="H104" s="179"/>
      <c r="I104" s="454">
        <f>I103</f>
        <v>1</v>
      </c>
      <c r="J104" s="1479"/>
      <c r="K104" s="1480"/>
      <c r="L104" s="454">
        <f>L103</f>
        <v>4500</v>
      </c>
      <c r="M104" s="454">
        <f>M103</f>
        <v>5.92</v>
      </c>
      <c r="N104" s="47"/>
    </row>
    <row r="105" spans="1:14" s="43" customFormat="1" ht="14.25" customHeight="1">
      <c r="A105" s="1132">
        <v>48</v>
      </c>
      <c r="B105" s="1132" t="s">
        <v>31</v>
      </c>
      <c r="C105" s="1132" t="s">
        <v>50</v>
      </c>
      <c r="D105" s="1127">
        <v>506103005</v>
      </c>
      <c r="E105" s="1130" t="s">
        <v>652</v>
      </c>
      <c r="F105" s="416">
        <v>7000</v>
      </c>
      <c r="G105" s="417">
        <v>10.5</v>
      </c>
      <c r="H105" s="409"/>
      <c r="I105" s="1255">
        <f t="shared" si="14"/>
        <v>1</v>
      </c>
      <c r="J105" s="1435">
        <v>0</v>
      </c>
      <c r="K105" s="1436">
        <v>1000</v>
      </c>
      <c r="L105" s="1437">
        <v>4500</v>
      </c>
      <c r="M105" s="1406">
        <v>0.4</v>
      </c>
      <c r="N105" s="47"/>
    </row>
    <row r="106" spans="1:14" s="43" customFormat="1" ht="14.25" customHeight="1">
      <c r="A106" s="450"/>
      <c r="B106" s="450"/>
      <c r="C106" s="450"/>
      <c r="D106" s="473"/>
      <c r="E106" s="451"/>
      <c r="F106" s="452"/>
      <c r="G106" s="453"/>
      <c r="H106" s="179"/>
      <c r="I106" s="454">
        <f>I105</f>
        <v>1</v>
      </c>
      <c r="J106" s="1479"/>
      <c r="K106" s="1480"/>
      <c r="L106" s="454">
        <f>L105</f>
        <v>4500</v>
      </c>
      <c r="M106" s="454">
        <f>M105</f>
        <v>0.4</v>
      </c>
      <c r="N106" s="47"/>
    </row>
    <row r="107" spans="1:14" s="43" customFormat="1" ht="14.25" customHeight="1">
      <c r="A107" s="1132">
        <v>49</v>
      </c>
      <c r="B107" s="1132" t="s">
        <v>31</v>
      </c>
      <c r="C107" s="1132" t="s">
        <v>44</v>
      </c>
      <c r="D107" s="1127">
        <v>506623009</v>
      </c>
      <c r="E107" s="1130" t="s">
        <v>653</v>
      </c>
      <c r="F107" s="416">
        <v>6000</v>
      </c>
      <c r="G107" s="417">
        <v>9</v>
      </c>
      <c r="H107" s="409"/>
      <c r="I107" s="1255">
        <f t="shared" si="14"/>
        <v>1</v>
      </c>
      <c r="J107" s="1435">
        <v>0</v>
      </c>
      <c r="K107" s="1436">
        <v>1000</v>
      </c>
      <c r="L107" s="1437">
        <v>4500</v>
      </c>
      <c r="M107" s="1406">
        <v>0.5</v>
      </c>
      <c r="N107" s="47"/>
    </row>
    <row r="108" spans="1:14" s="43" customFormat="1" ht="14.25" customHeight="1">
      <c r="A108" s="450"/>
      <c r="B108" s="450"/>
      <c r="C108" s="450"/>
      <c r="D108" s="473"/>
      <c r="E108" s="451"/>
      <c r="F108" s="452"/>
      <c r="G108" s="453"/>
      <c r="H108" s="179"/>
      <c r="I108" s="454">
        <f>I107</f>
        <v>1</v>
      </c>
      <c r="J108" s="1479"/>
      <c r="K108" s="1480"/>
      <c r="L108" s="454">
        <f>L107</f>
        <v>4500</v>
      </c>
      <c r="M108" s="454">
        <f>M107</f>
        <v>0.5</v>
      </c>
      <c r="N108" s="47"/>
    </row>
    <row r="109" spans="1:14" s="43" customFormat="1" ht="14.25" customHeight="1">
      <c r="A109" s="1115">
        <v>50</v>
      </c>
      <c r="B109" s="1115" t="s">
        <v>31</v>
      </c>
      <c r="C109" s="1115" t="s">
        <v>42</v>
      </c>
      <c r="D109" s="470">
        <v>506513004</v>
      </c>
      <c r="E109" s="1116" t="s">
        <v>154</v>
      </c>
      <c r="F109" s="426">
        <v>2000</v>
      </c>
      <c r="G109" s="427">
        <v>0.5</v>
      </c>
      <c r="H109" s="410"/>
      <c r="I109" s="1255">
        <f t="shared" si="14"/>
        <v>1</v>
      </c>
      <c r="J109" s="1435">
        <v>0</v>
      </c>
      <c r="K109" s="1436">
        <v>1000</v>
      </c>
      <c r="L109" s="1437">
        <v>4500</v>
      </c>
      <c r="M109" s="1406">
        <v>0.5</v>
      </c>
      <c r="N109" s="47"/>
    </row>
    <row r="110" spans="1:14" s="43" customFormat="1" ht="14.25" customHeight="1">
      <c r="A110" s="450"/>
      <c r="B110" s="450"/>
      <c r="C110" s="450"/>
      <c r="D110" s="473"/>
      <c r="E110" s="451"/>
      <c r="F110" s="452"/>
      <c r="G110" s="453"/>
      <c r="H110" s="179"/>
      <c r="I110" s="454">
        <f>I109</f>
        <v>1</v>
      </c>
      <c r="J110" s="1479"/>
      <c r="K110" s="1480"/>
      <c r="L110" s="454">
        <f>L109</f>
        <v>4500</v>
      </c>
      <c r="M110" s="454">
        <f>M109</f>
        <v>0.5</v>
      </c>
      <c r="N110" s="47"/>
    </row>
    <row r="111" spans="1:14" s="43" customFormat="1" ht="14.25" customHeight="1">
      <c r="A111" s="1132">
        <v>51</v>
      </c>
      <c r="B111" s="468" t="s">
        <v>31</v>
      </c>
      <c r="C111" s="468" t="s">
        <v>654</v>
      </c>
      <c r="D111" s="475">
        <v>506323010</v>
      </c>
      <c r="E111" s="1130" t="s">
        <v>655</v>
      </c>
      <c r="F111" s="458">
        <v>8480</v>
      </c>
      <c r="G111" s="459">
        <v>12</v>
      </c>
      <c r="H111" s="409"/>
      <c r="I111" s="1255">
        <f t="shared" si="14"/>
        <v>1</v>
      </c>
      <c r="J111" s="1435">
        <v>0</v>
      </c>
      <c r="K111" s="1436">
        <v>1000</v>
      </c>
      <c r="L111" s="1437">
        <v>4500</v>
      </c>
      <c r="M111" s="1406">
        <v>0.5</v>
      </c>
      <c r="N111" s="47"/>
    </row>
    <row r="112" spans="1:14" s="43" customFormat="1" ht="14.25" customHeight="1">
      <c r="A112" s="450"/>
      <c r="B112" s="450"/>
      <c r="C112" s="450"/>
      <c r="D112" s="473"/>
      <c r="E112" s="451"/>
      <c r="F112" s="452"/>
      <c r="G112" s="453"/>
      <c r="H112" s="179"/>
      <c r="I112" s="454">
        <f>I111</f>
        <v>1</v>
      </c>
      <c r="J112" s="1479"/>
      <c r="K112" s="1480"/>
      <c r="L112" s="454">
        <f>L111</f>
        <v>4500</v>
      </c>
      <c r="M112" s="454">
        <f>M111</f>
        <v>0.5</v>
      </c>
      <c r="N112" s="47"/>
    </row>
    <row r="113" spans="1:14" s="43" customFormat="1" ht="14.25" customHeight="1">
      <c r="A113" s="1132">
        <v>52</v>
      </c>
      <c r="B113" s="468" t="s">
        <v>31</v>
      </c>
      <c r="C113" s="1132" t="s">
        <v>30</v>
      </c>
      <c r="D113" s="475">
        <v>506073020</v>
      </c>
      <c r="E113" s="1130" t="s">
        <v>146</v>
      </c>
      <c r="F113" s="458">
        <v>16000</v>
      </c>
      <c r="G113" s="459">
        <v>12</v>
      </c>
      <c r="H113" s="409"/>
      <c r="I113" s="1255">
        <f t="shared" si="14"/>
        <v>1</v>
      </c>
      <c r="J113" s="1435">
        <v>0</v>
      </c>
      <c r="K113" s="1436">
        <v>1000</v>
      </c>
      <c r="L113" s="1437">
        <v>4500</v>
      </c>
      <c r="M113" s="1406">
        <v>0.5</v>
      </c>
      <c r="N113" s="47"/>
    </row>
    <row r="114" spans="1:14" s="43" customFormat="1" ht="14.25" customHeight="1">
      <c r="A114" s="450"/>
      <c r="B114" s="450"/>
      <c r="C114" s="450"/>
      <c r="D114" s="473"/>
      <c r="E114" s="451"/>
      <c r="F114" s="452"/>
      <c r="G114" s="453"/>
      <c r="H114" s="179"/>
      <c r="I114" s="454">
        <f>I113</f>
        <v>1</v>
      </c>
      <c r="J114" s="1479"/>
      <c r="K114" s="1480"/>
      <c r="L114" s="454">
        <f>L113</f>
        <v>4500</v>
      </c>
      <c r="M114" s="454">
        <f>M113</f>
        <v>0.5</v>
      </c>
      <c r="N114" s="47"/>
    </row>
    <row r="115" spans="1:14" s="43" customFormat="1" ht="14.25" customHeight="1">
      <c r="A115" s="1132">
        <v>53</v>
      </c>
      <c r="B115" s="1132" t="s">
        <v>135</v>
      </c>
      <c r="C115" s="1132" t="s">
        <v>137</v>
      </c>
      <c r="D115" s="1127">
        <v>509253052</v>
      </c>
      <c r="E115" s="1130" t="s">
        <v>658</v>
      </c>
      <c r="F115" s="416">
        <v>5000</v>
      </c>
      <c r="G115" s="417">
        <v>7.5</v>
      </c>
      <c r="H115" s="409"/>
      <c r="I115" s="1255">
        <f t="shared" si="14"/>
        <v>1</v>
      </c>
      <c r="J115" s="1435">
        <v>0</v>
      </c>
      <c r="K115" s="1436">
        <v>1000</v>
      </c>
      <c r="L115" s="1437">
        <v>4500</v>
      </c>
      <c r="M115" s="1406">
        <f t="shared" ref="M115:M138" si="15">L115*0.001</f>
        <v>4.5</v>
      </c>
      <c r="N115" s="47"/>
    </row>
    <row r="116" spans="1:14" s="43" customFormat="1" ht="14.25" customHeight="1">
      <c r="A116" s="450"/>
      <c r="B116" s="450"/>
      <c r="C116" s="450"/>
      <c r="D116" s="473"/>
      <c r="E116" s="451"/>
      <c r="F116" s="452"/>
      <c r="G116" s="453"/>
      <c r="H116" s="179"/>
      <c r="I116" s="454">
        <f>I115</f>
        <v>1</v>
      </c>
      <c r="J116" s="1479"/>
      <c r="K116" s="1480"/>
      <c r="L116" s="454">
        <f>L115</f>
        <v>4500</v>
      </c>
      <c r="M116" s="454">
        <f>M115</f>
        <v>4.5</v>
      </c>
      <c r="N116" s="47"/>
    </row>
    <row r="117" spans="1:14" s="43" customFormat="1" ht="14.25" customHeight="1">
      <c r="A117" s="1132">
        <v>54</v>
      </c>
      <c r="B117" s="468" t="s">
        <v>135</v>
      </c>
      <c r="C117" s="468" t="s">
        <v>660</v>
      </c>
      <c r="D117" s="475">
        <v>509913006</v>
      </c>
      <c r="E117" s="1130" t="s">
        <v>661</v>
      </c>
      <c r="F117" s="45">
        <v>6000</v>
      </c>
      <c r="G117" s="459">
        <v>6</v>
      </c>
      <c r="H117" s="409"/>
      <c r="I117" s="1255">
        <f t="shared" si="14"/>
        <v>1</v>
      </c>
      <c r="J117" s="1435">
        <v>0</v>
      </c>
      <c r="K117" s="1436">
        <v>1000</v>
      </c>
      <c r="L117" s="1437">
        <v>4500</v>
      </c>
      <c r="M117" s="1406">
        <f t="shared" si="15"/>
        <v>4.5</v>
      </c>
      <c r="N117" s="47"/>
    </row>
    <row r="118" spans="1:14" s="43" customFormat="1" ht="14.25" customHeight="1">
      <c r="A118" s="450"/>
      <c r="B118" s="450"/>
      <c r="C118" s="450"/>
      <c r="D118" s="473"/>
      <c r="E118" s="451"/>
      <c r="F118" s="452"/>
      <c r="G118" s="453"/>
      <c r="H118" s="179"/>
      <c r="I118" s="454">
        <f>I117</f>
        <v>1</v>
      </c>
      <c r="J118" s="1479"/>
      <c r="K118" s="1480"/>
      <c r="L118" s="454">
        <f>L117</f>
        <v>4500</v>
      </c>
      <c r="M118" s="454">
        <f>M117</f>
        <v>4.5</v>
      </c>
      <c r="N118" s="47"/>
    </row>
    <row r="119" spans="1:14" s="43" customFormat="1" ht="14.25" customHeight="1">
      <c r="A119" s="1132">
        <v>55</v>
      </c>
      <c r="B119" s="468" t="s">
        <v>665</v>
      </c>
      <c r="C119" s="468" t="s">
        <v>18</v>
      </c>
      <c r="D119" s="475">
        <v>542843009</v>
      </c>
      <c r="E119" s="1130" t="s">
        <v>131</v>
      </c>
      <c r="F119" s="458">
        <v>6000</v>
      </c>
      <c r="G119" s="459">
        <v>7</v>
      </c>
      <c r="H119" s="409"/>
      <c r="I119" s="1255">
        <f t="shared" si="14"/>
        <v>1</v>
      </c>
      <c r="J119" s="1435">
        <v>0</v>
      </c>
      <c r="K119" s="1436">
        <v>1000</v>
      </c>
      <c r="L119" s="1437">
        <v>4500</v>
      </c>
      <c r="M119" s="1406">
        <f t="shared" si="15"/>
        <v>4.5</v>
      </c>
      <c r="N119" s="47"/>
    </row>
    <row r="120" spans="1:14" s="43" customFormat="1" ht="14.25" customHeight="1">
      <c r="A120" s="1132">
        <v>56</v>
      </c>
      <c r="B120" s="468" t="s">
        <v>130</v>
      </c>
      <c r="C120" s="468" t="s">
        <v>18</v>
      </c>
      <c r="D120" s="475">
        <v>542843012</v>
      </c>
      <c r="E120" s="1116" t="s">
        <v>129</v>
      </c>
      <c r="F120" s="458">
        <v>6000</v>
      </c>
      <c r="G120" s="459">
        <v>7.7</v>
      </c>
      <c r="H120" s="409"/>
      <c r="I120" s="1255">
        <f t="shared" si="14"/>
        <v>1</v>
      </c>
      <c r="J120" s="1435">
        <v>0</v>
      </c>
      <c r="K120" s="1436">
        <v>1000</v>
      </c>
      <c r="L120" s="1437">
        <v>4500</v>
      </c>
      <c r="M120" s="1406">
        <f t="shared" si="15"/>
        <v>4.5</v>
      </c>
      <c r="N120" s="47"/>
    </row>
    <row r="121" spans="1:14" s="43" customFormat="1" ht="14.25" customHeight="1">
      <c r="A121" s="450"/>
      <c r="B121" s="450"/>
      <c r="C121" s="450"/>
      <c r="D121" s="473"/>
      <c r="E121" s="451"/>
      <c r="F121" s="452"/>
      <c r="G121" s="453"/>
      <c r="H121" s="179"/>
      <c r="I121" s="1481"/>
      <c r="J121" s="1479"/>
      <c r="K121" s="1480"/>
      <c r="L121" s="1482">
        <f>SUM(L119:L120)</f>
        <v>9000</v>
      </c>
      <c r="M121" s="454">
        <f>SUM(M119:M120)</f>
        <v>9</v>
      </c>
      <c r="N121" s="47"/>
    </row>
    <row r="122" spans="1:14" s="43" customFormat="1" ht="14.25" customHeight="1">
      <c r="A122" s="1115">
        <v>57</v>
      </c>
      <c r="B122" s="1115" t="s">
        <v>19</v>
      </c>
      <c r="C122" s="1115" t="s">
        <v>133</v>
      </c>
      <c r="D122" s="470">
        <v>542733007</v>
      </c>
      <c r="E122" s="1116" t="s">
        <v>512</v>
      </c>
      <c r="F122" s="426">
        <v>4100</v>
      </c>
      <c r="G122" s="427">
        <v>6.15</v>
      </c>
      <c r="H122" s="410"/>
      <c r="I122" s="1255">
        <f t="shared" si="14"/>
        <v>1</v>
      </c>
      <c r="J122" s="1435">
        <v>0</v>
      </c>
      <c r="K122" s="1436">
        <v>1000</v>
      </c>
      <c r="L122" s="1437">
        <v>4500</v>
      </c>
      <c r="M122" s="1406">
        <f t="shared" si="15"/>
        <v>4.5</v>
      </c>
      <c r="N122" s="47"/>
    </row>
    <row r="123" spans="1:14" s="43" customFormat="1" ht="14.25" customHeight="1">
      <c r="A123" s="450"/>
      <c r="B123" s="450"/>
      <c r="C123" s="450"/>
      <c r="D123" s="473"/>
      <c r="E123" s="451"/>
      <c r="F123" s="452"/>
      <c r="G123" s="453"/>
      <c r="H123" s="179"/>
      <c r="I123" s="454">
        <f>I122</f>
        <v>1</v>
      </c>
      <c r="J123" s="1479"/>
      <c r="K123" s="1480"/>
      <c r="L123" s="454">
        <f>L122</f>
        <v>4500</v>
      </c>
      <c r="M123" s="454">
        <f>M122</f>
        <v>4.5</v>
      </c>
      <c r="N123" s="47"/>
    </row>
    <row r="124" spans="1:14" s="43" customFormat="1" ht="14.25" customHeight="1">
      <c r="A124" s="1132">
        <v>58</v>
      </c>
      <c r="B124" s="1132" t="s">
        <v>19</v>
      </c>
      <c r="C124" s="1132" t="s">
        <v>5</v>
      </c>
      <c r="D124" s="1127">
        <v>542403012</v>
      </c>
      <c r="E124" s="1130" t="s">
        <v>666</v>
      </c>
      <c r="F124" s="417">
        <v>0</v>
      </c>
      <c r="G124" s="417">
        <v>0</v>
      </c>
      <c r="H124" s="409"/>
      <c r="I124" s="1255">
        <f t="shared" si="14"/>
        <v>1</v>
      </c>
      <c r="J124" s="1435">
        <v>0</v>
      </c>
      <c r="K124" s="1436">
        <v>1000</v>
      </c>
      <c r="L124" s="1437">
        <v>4500</v>
      </c>
      <c r="M124" s="1406">
        <f t="shared" si="15"/>
        <v>4.5</v>
      </c>
      <c r="N124" s="47"/>
    </row>
    <row r="125" spans="1:14" s="43" customFormat="1" ht="14.25" customHeight="1">
      <c r="A125" s="450"/>
      <c r="B125" s="450"/>
      <c r="C125" s="450"/>
      <c r="D125" s="473"/>
      <c r="E125" s="451"/>
      <c r="F125" s="452"/>
      <c r="G125" s="453"/>
      <c r="H125" s="179"/>
      <c r="I125" s="454">
        <f>I124</f>
        <v>1</v>
      </c>
      <c r="J125" s="1479"/>
      <c r="K125" s="1480"/>
      <c r="L125" s="454">
        <f>L124</f>
        <v>4500</v>
      </c>
      <c r="M125" s="454">
        <f>M124</f>
        <v>4.5</v>
      </c>
      <c r="N125" s="47"/>
    </row>
    <row r="126" spans="1:14" s="43" customFormat="1" ht="14.25" customHeight="1">
      <c r="A126" s="1132">
        <v>59</v>
      </c>
      <c r="B126" s="1132" t="s">
        <v>8</v>
      </c>
      <c r="C126" s="1132" t="s">
        <v>97</v>
      </c>
      <c r="D126" s="1127">
        <v>578383001</v>
      </c>
      <c r="E126" s="1130" t="s">
        <v>128</v>
      </c>
      <c r="F126" s="416">
        <v>17000</v>
      </c>
      <c r="G126" s="417">
        <v>25.5</v>
      </c>
      <c r="H126" s="409"/>
      <c r="I126" s="1255">
        <f t="shared" si="14"/>
        <v>1</v>
      </c>
      <c r="J126" s="1435">
        <v>0</v>
      </c>
      <c r="K126" s="1436">
        <v>1000</v>
      </c>
      <c r="L126" s="1437">
        <v>4500</v>
      </c>
      <c r="M126" s="1406">
        <f t="shared" si="15"/>
        <v>4.5</v>
      </c>
      <c r="N126" s="47"/>
    </row>
    <row r="127" spans="1:14" s="43" customFormat="1" ht="14.25" customHeight="1">
      <c r="A127" s="450"/>
      <c r="B127" s="450"/>
      <c r="C127" s="450"/>
      <c r="D127" s="473"/>
      <c r="E127" s="451"/>
      <c r="F127" s="452"/>
      <c r="G127" s="453"/>
      <c r="H127" s="179"/>
      <c r="I127" s="454">
        <f>I126</f>
        <v>1</v>
      </c>
      <c r="J127" s="1479"/>
      <c r="K127" s="1480"/>
      <c r="L127" s="454">
        <f>L126</f>
        <v>4500</v>
      </c>
      <c r="M127" s="454">
        <f>M126</f>
        <v>4.5</v>
      </c>
      <c r="N127" s="47"/>
    </row>
    <row r="128" spans="1:14" s="43" customFormat="1" ht="14.25" customHeight="1">
      <c r="A128" s="1132">
        <v>60</v>
      </c>
      <c r="B128" s="1132" t="s">
        <v>8</v>
      </c>
      <c r="C128" s="1132" t="s">
        <v>12</v>
      </c>
      <c r="D128" s="1127">
        <v>578963007</v>
      </c>
      <c r="E128" s="1116" t="s">
        <v>123</v>
      </c>
      <c r="F128" s="416">
        <v>11000</v>
      </c>
      <c r="G128" s="417">
        <v>12</v>
      </c>
      <c r="H128" s="409"/>
      <c r="I128" s="1255">
        <f t="shared" si="14"/>
        <v>1</v>
      </c>
      <c r="J128" s="1435">
        <v>0</v>
      </c>
      <c r="K128" s="1436">
        <v>1000</v>
      </c>
      <c r="L128" s="1437">
        <v>4500</v>
      </c>
      <c r="M128" s="1406">
        <f t="shared" si="15"/>
        <v>4.5</v>
      </c>
      <c r="N128" s="47"/>
    </row>
    <row r="129" spans="1:14" s="43" customFormat="1" ht="14.25" customHeight="1">
      <c r="A129" s="450"/>
      <c r="B129" s="450"/>
      <c r="C129" s="450"/>
      <c r="D129" s="473"/>
      <c r="E129" s="451"/>
      <c r="F129" s="452"/>
      <c r="G129" s="453"/>
      <c r="H129" s="179"/>
      <c r="I129" s="454">
        <f>I128</f>
        <v>1</v>
      </c>
      <c r="J129" s="1479"/>
      <c r="K129" s="1480"/>
      <c r="L129" s="454">
        <f>L128</f>
        <v>4500</v>
      </c>
      <c r="M129" s="454">
        <f>M128</f>
        <v>4.5</v>
      </c>
      <c r="N129" s="47"/>
    </row>
    <row r="130" spans="1:14" s="43" customFormat="1" ht="14.25" customHeight="1">
      <c r="A130" s="1132">
        <v>61</v>
      </c>
      <c r="B130" s="468" t="s">
        <v>8</v>
      </c>
      <c r="C130" s="468" t="s">
        <v>125</v>
      </c>
      <c r="D130" s="475">
        <v>578583028</v>
      </c>
      <c r="E130" s="1116" t="s">
        <v>670</v>
      </c>
      <c r="F130" s="458">
        <v>20000</v>
      </c>
      <c r="G130" s="459">
        <v>12</v>
      </c>
      <c r="H130" s="409"/>
      <c r="I130" s="1255">
        <f t="shared" si="14"/>
        <v>1</v>
      </c>
      <c r="J130" s="1435">
        <v>0</v>
      </c>
      <c r="K130" s="1436">
        <v>1000</v>
      </c>
      <c r="L130" s="1437">
        <v>4500</v>
      </c>
      <c r="M130" s="1406">
        <f t="shared" si="15"/>
        <v>4.5</v>
      </c>
      <c r="N130" s="47"/>
    </row>
    <row r="131" spans="1:14" s="43" customFormat="1" ht="14.25" customHeight="1">
      <c r="A131" s="450"/>
      <c r="B131" s="450"/>
      <c r="C131" s="450"/>
      <c r="D131" s="473"/>
      <c r="E131" s="451"/>
      <c r="F131" s="452"/>
      <c r="G131" s="453"/>
      <c r="H131" s="179"/>
      <c r="I131" s="454">
        <f>I130</f>
        <v>1</v>
      </c>
      <c r="J131" s="1479"/>
      <c r="K131" s="1480"/>
      <c r="L131" s="454">
        <f>L130</f>
        <v>4500</v>
      </c>
      <c r="M131" s="454">
        <f>M130</f>
        <v>4.5</v>
      </c>
      <c r="N131" s="47"/>
    </row>
    <row r="132" spans="1:14" s="43" customFormat="1" ht="14.25" customHeight="1">
      <c r="A132" s="1132">
        <v>62</v>
      </c>
      <c r="B132" s="1115" t="s">
        <v>8</v>
      </c>
      <c r="C132" s="1115" t="s">
        <v>433</v>
      </c>
      <c r="D132" s="470">
        <v>578523010</v>
      </c>
      <c r="E132" s="1116" t="s">
        <v>438</v>
      </c>
      <c r="F132" s="427">
        <v>10000</v>
      </c>
      <c r="G132" s="427">
        <v>12</v>
      </c>
      <c r="H132" s="411"/>
      <c r="I132" s="1255">
        <f t="shared" si="14"/>
        <v>1</v>
      </c>
      <c r="J132" s="1435">
        <v>0</v>
      </c>
      <c r="K132" s="1436">
        <v>1000</v>
      </c>
      <c r="L132" s="1437">
        <v>4500</v>
      </c>
      <c r="M132" s="1406">
        <f t="shared" si="15"/>
        <v>4.5</v>
      </c>
      <c r="N132" s="47"/>
    </row>
    <row r="133" spans="1:14" s="43" customFormat="1" ht="14.25" customHeight="1">
      <c r="A133" s="450"/>
      <c r="B133" s="450"/>
      <c r="C133" s="450"/>
      <c r="D133" s="473"/>
      <c r="E133" s="451"/>
      <c r="F133" s="452"/>
      <c r="G133" s="453"/>
      <c r="H133" s="179"/>
      <c r="I133" s="454">
        <f>I132</f>
        <v>1</v>
      </c>
      <c r="J133" s="1479"/>
      <c r="K133" s="1480"/>
      <c r="L133" s="454">
        <f>L132</f>
        <v>4500</v>
      </c>
      <c r="M133" s="454">
        <f>M132</f>
        <v>4.5</v>
      </c>
      <c r="N133" s="47"/>
    </row>
    <row r="134" spans="1:14" s="43" customFormat="1" ht="14.25" customHeight="1">
      <c r="A134" s="1132">
        <v>63</v>
      </c>
      <c r="B134" s="1132" t="s">
        <v>1</v>
      </c>
      <c r="C134" s="1100" t="s">
        <v>1681</v>
      </c>
      <c r="D134" s="1127">
        <v>579883012</v>
      </c>
      <c r="E134" s="1130" t="s">
        <v>2848</v>
      </c>
      <c r="F134" s="416">
        <v>15000</v>
      </c>
      <c r="G134" s="417">
        <v>22.5</v>
      </c>
      <c r="H134" s="1128"/>
      <c r="I134" s="1255">
        <f t="shared" si="14"/>
        <v>1</v>
      </c>
      <c r="J134" s="1435"/>
      <c r="K134" s="1436">
        <v>1000</v>
      </c>
      <c r="L134" s="1437">
        <v>4500</v>
      </c>
      <c r="M134" s="1406">
        <f t="shared" si="15"/>
        <v>4.5</v>
      </c>
      <c r="N134" s="47"/>
    </row>
    <row r="135" spans="1:14" s="43" customFormat="1" ht="14.25" customHeight="1">
      <c r="A135" s="450"/>
      <c r="B135" s="450"/>
      <c r="C135" s="450"/>
      <c r="D135" s="473"/>
      <c r="E135" s="451"/>
      <c r="F135" s="452"/>
      <c r="G135" s="453"/>
      <c r="H135" s="179"/>
      <c r="I135" s="454">
        <f>I134</f>
        <v>1</v>
      </c>
      <c r="J135" s="1479"/>
      <c r="K135" s="1480"/>
      <c r="L135" s="454">
        <f>L134</f>
        <v>4500</v>
      </c>
      <c r="M135" s="454">
        <f>M134</f>
        <v>4.5</v>
      </c>
      <c r="N135" s="47"/>
    </row>
    <row r="136" spans="1:14" s="43" customFormat="1" ht="14.25" customHeight="1">
      <c r="A136" s="1132">
        <v>64</v>
      </c>
      <c r="B136" s="1132" t="s">
        <v>1</v>
      </c>
      <c r="C136" s="1132" t="s">
        <v>2</v>
      </c>
      <c r="D136" s="1127">
        <v>579583001</v>
      </c>
      <c r="E136" s="1130" t="s">
        <v>112</v>
      </c>
      <c r="F136" s="416">
        <v>6000</v>
      </c>
      <c r="G136" s="417">
        <v>9</v>
      </c>
      <c r="H136" s="1128"/>
      <c r="I136" s="1255">
        <f t="shared" si="14"/>
        <v>1</v>
      </c>
      <c r="J136" s="1435">
        <v>0</v>
      </c>
      <c r="K136" s="1436">
        <v>1000</v>
      </c>
      <c r="L136" s="1437">
        <v>4500</v>
      </c>
      <c r="M136" s="1406">
        <f t="shared" si="15"/>
        <v>4.5</v>
      </c>
      <c r="N136" s="47"/>
    </row>
    <row r="137" spans="1:14" s="43" customFormat="1" ht="14.25" customHeight="1">
      <c r="A137" s="450"/>
      <c r="B137" s="450"/>
      <c r="C137" s="450"/>
      <c r="D137" s="473"/>
      <c r="E137" s="451"/>
      <c r="F137" s="452"/>
      <c r="G137" s="453"/>
      <c r="H137" s="179"/>
      <c r="I137" s="454">
        <f>I136</f>
        <v>1</v>
      </c>
      <c r="J137" s="1479"/>
      <c r="K137" s="1480"/>
      <c r="L137" s="454">
        <f>L136</f>
        <v>4500</v>
      </c>
      <c r="M137" s="454">
        <f>M136</f>
        <v>4.5</v>
      </c>
      <c r="N137" s="47"/>
    </row>
    <row r="138" spans="1:14" s="43" customFormat="1" ht="14.25" customHeight="1">
      <c r="A138" s="1132">
        <v>65</v>
      </c>
      <c r="B138" s="468" t="s">
        <v>1</v>
      </c>
      <c r="C138" s="468" t="s">
        <v>5</v>
      </c>
      <c r="D138" s="475">
        <v>579803019</v>
      </c>
      <c r="E138" s="1130" t="s">
        <v>673</v>
      </c>
      <c r="F138" s="458">
        <v>9120</v>
      </c>
      <c r="G138" s="459">
        <v>22.38</v>
      </c>
      <c r="H138" s="409"/>
      <c r="I138" s="1255">
        <f t="shared" si="14"/>
        <v>1</v>
      </c>
      <c r="J138" s="1435">
        <v>0</v>
      </c>
      <c r="K138" s="1436">
        <v>1000</v>
      </c>
      <c r="L138" s="1437">
        <v>4500</v>
      </c>
      <c r="M138" s="1406">
        <f t="shared" si="15"/>
        <v>4.5</v>
      </c>
      <c r="N138" s="47"/>
    </row>
    <row r="139" spans="1:14" s="43" customFormat="1" ht="14.25" customHeight="1">
      <c r="A139" s="450"/>
      <c r="B139" s="450"/>
      <c r="C139" s="450"/>
      <c r="D139" s="473"/>
      <c r="E139" s="451"/>
      <c r="F139" s="452"/>
      <c r="G139" s="453"/>
      <c r="H139" s="179"/>
      <c r="I139" s="454">
        <f>I138</f>
        <v>1</v>
      </c>
      <c r="J139" s="1479"/>
      <c r="K139" s="1480"/>
      <c r="L139" s="454">
        <f>L138</f>
        <v>4500</v>
      </c>
      <c r="M139" s="454">
        <f>M138</f>
        <v>4.5</v>
      </c>
      <c r="N139" s="47"/>
    </row>
    <row r="140" spans="1:14" s="397" customFormat="1" ht="14.25" customHeight="1">
      <c r="A140" s="446"/>
      <c r="B140" s="446"/>
      <c r="C140" s="446"/>
      <c r="D140" s="448"/>
      <c r="E140" s="571" t="s">
        <v>2474</v>
      </c>
      <c r="H140" s="407"/>
      <c r="I140" s="397">
        <f>SUM(I98:I138)</f>
        <v>39</v>
      </c>
      <c r="J140" s="448"/>
      <c r="K140" s="449"/>
      <c r="L140" s="447">
        <f>L139+L137+L135+L133+L131+L129+L127+L125+L123+L121+L118+L116+L114+L112+L110+L108+L106+L104+L102+L99</f>
        <v>99000</v>
      </c>
      <c r="M140" s="447">
        <f>M139+M137+M135+M133+M131+M129+M127+M125+M123+M121+M118+M116+M114+M112+M110+M108+M106+M104+M102+M99</f>
        <v>80.319999999999993</v>
      </c>
    </row>
    <row r="141" spans="1:14" s="43" customFormat="1" ht="14.25" customHeight="1">
      <c r="A141" s="460"/>
      <c r="B141" s="460"/>
      <c r="C141" s="460"/>
      <c r="D141" s="462"/>
      <c r="E141" s="461"/>
      <c r="H141" s="408"/>
      <c r="J141" s="462"/>
      <c r="K141" s="463"/>
    </row>
    <row r="142" spans="1:14" s="43" customFormat="1" ht="14.25" customHeight="1">
      <c r="A142" s="460"/>
      <c r="B142" s="460"/>
      <c r="C142" s="460"/>
      <c r="D142" s="462"/>
      <c r="E142" s="461"/>
      <c r="H142" s="408"/>
      <c r="J142" s="462" t="s">
        <v>2152</v>
      </c>
      <c r="K142" s="463"/>
      <c r="L142" s="464">
        <f>L140+L95+L83</f>
        <v>411135.78799999994</v>
      </c>
      <c r="M142" s="464">
        <f>M140+M95+M83</f>
        <v>503.94000000000005</v>
      </c>
    </row>
    <row r="143" spans="1:14" s="43" customFormat="1" ht="14.25" customHeight="1">
      <c r="A143" s="460"/>
      <c r="B143" s="460"/>
      <c r="C143" s="460"/>
      <c r="D143" s="462"/>
      <c r="E143" s="461"/>
      <c r="H143" s="408"/>
      <c r="J143" s="462"/>
      <c r="K143" s="463"/>
    </row>
  </sheetData>
  <mergeCells count="68">
    <mergeCell ref="K1:M1"/>
    <mergeCell ref="A2:M2"/>
    <mergeCell ref="A3:M3"/>
    <mergeCell ref="E38:E39"/>
    <mergeCell ref="D69:D70"/>
    <mergeCell ref="C69:C70"/>
    <mergeCell ref="B69:B70"/>
    <mergeCell ref="E34:E35"/>
    <mergeCell ref="C34:C35"/>
    <mergeCell ref="E32:E33"/>
    <mergeCell ref="E26:E28"/>
    <mergeCell ref="E24:E25"/>
    <mergeCell ref="C17:C18"/>
    <mergeCell ref="D20:D21"/>
    <mergeCell ref="D24:D25"/>
    <mergeCell ref="D26:D28"/>
    <mergeCell ref="B32:B33"/>
    <mergeCell ref="C32:C33"/>
    <mergeCell ref="E73:E76"/>
    <mergeCell ref="D38:D39"/>
    <mergeCell ref="D73:D76"/>
    <mergeCell ref="E69:E70"/>
    <mergeCell ref="C38:C39"/>
    <mergeCell ref="C73:C76"/>
    <mergeCell ref="D4:D5"/>
    <mergeCell ref="A24:A25"/>
    <mergeCell ref="B24:B25"/>
    <mergeCell ref="B17:B18"/>
    <mergeCell ref="A17:A18"/>
    <mergeCell ref="C20:C21"/>
    <mergeCell ref="B20:B21"/>
    <mergeCell ref="A20:A21"/>
    <mergeCell ref="D17:D18"/>
    <mergeCell ref="C24:C25"/>
    <mergeCell ref="A4:A5"/>
    <mergeCell ref="B4:B5"/>
    <mergeCell ref="C4:C5"/>
    <mergeCell ref="N4:N5"/>
    <mergeCell ref="M4:M5"/>
    <mergeCell ref="H4:H5"/>
    <mergeCell ref="L4:L5"/>
    <mergeCell ref="E20:E21"/>
    <mergeCell ref="I4:K4"/>
    <mergeCell ref="J5:K5"/>
    <mergeCell ref="E17:E18"/>
    <mergeCell ref="E4:E5"/>
    <mergeCell ref="F4:G4"/>
    <mergeCell ref="M27:M28"/>
    <mergeCell ref="L27:L28"/>
    <mergeCell ref="H27:H28"/>
    <mergeCell ref="L69:L70"/>
    <mergeCell ref="H69:H70"/>
    <mergeCell ref="A97:E97"/>
    <mergeCell ref="A84:E84"/>
    <mergeCell ref="A6:E6"/>
    <mergeCell ref="A69:A70"/>
    <mergeCell ref="A73:A76"/>
    <mergeCell ref="A34:A35"/>
    <mergeCell ref="B34:B35"/>
    <mergeCell ref="A38:A39"/>
    <mergeCell ref="B38:B39"/>
    <mergeCell ref="B73:B76"/>
    <mergeCell ref="D32:D33"/>
    <mergeCell ref="D34:D35"/>
    <mergeCell ref="A26:A28"/>
    <mergeCell ref="B26:B28"/>
    <mergeCell ref="C26:C28"/>
    <mergeCell ref="A32:A33"/>
  </mergeCells>
  <printOptions horizontalCentered="1"/>
  <pageMargins left="0.25" right="0.25" top="0.75" bottom="0.5" header="0" footer="0.35"/>
  <pageSetup paperSize="9" scale="85" firstPageNumber="93" orientation="landscape" useFirstPageNumber="1" r:id="rId1"/>
  <headerFooter>
    <oddFooter>&amp;C&amp;"SutonnyMJ,Bold"&amp;18&amp;P</oddFooter>
  </headerFooter>
  <ignoredErrors>
    <ignoredError sqref="I10 I12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3D03DF"/>
  </sheetPr>
  <dimension ref="A1:K68"/>
  <sheetViews>
    <sheetView workbookViewId="0">
      <pane xSplit="11" ySplit="3" topLeftCell="L4" activePane="bottomRight" state="frozenSplit"/>
      <selection pane="topRight" activeCell="L1" sqref="L1"/>
      <selection pane="bottomLeft" activeCell="A13" sqref="A13"/>
      <selection pane="bottomRight" activeCell="L13" sqref="L13"/>
    </sheetView>
  </sheetViews>
  <sheetFormatPr defaultRowHeight="14.4"/>
  <cols>
    <col min="1" max="1" width="9.109375" style="923"/>
    <col min="2" max="2" width="12.109375" style="923" customWidth="1"/>
    <col min="3" max="3" width="9.109375" style="923"/>
    <col min="4" max="11" width="14.88671875" customWidth="1"/>
  </cols>
  <sheetData>
    <row r="1" spans="1:11" ht="18">
      <c r="A1" s="1832" t="s">
        <v>2785</v>
      </c>
      <c r="B1" s="1832"/>
      <c r="C1" s="1832"/>
    </row>
    <row r="2" spans="1:11" ht="15">
      <c r="A2" s="1833" t="s">
        <v>2056</v>
      </c>
      <c r="B2" s="1834"/>
      <c r="C2" s="977" t="s">
        <v>1675</v>
      </c>
      <c r="D2" s="1837" t="s">
        <v>2777</v>
      </c>
      <c r="E2" s="1838"/>
      <c r="F2" s="1838"/>
      <c r="G2" s="1838"/>
      <c r="H2" s="1838"/>
      <c r="I2" s="1838"/>
      <c r="J2" s="1838"/>
      <c r="K2" s="1839"/>
    </row>
    <row r="3" spans="1:11" ht="21.6">
      <c r="A3" s="1835"/>
      <c r="B3" s="1836"/>
      <c r="C3" s="978"/>
      <c r="D3" s="979" t="s">
        <v>2786</v>
      </c>
      <c r="E3" s="979" t="s">
        <v>2787</v>
      </c>
      <c r="F3" s="979" t="s">
        <v>2788</v>
      </c>
      <c r="G3" s="979" t="s">
        <v>2789</v>
      </c>
      <c r="H3" s="979" t="s">
        <v>2790</v>
      </c>
      <c r="I3" s="979" t="s">
        <v>2791</v>
      </c>
      <c r="J3" s="991" t="s">
        <v>2784</v>
      </c>
      <c r="K3" s="991" t="s">
        <v>2057</v>
      </c>
    </row>
    <row r="4" spans="1:11" ht="25.5" customHeight="1">
      <c r="A4" s="1843" t="s">
        <v>2058</v>
      </c>
      <c r="B4" s="1844"/>
      <c r="C4" s="980" t="s">
        <v>2059</v>
      </c>
      <c r="D4" s="69"/>
      <c r="E4" s="69"/>
      <c r="F4" s="70"/>
      <c r="G4" s="70"/>
      <c r="H4" s="70"/>
      <c r="I4" s="70"/>
      <c r="J4" s="992">
        <f>D4+F4+H4</f>
        <v>0</v>
      </c>
      <c r="K4" s="992">
        <f>E4+G4+I4</f>
        <v>0</v>
      </c>
    </row>
    <row r="5" spans="1:11" ht="25.5" customHeight="1">
      <c r="A5" s="1845"/>
      <c r="B5" s="1846"/>
      <c r="C5" s="980" t="s">
        <v>2060</v>
      </c>
      <c r="D5" s="70"/>
      <c r="E5" s="70"/>
      <c r="F5" s="70"/>
      <c r="G5" s="70"/>
      <c r="H5" s="70">
        <f>'UN-Ew'!$L$104</f>
        <v>4500</v>
      </c>
      <c r="I5" s="70">
        <f>'UN-Ew'!$M$104</f>
        <v>5.92</v>
      </c>
      <c r="J5" s="992">
        <f t="shared" ref="J5:K68" si="0">D5+F5+H5</f>
        <v>4500</v>
      </c>
      <c r="K5" s="992">
        <f t="shared" si="0"/>
        <v>5.92</v>
      </c>
    </row>
    <row r="6" spans="1:11" ht="25.5" customHeight="1">
      <c r="A6" s="1845"/>
      <c r="B6" s="1846"/>
      <c r="C6" s="980" t="s">
        <v>2061</v>
      </c>
      <c r="D6" s="69"/>
      <c r="E6" s="69"/>
      <c r="F6" s="70"/>
      <c r="G6" s="70"/>
      <c r="H6" s="70"/>
      <c r="I6" s="70"/>
      <c r="J6" s="992">
        <f t="shared" si="0"/>
        <v>0</v>
      </c>
      <c r="K6" s="992">
        <f t="shared" si="0"/>
        <v>0</v>
      </c>
    </row>
    <row r="7" spans="1:11" ht="25.5" customHeight="1">
      <c r="A7" s="1847"/>
      <c r="B7" s="1848"/>
      <c r="C7" s="993" t="s">
        <v>2062</v>
      </c>
      <c r="D7" s="76">
        <f>D4+D5+D6</f>
        <v>0</v>
      </c>
      <c r="E7" s="76">
        <f t="shared" ref="E7:I7" si="1">E4+E5+E6</f>
        <v>0</v>
      </c>
      <c r="F7" s="76">
        <f t="shared" si="1"/>
        <v>0</v>
      </c>
      <c r="G7" s="76">
        <f t="shared" si="1"/>
        <v>0</v>
      </c>
      <c r="H7" s="76">
        <f t="shared" si="1"/>
        <v>4500</v>
      </c>
      <c r="I7" s="76">
        <f t="shared" si="1"/>
        <v>5.92</v>
      </c>
      <c r="J7" s="76">
        <f t="shared" si="0"/>
        <v>4500</v>
      </c>
      <c r="K7" s="76">
        <f t="shared" si="0"/>
        <v>5.92</v>
      </c>
    </row>
    <row r="8" spans="1:11" ht="25.5" customHeight="1">
      <c r="A8" s="1843" t="s">
        <v>2063</v>
      </c>
      <c r="B8" s="1844"/>
      <c r="C8" s="980" t="s">
        <v>2064</v>
      </c>
      <c r="D8" s="70"/>
      <c r="E8" s="70"/>
      <c r="F8" s="70"/>
      <c r="G8" s="70"/>
      <c r="H8" s="70">
        <f>'UN-Ew'!$L$99</f>
        <v>4500</v>
      </c>
      <c r="I8" s="70">
        <f>'UN-Ew'!$M$99</f>
        <v>4.5</v>
      </c>
      <c r="J8" s="992">
        <f t="shared" si="0"/>
        <v>4500</v>
      </c>
      <c r="K8" s="992">
        <f t="shared" si="0"/>
        <v>4.5</v>
      </c>
    </row>
    <row r="9" spans="1:11" ht="25.5" customHeight="1">
      <c r="A9" s="1845"/>
      <c r="B9" s="1846"/>
      <c r="C9" s="980" t="s">
        <v>2065</v>
      </c>
      <c r="D9" s="69"/>
      <c r="E9" s="69"/>
      <c r="F9" s="69"/>
      <c r="G9" s="69"/>
      <c r="H9" s="69">
        <f>'UN-Ew'!$L$102</f>
        <v>9000</v>
      </c>
      <c r="I9" s="69">
        <f>'UN-Ew'!$M$102</f>
        <v>9</v>
      </c>
      <c r="J9" s="992">
        <f t="shared" si="0"/>
        <v>9000</v>
      </c>
      <c r="K9" s="992">
        <f t="shared" si="0"/>
        <v>9</v>
      </c>
    </row>
    <row r="10" spans="1:11" ht="25.5" customHeight="1">
      <c r="A10" s="1845"/>
      <c r="B10" s="1846"/>
      <c r="C10" s="980" t="s">
        <v>2066</v>
      </c>
      <c r="D10" s="69">
        <f>'UN-Ew'!$L$8</f>
        <v>952.1</v>
      </c>
      <c r="E10" s="69">
        <f>'UN-Ew'!$M$8</f>
        <v>1.72</v>
      </c>
      <c r="F10" s="70"/>
      <c r="G10" s="70"/>
      <c r="H10" s="70"/>
      <c r="I10" s="70"/>
      <c r="J10" s="992">
        <f t="shared" si="0"/>
        <v>952.1</v>
      </c>
      <c r="K10" s="992">
        <f t="shared" si="0"/>
        <v>1.72</v>
      </c>
    </row>
    <row r="11" spans="1:11" ht="25.5" customHeight="1">
      <c r="A11" s="1847"/>
      <c r="B11" s="1848"/>
      <c r="C11" s="993" t="s">
        <v>2062</v>
      </c>
      <c r="D11" s="76">
        <f>D8+D9+D10</f>
        <v>952.1</v>
      </c>
      <c r="E11" s="76">
        <f t="shared" ref="E11:I11" si="2">E8+E9+E10</f>
        <v>1.72</v>
      </c>
      <c r="F11" s="76">
        <f t="shared" si="2"/>
        <v>0</v>
      </c>
      <c r="G11" s="76">
        <f t="shared" si="2"/>
        <v>0</v>
      </c>
      <c r="H11" s="76">
        <f t="shared" si="2"/>
        <v>13500</v>
      </c>
      <c r="I11" s="76">
        <f t="shared" si="2"/>
        <v>13.5</v>
      </c>
      <c r="J11" s="76">
        <f t="shared" si="0"/>
        <v>14452.1</v>
      </c>
      <c r="K11" s="76">
        <f t="shared" si="0"/>
        <v>15.22</v>
      </c>
    </row>
    <row r="12" spans="1:11" ht="25.5" customHeight="1">
      <c r="A12" s="1841" t="s">
        <v>2067</v>
      </c>
      <c r="B12" s="1842"/>
      <c r="C12" s="1014"/>
      <c r="D12" s="995">
        <f>D7+D11</f>
        <v>952.1</v>
      </c>
      <c r="E12" s="995">
        <f t="shared" ref="E12:I12" si="3">E7+E11</f>
        <v>1.72</v>
      </c>
      <c r="F12" s="995">
        <f t="shared" si="3"/>
        <v>0</v>
      </c>
      <c r="G12" s="995">
        <f t="shared" si="3"/>
        <v>0</v>
      </c>
      <c r="H12" s="995">
        <f t="shared" si="3"/>
        <v>18000</v>
      </c>
      <c r="I12" s="995">
        <f t="shared" si="3"/>
        <v>19.420000000000002</v>
      </c>
      <c r="J12" s="996">
        <f t="shared" si="0"/>
        <v>18952.099999999999</v>
      </c>
      <c r="K12" s="996">
        <f t="shared" si="0"/>
        <v>21.14</v>
      </c>
    </row>
    <row r="13" spans="1:11" ht="25.5" customHeight="1">
      <c r="A13" s="1843" t="s">
        <v>2068</v>
      </c>
      <c r="B13" s="1844"/>
      <c r="C13" s="980" t="s">
        <v>2059</v>
      </c>
      <c r="D13" s="70">
        <f>'UN-Ew'!$L$52</f>
        <v>3320.35</v>
      </c>
      <c r="E13" s="70">
        <f>'UN-Ew'!$M$52</f>
        <v>4.42</v>
      </c>
      <c r="F13" s="70"/>
      <c r="G13" s="70"/>
      <c r="H13" s="70"/>
      <c r="I13" s="70"/>
      <c r="J13" s="992">
        <f t="shared" si="0"/>
        <v>3320.35</v>
      </c>
      <c r="K13" s="992">
        <f t="shared" si="0"/>
        <v>4.42</v>
      </c>
    </row>
    <row r="14" spans="1:11" ht="25.5" customHeight="1">
      <c r="A14" s="1845"/>
      <c r="B14" s="1846"/>
      <c r="C14" s="980" t="s">
        <v>2069</v>
      </c>
      <c r="D14" s="69"/>
      <c r="E14" s="69"/>
      <c r="F14" s="70"/>
      <c r="G14" s="70"/>
      <c r="H14" s="70"/>
      <c r="I14" s="70"/>
      <c r="J14" s="992">
        <f t="shared" si="0"/>
        <v>0</v>
      </c>
      <c r="K14" s="992">
        <f t="shared" si="0"/>
        <v>0</v>
      </c>
    </row>
    <row r="15" spans="1:11" ht="25.5" customHeight="1">
      <c r="A15" s="1845"/>
      <c r="B15" s="1846"/>
      <c r="C15" s="980" t="s">
        <v>2070</v>
      </c>
      <c r="D15" s="69"/>
      <c r="E15" s="69"/>
      <c r="F15" s="70"/>
      <c r="G15" s="70"/>
      <c r="H15" s="70">
        <f>'UN-Ew'!$L$129</f>
        <v>4500</v>
      </c>
      <c r="I15" s="70">
        <f>'UN-Ew'!$M$129</f>
        <v>4.5</v>
      </c>
      <c r="J15" s="992">
        <f t="shared" si="0"/>
        <v>4500</v>
      </c>
      <c r="K15" s="992">
        <f t="shared" si="0"/>
        <v>4.5</v>
      </c>
    </row>
    <row r="16" spans="1:11" ht="25.5" customHeight="1">
      <c r="A16" s="1847"/>
      <c r="B16" s="1848"/>
      <c r="C16" s="993" t="s">
        <v>2062</v>
      </c>
      <c r="D16" s="76">
        <f>D13+D14+D15</f>
        <v>3320.35</v>
      </c>
      <c r="E16" s="76">
        <f t="shared" ref="E16:I16" si="4">E13+E14+E15</f>
        <v>4.42</v>
      </c>
      <c r="F16" s="76">
        <f t="shared" si="4"/>
        <v>0</v>
      </c>
      <c r="G16" s="76">
        <f t="shared" si="4"/>
        <v>0</v>
      </c>
      <c r="H16" s="76">
        <f t="shared" si="4"/>
        <v>4500</v>
      </c>
      <c r="I16" s="76">
        <f t="shared" si="4"/>
        <v>4.5</v>
      </c>
      <c r="J16" s="76">
        <f t="shared" si="0"/>
        <v>7820.35</v>
      </c>
      <c r="K16" s="76">
        <f t="shared" si="0"/>
        <v>8.92</v>
      </c>
    </row>
    <row r="17" spans="1:11" ht="25.5" customHeight="1">
      <c r="A17" s="1849" t="s">
        <v>2071</v>
      </c>
      <c r="B17" s="1849"/>
      <c r="C17" s="997" t="s">
        <v>2072</v>
      </c>
      <c r="D17" s="79">
        <f>'UN-Ew'!$L$54</f>
        <v>8718.5</v>
      </c>
      <c r="E17" s="79">
        <f>'UN-Ew'!$M$54</f>
        <v>11.59</v>
      </c>
      <c r="F17" s="1016"/>
      <c r="G17" s="1016"/>
      <c r="H17" s="1016">
        <f>'UN-Ew'!$L$127</f>
        <v>4500</v>
      </c>
      <c r="I17" s="1016">
        <f>'UN-Ew'!$M$127</f>
        <v>4.5</v>
      </c>
      <c r="J17" s="76">
        <f t="shared" si="0"/>
        <v>13218.5</v>
      </c>
      <c r="K17" s="76">
        <f t="shared" si="0"/>
        <v>16.09</v>
      </c>
    </row>
    <row r="18" spans="1:11" ht="25.5" customHeight="1">
      <c r="A18" s="1843" t="s">
        <v>2073</v>
      </c>
      <c r="B18" s="1844"/>
      <c r="C18" s="1012" t="s">
        <v>2074</v>
      </c>
      <c r="D18" s="71"/>
      <c r="E18" s="71"/>
      <c r="F18" s="71"/>
      <c r="G18" s="71"/>
      <c r="H18" s="71"/>
      <c r="I18" s="71"/>
      <c r="J18" s="992">
        <f t="shared" si="0"/>
        <v>0</v>
      </c>
      <c r="K18" s="992">
        <f t="shared" si="0"/>
        <v>0</v>
      </c>
    </row>
    <row r="19" spans="1:11" ht="25.5" customHeight="1">
      <c r="A19" s="1845"/>
      <c r="B19" s="1846"/>
      <c r="C19" s="1012" t="s">
        <v>2075</v>
      </c>
      <c r="D19" s="1017"/>
      <c r="E19" s="1017"/>
      <c r="F19" s="1017"/>
      <c r="G19" s="1017"/>
      <c r="H19" s="1017">
        <f>'UN-Ew'!$L$133</f>
        <v>4500</v>
      </c>
      <c r="I19" s="1017">
        <f>'UN-Ew'!$M$133</f>
        <v>4.5</v>
      </c>
      <c r="J19" s="992">
        <f t="shared" si="0"/>
        <v>4500</v>
      </c>
      <c r="K19" s="992">
        <f t="shared" si="0"/>
        <v>4.5</v>
      </c>
    </row>
    <row r="20" spans="1:11" ht="25.5" customHeight="1">
      <c r="A20" s="1847"/>
      <c r="B20" s="1848"/>
      <c r="C20" s="993" t="s">
        <v>2062</v>
      </c>
      <c r="D20" s="76">
        <f>D18+D19</f>
        <v>0</v>
      </c>
      <c r="E20" s="76">
        <f t="shared" ref="E20:I20" si="5">E18+E19</f>
        <v>0</v>
      </c>
      <c r="F20" s="76">
        <f t="shared" si="5"/>
        <v>0</v>
      </c>
      <c r="G20" s="76">
        <f t="shared" si="5"/>
        <v>0</v>
      </c>
      <c r="H20" s="76">
        <f t="shared" si="5"/>
        <v>4500</v>
      </c>
      <c r="I20" s="76">
        <f t="shared" si="5"/>
        <v>4.5</v>
      </c>
      <c r="J20" s="76">
        <f t="shared" si="0"/>
        <v>4500</v>
      </c>
      <c r="K20" s="76">
        <f t="shared" si="0"/>
        <v>4.5</v>
      </c>
    </row>
    <row r="21" spans="1:11" ht="25.5" customHeight="1">
      <c r="A21" s="1843" t="s">
        <v>2076</v>
      </c>
      <c r="B21" s="1844"/>
      <c r="C21" s="1012" t="s">
        <v>2077</v>
      </c>
      <c r="D21" s="72">
        <f>'UN-Ew'!$L$56</f>
        <v>6102.85</v>
      </c>
      <c r="E21" s="72">
        <f>'UN-Ew'!$M$56</f>
        <v>8.1199999999999992</v>
      </c>
      <c r="F21" s="1017"/>
      <c r="G21" s="1017"/>
      <c r="H21" s="71"/>
      <c r="I21" s="71"/>
      <c r="J21" s="992">
        <f t="shared" si="0"/>
        <v>6102.85</v>
      </c>
      <c r="K21" s="992">
        <f t="shared" si="0"/>
        <v>8.1199999999999992</v>
      </c>
    </row>
    <row r="22" spans="1:11" ht="25.5" customHeight="1">
      <c r="A22" s="1845"/>
      <c r="B22" s="1846"/>
      <c r="C22" s="1012" t="s">
        <v>2078</v>
      </c>
      <c r="D22" s="1017"/>
      <c r="E22" s="1017"/>
      <c r="F22" s="1017">
        <f>'UN-Ew'!$L$94</f>
        <v>9803.4249999999993</v>
      </c>
      <c r="G22" s="1017">
        <f>'UN-Ew'!$M$94</f>
        <v>14.4</v>
      </c>
      <c r="H22" s="1017">
        <f>'UN-Ew'!$L$131</f>
        <v>4500</v>
      </c>
      <c r="I22" s="1017">
        <f>'UN-Ew'!$M$131</f>
        <v>4.5</v>
      </c>
      <c r="J22" s="992">
        <f t="shared" si="0"/>
        <v>14303.424999999999</v>
      </c>
      <c r="K22" s="992">
        <f t="shared" si="0"/>
        <v>18.899999999999999</v>
      </c>
    </row>
    <row r="23" spans="1:11" ht="25.5" customHeight="1">
      <c r="A23" s="1847"/>
      <c r="B23" s="1848"/>
      <c r="C23" s="993" t="s">
        <v>2062</v>
      </c>
      <c r="D23" s="76">
        <f t="shared" ref="D23:I23" si="6">D21+D22</f>
        <v>6102.85</v>
      </c>
      <c r="E23" s="76">
        <f t="shared" si="6"/>
        <v>8.1199999999999992</v>
      </c>
      <c r="F23" s="76">
        <f t="shared" si="6"/>
        <v>9803.4249999999993</v>
      </c>
      <c r="G23" s="76">
        <f t="shared" si="6"/>
        <v>14.4</v>
      </c>
      <c r="H23" s="76">
        <f t="shared" si="6"/>
        <v>4500</v>
      </c>
      <c r="I23" s="76">
        <f t="shared" si="6"/>
        <v>4.5</v>
      </c>
      <c r="J23" s="76">
        <f t="shared" si="0"/>
        <v>20406.275000000001</v>
      </c>
      <c r="K23" s="76">
        <f t="shared" si="0"/>
        <v>27.02</v>
      </c>
    </row>
    <row r="24" spans="1:11" ht="25.5" customHeight="1">
      <c r="A24" s="1841" t="s">
        <v>2079</v>
      </c>
      <c r="B24" s="1842"/>
      <c r="C24" s="1014"/>
      <c r="D24" s="995">
        <f>D16+D17+D20+D23</f>
        <v>18141.7</v>
      </c>
      <c r="E24" s="995">
        <f t="shared" ref="E24:I24" si="7">E16+E17+E20+E23</f>
        <v>24.129999999999995</v>
      </c>
      <c r="F24" s="995">
        <f t="shared" si="7"/>
        <v>9803.4249999999993</v>
      </c>
      <c r="G24" s="995">
        <f t="shared" si="7"/>
        <v>14.4</v>
      </c>
      <c r="H24" s="995">
        <f t="shared" si="7"/>
        <v>18000</v>
      </c>
      <c r="I24" s="995">
        <f t="shared" si="7"/>
        <v>18</v>
      </c>
      <c r="J24" s="996">
        <f t="shared" si="0"/>
        <v>45945.125</v>
      </c>
      <c r="K24" s="996">
        <f t="shared" si="0"/>
        <v>56.529999999999994</v>
      </c>
    </row>
    <row r="25" spans="1:11" ht="25.5" customHeight="1">
      <c r="A25" s="1849" t="s">
        <v>2080</v>
      </c>
      <c r="B25" s="1849"/>
      <c r="C25" s="997" t="s">
        <v>2059</v>
      </c>
      <c r="D25" s="1016">
        <f>'UN-Ew'!$L$19</f>
        <v>12035</v>
      </c>
      <c r="E25" s="1016">
        <f>'UN-Ew'!$M$19</f>
        <v>13.27</v>
      </c>
      <c r="F25" s="1016"/>
      <c r="G25" s="1016"/>
      <c r="H25" s="1016"/>
      <c r="I25" s="1016"/>
      <c r="J25" s="76">
        <f t="shared" si="0"/>
        <v>12035</v>
      </c>
      <c r="K25" s="76">
        <f t="shared" si="0"/>
        <v>13.27</v>
      </c>
    </row>
    <row r="26" spans="1:11" ht="25.5" customHeight="1">
      <c r="A26" s="1843" t="s">
        <v>2081</v>
      </c>
      <c r="B26" s="1844"/>
      <c r="C26" s="1012" t="s">
        <v>2082</v>
      </c>
      <c r="D26" s="71">
        <f>'UN-Ew'!$L$43</f>
        <v>9992</v>
      </c>
      <c r="E26" s="71">
        <f>'UN-Ew'!$M$43</f>
        <v>11.61</v>
      </c>
      <c r="F26" s="71"/>
      <c r="G26" s="71"/>
      <c r="H26" s="71"/>
      <c r="I26" s="71"/>
      <c r="J26" s="992">
        <f t="shared" si="0"/>
        <v>9992</v>
      </c>
      <c r="K26" s="992">
        <f t="shared" si="0"/>
        <v>11.61</v>
      </c>
    </row>
    <row r="27" spans="1:11" ht="25.5" customHeight="1">
      <c r="A27" s="1845"/>
      <c r="B27" s="1846"/>
      <c r="C27" s="1012" t="s">
        <v>2083</v>
      </c>
      <c r="D27" s="1017">
        <f>'UN-Ew'!$L$40</f>
        <v>3435</v>
      </c>
      <c r="E27" s="1017">
        <f>'UN-Ew'!$M$40</f>
        <v>4.3</v>
      </c>
      <c r="F27" s="71"/>
      <c r="G27" s="71"/>
      <c r="H27" s="71"/>
      <c r="I27" s="1017"/>
      <c r="J27" s="992">
        <f t="shared" si="0"/>
        <v>3435</v>
      </c>
      <c r="K27" s="992">
        <f t="shared" si="0"/>
        <v>4.3</v>
      </c>
    </row>
    <row r="28" spans="1:11" ht="25.5" customHeight="1">
      <c r="A28" s="1847"/>
      <c r="B28" s="1848"/>
      <c r="C28" s="993" t="s">
        <v>2062</v>
      </c>
      <c r="D28" s="76">
        <f t="shared" ref="D28:I28" si="8">D26+D27</f>
        <v>13427</v>
      </c>
      <c r="E28" s="76">
        <f t="shared" si="8"/>
        <v>15.91</v>
      </c>
      <c r="F28" s="76">
        <f t="shared" si="8"/>
        <v>0</v>
      </c>
      <c r="G28" s="76">
        <f t="shared" si="8"/>
        <v>0</v>
      </c>
      <c r="H28" s="76">
        <f t="shared" si="8"/>
        <v>0</v>
      </c>
      <c r="I28" s="76">
        <f t="shared" si="8"/>
        <v>0</v>
      </c>
      <c r="J28" s="76">
        <f t="shared" si="0"/>
        <v>13427</v>
      </c>
      <c r="K28" s="76">
        <f t="shared" si="0"/>
        <v>15.91</v>
      </c>
    </row>
    <row r="29" spans="1:11" ht="25.5" customHeight="1">
      <c r="A29" s="1843" t="s">
        <v>2084</v>
      </c>
      <c r="B29" s="1844"/>
      <c r="C29" s="1012" t="s">
        <v>2085</v>
      </c>
      <c r="D29" s="1017">
        <f>'UN-Ew'!$L$23</f>
        <v>13473.5</v>
      </c>
      <c r="E29" s="1017">
        <f>'UN-Ew'!$M$23</f>
        <v>17.61</v>
      </c>
      <c r="F29" s="1017"/>
      <c r="G29" s="1017"/>
      <c r="H29" s="1017"/>
      <c r="I29" s="1017"/>
      <c r="J29" s="992">
        <f t="shared" si="0"/>
        <v>13473.5</v>
      </c>
      <c r="K29" s="992">
        <f t="shared" si="0"/>
        <v>17.61</v>
      </c>
    </row>
    <row r="30" spans="1:11" ht="25.5" customHeight="1">
      <c r="A30" s="1845"/>
      <c r="B30" s="1846"/>
      <c r="C30" s="1012" t="s">
        <v>2086</v>
      </c>
      <c r="D30" s="1017"/>
      <c r="E30" s="1017"/>
      <c r="F30" s="1017"/>
      <c r="G30" s="1017"/>
      <c r="H30" s="1017">
        <f>'UN-Ew'!$L$118</f>
        <v>4500</v>
      </c>
      <c r="I30" s="1017">
        <f>'UN-Ew'!$M$118</f>
        <v>4.5</v>
      </c>
      <c r="J30" s="992">
        <f t="shared" si="0"/>
        <v>4500</v>
      </c>
      <c r="K30" s="992">
        <f t="shared" si="0"/>
        <v>4.5</v>
      </c>
    </row>
    <row r="31" spans="1:11" ht="25.5" customHeight="1">
      <c r="A31" s="1847"/>
      <c r="B31" s="1848"/>
      <c r="C31" s="993" t="s">
        <v>2062</v>
      </c>
      <c r="D31" s="76">
        <f t="shared" ref="D31:I31" si="9">D29+D30</f>
        <v>13473.5</v>
      </c>
      <c r="E31" s="76">
        <f t="shared" si="9"/>
        <v>17.61</v>
      </c>
      <c r="F31" s="76">
        <f t="shared" si="9"/>
        <v>0</v>
      </c>
      <c r="G31" s="76">
        <f t="shared" si="9"/>
        <v>0</v>
      </c>
      <c r="H31" s="76">
        <f t="shared" si="9"/>
        <v>4500</v>
      </c>
      <c r="I31" s="76">
        <f t="shared" si="9"/>
        <v>4.5</v>
      </c>
      <c r="J31" s="76">
        <f t="shared" si="0"/>
        <v>17973.5</v>
      </c>
      <c r="K31" s="76">
        <f t="shared" si="0"/>
        <v>22.11</v>
      </c>
    </row>
    <row r="32" spans="1:11" ht="25.5" customHeight="1">
      <c r="A32" s="1843" t="s">
        <v>2087</v>
      </c>
      <c r="B32" s="1844"/>
      <c r="C32" s="1012" t="s">
        <v>2088</v>
      </c>
      <c r="D32" s="1017">
        <f>'UN-Ew'!$L$37</f>
        <v>66663.604999999996</v>
      </c>
      <c r="E32" s="1017">
        <f>'UN-Ew'!$M$37</f>
        <v>103.54</v>
      </c>
      <c r="F32" s="1017"/>
      <c r="G32" s="1017"/>
      <c r="H32" s="1017">
        <f>'UN-Ew'!$L$116</f>
        <v>4500</v>
      </c>
      <c r="I32" s="1017">
        <f>'UN-Ew'!$M$116</f>
        <v>4.5</v>
      </c>
      <c r="J32" s="992">
        <f t="shared" si="0"/>
        <v>71163.604999999996</v>
      </c>
      <c r="K32" s="992">
        <f t="shared" si="0"/>
        <v>108.04</v>
      </c>
    </row>
    <row r="33" spans="1:11" ht="25.5" customHeight="1">
      <c r="A33" s="1845"/>
      <c r="B33" s="1846"/>
      <c r="C33" s="1012" t="s">
        <v>2089</v>
      </c>
      <c r="D33" s="1017"/>
      <c r="E33" s="1017"/>
      <c r="F33" s="1017"/>
      <c r="G33" s="1017"/>
      <c r="H33" s="1017"/>
      <c r="I33" s="1017"/>
      <c r="J33" s="992">
        <f t="shared" si="0"/>
        <v>0</v>
      </c>
      <c r="K33" s="992">
        <f t="shared" si="0"/>
        <v>0</v>
      </c>
    </row>
    <row r="34" spans="1:11" ht="25.5" customHeight="1">
      <c r="A34" s="1847"/>
      <c r="B34" s="1848"/>
      <c r="C34" s="993" t="s">
        <v>2062</v>
      </c>
      <c r="D34" s="76">
        <f t="shared" ref="D34:I34" si="10">D32+D33</f>
        <v>66663.604999999996</v>
      </c>
      <c r="E34" s="76">
        <f t="shared" si="10"/>
        <v>103.54</v>
      </c>
      <c r="F34" s="76">
        <f t="shared" si="10"/>
        <v>0</v>
      </c>
      <c r="G34" s="76">
        <f t="shared" si="10"/>
        <v>0</v>
      </c>
      <c r="H34" s="76">
        <f t="shared" si="10"/>
        <v>4500</v>
      </c>
      <c r="I34" s="76">
        <f t="shared" si="10"/>
        <v>4.5</v>
      </c>
      <c r="J34" s="76">
        <f t="shared" si="0"/>
        <v>71163.604999999996</v>
      </c>
      <c r="K34" s="76">
        <f t="shared" si="0"/>
        <v>108.04</v>
      </c>
    </row>
    <row r="35" spans="1:11" ht="25.5" customHeight="1">
      <c r="A35" s="1841" t="s">
        <v>2090</v>
      </c>
      <c r="B35" s="1842"/>
      <c r="C35" s="1014"/>
      <c r="D35" s="995">
        <f>D25+D28+D31+D34</f>
        <v>105599.105</v>
      </c>
      <c r="E35" s="995">
        <f t="shared" ref="E35:I35" si="11">E25+E28+E31+E34</f>
        <v>150.33000000000001</v>
      </c>
      <c r="F35" s="995">
        <f t="shared" si="11"/>
        <v>0</v>
      </c>
      <c r="G35" s="995">
        <f t="shared" si="11"/>
        <v>0</v>
      </c>
      <c r="H35" s="995">
        <f t="shared" si="11"/>
        <v>9000</v>
      </c>
      <c r="I35" s="995">
        <f t="shared" si="11"/>
        <v>9</v>
      </c>
      <c r="J35" s="996">
        <f t="shared" si="0"/>
        <v>114599.105</v>
      </c>
      <c r="K35" s="996">
        <f t="shared" si="0"/>
        <v>159.33000000000001</v>
      </c>
    </row>
    <row r="36" spans="1:11" ht="25.5" customHeight="1">
      <c r="A36" s="1843" t="s">
        <v>2091</v>
      </c>
      <c r="B36" s="1844"/>
      <c r="C36" s="1012" t="s">
        <v>2092</v>
      </c>
      <c r="D36" s="71">
        <f>'UN-Ew'!$L$11</f>
        <v>11301.706</v>
      </c>
      <c r="E36" s="71">
        <f>'UN-Ew'!$M$11</f>
        <v>16.05</v>
      </c>
      <c r="F36" s="71"/>
      <c r="G36" s="71"/>
      <c r="H36" s="71"/>
      <c r="I36" s="71"/>
      <c r="J36" s="992">
        <f t="shared" si="0"/>
        <v>11301.706</v>
      </c>
      <c r="K36" s="992">
        <f t="shared" si="0"/>
        <v>16.05</v>
      </c>
    </row>
    <row r="37" spans="1:11" ht="25.5" customHeight="1">
      <c r="A37" s="1845"/>
      <c r="B37" s="1846"/>
      <c r="C37" s="1012" t="s">
        <v>2093</v>
      </c>
      <c r="D37" s="71">
        <f>'UN-Ew'!$L$15</f>
        <v>3513.12</v>
      </c>
      <c r="E37" s="71">
        <f>'UN-Ew'!$M$15</f>
        <v>3.5</v>
      </c>
      <c r="F37" s="71"/>
      <c r="G37" s="71"/>
      <c r="H37" s="71">
        <f>'UN-Ew'!$L$112</f>
        <v>4500</v>
      </c>
      <c r="I37" s="71">
        <f>'UN-Ew'!$M$112</f>
        <v>0.5</v>
      </c>
      <c r="J37" s="992">
        <f t="shared" si="0"/>
        <v>8013.12</v>
      </c>
      <c r="K37" s="992">
        <f t="shared" si="0"/>
        <v>4</v>
      </c>
    </row>
    <row r="38" spans="1:11" ht="25.5" customHeight="1">
      <c r="A38" s="1847"/>
      <c r="B38" s="1848"/>
      <c r="C38" s="993" t="s">
        <v>2062</v>
      </c>
      <c r="D38" s="76">
        <f t="shared" ref="D38:I38" si="12">D36+D37</f>
        <v>14814.826000000001</v>
      </c>
      <c r="E38" s="76">
        <f t="shared" si="12"/>
        <v>19.55</v>
      </c>
      <c r="F38" s="76">
        <f t="shared" si="12"/>
        <v>0</v>
      </c>
      <c r="G38" s="76">
        <f t="shared" si="12"/>
        <v>0</v>
      </c>
      <c r="H38" s="76">
        <f t="shared" si="12"/>
        <v>4500</v>
      </c>
      <c r="I38" s="76">
        <f t="shared" si="12"/>
        <v>0.5</v>
      </c>
      <c r="J38" s="76">
        <f t="shared" si="0"/>
        <v>19314.826000000001</v>
      </c>
      <c r="K38" s="76">
        <f t="shared" si="0"/>
        <v>20.05</v>
      </c>
    </row>
    <row r="39" spans="1:11" ht="25.5" customHeight="1">
      <c r="A39" s="1843" t="s">
        <v>2094</v>
      </c>
      <c r="B39" s="1844"/>
      <c r="C39" s="1012" t="s">
        <v>2095</v>
      </c>
      <c r="D39" s="1017"/>
      <c r="E39" s="1017"/>
      <c r="F39" s="71"/>
      <c r="G39" s="71"/>
      <c r="H39" s="71">
        <f>'UN-Ew'!$L$106</f>
        <v>4500</v>
      </c>
      <c r="I39" s="71">
        <f>'UN-Ew'!$M$106</f>
        <v>0.4</v>
      </c>
      <c r="J39" s="992">
        <f t="shared" si="0"/>
        <v>4500</v>
      </c>
      <c r="K39" s="992">
        <f t="shared" si="0"/>
        <v>0.4</v>
      </c>
    </row>
    <row r="40" spans="1:11" ht="25.5" customHeight="1">
      <c r="A40" s="1845"/>
      <c r="B40" s="1846"/>
      <c r="C40" s="1012" t="s">
        <v>2096</v>
      </c>
      <c r="D40" s="1017"/>
      <c r="E40" s="1017"/>
      <c r="F40" s="71">
        <f>'UN-Ew'!$L$87</f>
        <v>11769.905000000001</v>
      </c>
      <c r="G40" s="71">
        <f>'UN-Ew'!$M$87</f>
        <v>16.43</v>
      </c>
      <c r="H40" s="71"/>
      <c r="I40" s="71"/>
      <c r="J40" s="992">
        <f t="shared" si="0"/>
        <v>11769.905000000001</v>
      </c>
      <c r="K40" s="992">
        <f t="shared" si="0"/>
        <v>16.43</v>
      </c>
    </row>
    <row r="41" spans="1:11" ht="25.5" customHeight="1">
      <c r="A41" s="1847"/>
      <c r="B41" s="1848"/>
      <c r="C41" s="993" t="s">
        <v>2062</v>
      </c>
      <c r="D41" s="76">
        <f t="shared" ref="D41:I41" si="13">D39+D40</f>
        <v>0</v>
      </c>
      <c r="E41" s="76">
        <f t="shared" si="13"/>
        <v>0</v>
      </c>
      <c r="F41" s="76">
        <f t="shared" si="13"/>
        <v>11769.905000000001</v>
      </c>
      <c r="G41" s="76">
        <f t="shared" si="13"/>
        <v>16.43</v>
      </c>
      <c r="H41" s="76">
        <f t="shared" si="13"/>
        <v>4500</v>
      </c>
      <c r="I41" s="76">
        <f t="shared" si="13"/>
        <v>0.4</v>
      </c>
      <c r="J41" s="76">
        <f t="shared" si="0"/>
        <v>16269.905000000001</v>
      </c>
      <c r="K41" s="76">
        <f t="shared" si="0"/>
        <v>16.829999999999998</v>
      </c>
    </row>
    <row r="42" spans="1:11" ht="25.5" customHeight="1">
      <c r="A42" s="1843" t="s">
        <v>2097</v>
      </c>
      <c r="B42" s="1844"/>
      <c r="C42" s="1012" t="s">
        <v>2098</v>
      </c>
      <c r="D42" s="1017"/>
      <c r="E42" s="1017"/>
      <c r="F42" s="1017">
        <f>'UN-Ew'!$L$92</f>
        <v>3690.7020000000002</v>
      </c>
      <c r="G42" s="1017">
        <f>'UN-Ew'!$M$92</f>
        <v>4.87</v>
      </c>
      <c r="H42" s="1017"/>
      <c r="I42" s="1017"/>
      <c r="J42" s="992">
        <f t="shared" si="0"/>
        <v>3690.7020000000002</v>
      </c>
      <c r="K42" s="992">
        <f t="shared" si="0"/>
        <v>4.87</v>
      </c>
    </row>
    <row r="43" spans="1:11" ht="25.5" customHeight="1">
      <c r="A43" s="1845"/>
      <c r="B43" s="1846"/>
      <c r="C43" s="1012" t="s">
        <v>2099</v>
      </c>
      <c r="D43" s="71"/>
      <c r="E43" s="71"/>
      <c r="F43" s="71"/>
      <c r="G43" s="71"/>
      <c r="H43" s="71"/>
      <c r="I43" s="71"/>
      <c r="J43" s="992">
        <f t="shared" si="0"/>
        <v>0</v>
      </c>
      <c r="K43" s="992">
        <f t="shared" si="0"/>
        <v>0</v>
      </c>
    </row>
    <row r="44" spans="1:11" ht="25.5" customHeight="1">
      <c r="A44" s="1847"/>
      <c r="B44" s="1848"/>
      <c r="C44" s="993" t="s">
        <v>2062</v>
      </c>
      <c r="D44" s="76">
        <f t="shared" ref="D44:I44" si="14">D42+D43</f>
        <v>0</v>
      </c>
      <c r="E44" s="76">
        <f t="shared" si="14"/>
        <v>0</v>
      </c>
      <c r="F44" s="76">
        <f t="shared" si="14"/>
        <v>3690.7020000000002</v>
      </c>
      <c r="G44" s="76">
        <f t="shared" si="14"/>
        <v>4.87</v>
      </c>
      <c r="H44" s="76">
        <f t="shared" si="14"/>
        <v>0</v>
      </c>
      <c r="I44" s="76">
        <f t="shared" si="14"/>
        <v>0</v>
      </c>
      <c r="J44" s="76">
        <f t="shared" si="0"/>
        <v>3690.7020000000002</v>
      </c>
      <c r="K44" s="76">
        <f t="shared" si="0"/>
        <v>4.87</v>
      </c>
    </row>
    <row r="45" spans="1:11" ht="25.5" customHeight="1">
      <c r="A45" s="1843" t="s">
        <v>2100</v>
      </c>
      <c r="B45" s="1844"/>
      <c r="C45" s="1012" t="s">
        <v>2101</v>
      </c>
      <c r="D45" s="1017"/>
      <c r="E45" s="1017"/>
      <c r="F45" s="1017"/>
      <c r="G45" s="1017"/>
      <c r="H45" s="71"/>
      <c r="I45" s="71"/>
      <c r="J45" s="992">
        <f t="shared" si="0"/>
        <v>0</v>
      </c>
      <c r="K45" s="992">
        <f t="shared" si="0"/>
        <v>0</v>
      </c>
    </row>
    <row r="46" spans="1:11" ht="25.5" customHeight="1">
      <c r="A46" s="1845"/>
      <c r="B46" s="1846"/>
      <c r="C46" s="1012" t="s">
        <v>2102</v>
      </c>
      <c r="D46" s="1017"/>
      <c r="E46" s="1017"/>
      <c r="F46" s="71"/>
      <c r="G46" s="71"/>
      <c r="H46" s="71">
        <f>'UN-Ew'!$L$108</f>
        <v>4500</v>
      </c>
      <c r="I46" s="71">
        <f>'UN-Ew'!$M$108</f>
        <v>0.5</v>
      </c>
      <c r="J46" s="992">
        <f t="shared" si="0"/>
        <v>4500</v>
      </c>
      <c r="K46" s="992">
        <f t="shared" si="0"/>
        <v>0.5</v>
      </c>
    </row>
    <row r="47" spans="1:11" ht="25.5" customHeight="1">
      <c r="A47" s="1847"/>
      <c r="B47" s="1848"/>
      <c r="C47" s="993" t="s">
        <v>2062</v>
      </c>
      <c r="D47" s="76">
        <f t="shared" ref="D47:I47" si="15">D45+D46</f>
        <v>0</v>
      </c>
      <c r="E47" s="76">
        <f t="shared" si="15"/>
        <v>0</v>
      </c>
      <c r="F47" s="76">
        <f t="shared" si="15"/>
        <v>0</v>
      </c>
      <c r="G47" s="76">
        <f t="shared" si="15"/>
        <v>0</v>
      </c>
      <c r="H47" s="76">
        <f t="shared" si="15"/>
        <v>4500</v>
      </c>
      <c r="I47" s="76">
        <f t="shared" si="15"/>
        <v>0.5</v>
      </c>
      <c r="J47" s="76">
        <f t="shared" si="0"/>
        <v>4500</v>
      </c>
      <c r="K47" s="76">
        <f t="shared" si="0"/>
        <v>0.5</v>
      </c>
    </row>
    <row r="48" spans="1:11" ht="25.5" customHeight="1">
      <c r="A48" s="1849" t="s">
        <v>2103</v>
      </c>
      <c r="B48" s="1849"/>
      <c r="C48" s="997" t="s">
        <v>2059</v>
      </c>
      <c r="D48" s="1016">
        <f>'UN-Ew'!$L$13</f>
        <v>5505.3649999999998</v>
      </c>
      <c r="E48" s="1016">
        <f>'UN-Ew'!$M$13</f>
        <v>8.64</v>
      </c>
      <c r="F48" s="74"/>
      <c r="G48" s="74"/>
      <c r="H48" s="74">
        <f>'UN-Ew'!$L$110</f>
        <v>4500</v>
      </c>
      <c r="I48" s="74">
        <f>'UN-Ew'!$M$110</f>
        <v>0.5</v>
      </c>
      <c r="J48" s="76">
        <f t="shared" si="0"/>
        <v>10005.365</v>
      </c>
      <c r="K48" s="76">
        <f t="shared" si="0"/>
        <v>9.14</v>
      </c>
    </row>
    <row r="49" spans="1:11" ht="25.5" customHeight="1">
      <c r="A49" s="1849" t="s">
        <v>2104</v>
      </c>
      <c r="B49" s="1849"/>
      <c r="C49" s="997" t="s">
        <v>2105</v>
      </c>
      <c r="D49" s="1016"/>
      <c r="E49" s="1016"/>
      <c r="F49" s="1016">
        <f>'UN-Ew'!$L$89</f>
        <v>16704.025000000001</v>
      </c>
      <c r="G49" s="1016">
        <f>'UN-Ew'!$M$89</f>
        <v>22.29</v>
      </c>
      <c r="H49" s="74">
        <f>'UN-Ew'!$L$114</f>
        <v>4500</v>
      </c>
      <c r="I49" s="74">
        <f>'UN-Ew'!$M$114</f>
        <v>0.5</v>
      </c>
      <c r="J49" s="76">
        <f t="shared" si="0"/>
        <v>21204.025000000001</v>
      </c>
      <c r="K49" s="76">
        <f t="shared" si="0"/>
        <v>22.79</v>
      </c>
    </row>
    <row r="50" spans="1:11" ht="25.5" customHeight="1">
      <c r="A50" s="1841" t="s">
        <v>2106</v>
      </c>
      <c r="B50" s="1842"/>
      <c r="C50" s="1014"/>
      <c r="D50" s="995">
        <f>D49+D48+D47+D44+D41+D38</f>
        <v>20320.190999999999</v>
      </c>
      <c r="E50" s="995">
        <f t="shared" ref="E50:I50" si="16">E49+E48+E47+E44+E41+E38</f>
        <v>28.19</v>
      </c>
      <c r="F50" s="995">
        <f t="shared" si="16"/>
        <v>32164.632000000005</v>
      </c>
      <c r="G50" s="995">
        <f t="shared" si="16"/>
        <v>43.59</v>
      </c>
      <c r="H50" s="995">
        <f t="shared" si="16"/>
        <v>22500</v>
      </c>
      <c r="I50" s="995">
        <f t="shared" si="16"/>
        <v>2.4</v>
      </c>
      <c r="J50" s="996">
        <f t="shared" si="0"/>
        <v>74984.823000000004</v>
      </c>
      <c r="K50" s="996">
        <f t="shared" si="0"/>
        <v>74.180000000000007</v>
      </c>
    </row>
    <row r="51" spans="1:11" ht="25.5" customHeight="1">
      <c r="A51" s="1843" t="s">
        <v>2107</v>
      </c>
      <c r="B51" s="1844"/>
      <c r="C51" s="1012" t="s">
        <v>2108</v>
      </c>
      <c r="D51" s="71">
        <f>'UN-Ew'!$L$46</f>
        <v>3213.1</v>
      </c>
      <c r="E51" s="71">
        <f>'UN-Ew'!$M$46</f>
        <v>4</v>
      </c>
      <c r="F51" s="71"/>
      <c r="G51" s="71"/>
      <c r="H51" s="71">
        <f>'UN-Ew'!$L$121</f>
        <v>9000</v>
      </c>
      <c r="I51" s="71">
        <f>'UN-Ew'!$M$121</f>
        <v>9</v>
      </c>
      <c r="J51" s="992">
        <f t="shared" si="0"/>
        <v>12213.1</v>
      </c>
      <c r="K51" s="992">
        <f t="shared" si="0"/>
        <v>13</v>
      </c>
    </row>
    <row r="52" spans="1:11" ht="25.5" customHeight="1">
      <c r="A52" s="1845"/>
      <c r="B52" s="1846"/>
      <c r="C52" s="1012" t="s">
        <v>2109</v>
      </c>
      <c r="D52" s="71"/>
      <c r="E52" s="71"/>
      <c r="F52" s="71"/>
      <c r="G52" s="71"/>
      <c r="H52" s="71"/>
      <c r="I52" s="71"/>
      <c r="J52" s="992">
        <f t="shared" si="0"/>
        <v>0</v>
      </c>
      <c r="K52" s="992">
        <f t="shared" si="0"/>
        <v>0</v>
      </c>
    </row>
    <row r="53" spans="1:11" ht="25.5" customHeight="1">
      <c r="A53" s="1847"/>
      <c r="B53" s="1848"/>
      <c r="C53" s="993" t="s">
        <v>2062</v>
      </c>
      <c r="D53" s="76">
        <f t="shared" ref="D53:I53" si="17">D51+D52</f>
        <v>3213.1</v>
      </c>
      <c r="E53" s="76">
        <f t="shared" si="17"/>
        <v>4</v>
      </c>
      <c r="F53" s="76">
        <f t="shared" si="17"/>
        <v>0</v>
      </c>
      <c r="G53" s="76">
        <f t="shared" si="17"/>
        <v>0</v>
      </c>
      <c r="H53" s="76">
        <f t="shared" si="17"/>
        <v>9000</v>
      </c>
      <c r="I53" s="76">
        <f t="shared" si="17"/>
        <v>9</v>
      </c>
      <c r="J53" s="76">
        <f t="shared" si="0"/>
        <v>12213.1</v>
      </c>
      <c r="K53" s="76">
        <f t="shared" si="0"/>
        <v>13</v>
      </c>
    </row>
    <row r="54" spans="1:11" ht="25.5" customHeight="1">
      <c r="A54" s="1843" t="s">
        <v>2110</v>
      </c>
      <c r="B54" s="1844"/>
      <c r="C54" s="1012" t="s">
        <v>2059</v>
      </c>
      <c r="D54" s="1017"/>
      <c r="E54" s="1017"/>
      <c r="F54" s="1017"/>
      <c r="G54" s="1017"/>
      <c r="H54" s="71">
        <f>'UN-Ew'!$L$125</f>
        <v>4500</v>
      </c>
      <c r="I54" s="71">
        <f>'UN-Ew'!$M$125</f>
        <v>4.5</v>
      </c>
      <c r="J54" s="992">
        <f t="shared" si="0"/>
        <v>4500</v>
      </c>
      <c r="K54" s="992">
        <f t="shared" si="0"/>
        <v>4.5</v>
      </c>
    </row>
    <row r="55" spans="1:11" ht="25.5" customHeight="1">
      <c r="A55" s="1845"/>
      <c r="B55" s="1846"/>
      <c r="C55" s="1012" t="s">
        <v>2111</v>
      </c>
      <c r="D55" s="1017">
        <f>'UN-Ew'!$L$49</f>
        <v>8341.0299999999988</v>
      </c>
      <c r="E55" s="1017">
        <f>'UN-Ew'!$M$49</f>
        <v>12.27</v>
      </c>
      <c r="F55" s="1017"/>
      <c r="G55" s="1017"/>
      <c r="H55" s="1017">
        <f>'UN-Ew'!$L$123</f>
        <v>4500</v>
      </c>
      <c r="I55" s="1017">
        <f>'UN-Ew'!$M$123</f>
        <v>4.5</v>
      </c>
      <c r="J55" s="992">
        <f t="shared" si="0"/>
        <v>12841.029999999999</v>
      </c>
      <c r="K55" s="992">
        <f t="shared" si="0"/>
        <v>16.77</v>
      </c>
    </row>
    <row r="56" spans="1:11" ht="25.5" customHeight="1">
      <c r="A56" s="1847"/>
      <c r="B56" s="1848"/>
      <c r="C56" s="993" t="s">
        <v>2062</v>
      </c>
      <c r="D56" s="76">
        <f t="shared" ref="D56:I56" si="18">D54+D55</f>
        <v>8341.0299999999988</v>
      </c>
      <c r="E56" s="76">
        <f t="shared" si="18"/>
        <v>12.27</v>
      </c>
      <c r="F56" s="76">
        <f t="shared" si="18"/>
        <v>0</v>
      </c>
      <c r="G56" s="76">
        <f t="shared" si="18"/>
        <v>0</v>
      </c>
      <c r="H56" s="76">
        <f t="shared" si="18"/>
        <v>9000</v>
      </c>
      <c r="I56" s="76">
        <f t="shared" si="18"/>
        <v>9</v>
      </c>
      <c r="J56" s="76">
        <f t="shared" si="0"/>
        <v>17341.03</v>
      </c>
      <c r="K56" s="76">
        <f t="shared" si="0"/>
        <v>21.27</v>
      </c>
    </row>
    <row r="57" spans="1:11" ht="25.5" customHeight="1">
      <c r="A57" s="1841" t="s">
        <v>2112</v>
      </c>
      <c r="B57" s="1842"/>
      <c r="C57" s="1014"/>
      <c r="D57" s="995">
        <f>D56+D53</f>
        <v>11554.13</v>
      </c>
      <c r="E57" s="995">
        <f t="shared" ref="E57:I57" si="19">E56+E53</f>
        <v>16.27</v>
      </c>
      <c r="F57" s="995">
        <f t="shared" si="19"/>
        <v>0</v>
      </c>
      <c r="G57" s="995">
        <f t="shared" si="19"/>
        <v>0</v>
      </c>
      <c r="H57" s="995">
        <f t="shared" si="19"/>
        <v>18000</v>
      </c>
      <c r="I57" s="995">
        <f t="shared" si="19"/>
        <v>18</v>
      </c>
      <c r="J57" s="996">
        <f t="shared" si="0"/>
        <v>29554.129999999997</v>
      </c>
      <c r="K57" s="996">
        <f t="shared" si="0"/>
        <v>34.269999999999996</v>
      </c>
    </row>
    <row r="58" spans="1:11" ht="25.5" customHeight="1">
      <c r="A58" s="1843" t="s">
        <v>2113</v>
      </c>
      <c r="B58" s="1844"/>
      <c r="C58" s="1012" t="s">
        <v>2059</v>
      </c>
      <c r="D58" s="1017">
        <f>'UN-Ew'!$L$81</f>
        <v>21417.85</v>
      </c>
      <c r="E58" s="1017">
        <f>'UN-Ew'!$M$81</f>
        <v>27.92</v>
      </c>
      <c r="F58" s="1017"/>
      <c r="G58" s="1017"/>
      <c r="H58" s="1017">
        <f>'UN-Ew'!$L$139</f>
        <v>4500</v>
      </c>
      <c r="I58" s="1017">
        <f>'UN-Ew'!$M$139</f>
        <v>4.5</v>
      </c>
      <c r="J58" s="992">
        <f t="shared" si="0"/>
        <v>25917.85</v>
      </c>
      <c r="K58" s="992">
        <f t="shared" si="0"/>
        <v>32.42</v>
      </c>
    </row>
    <row r="59" spans="1:11" ht="25.5" customHeight="1">
      <c r="A59" s="1845"/>
      <c r="B59" s="1846"/>
      <c r="C59" s="1012" t="s">
        <v>2114</v>
      </c>
      <c r="D59" s="72">
        <f>'UN-Ew'!$L$71</f>
        <v>15564.695</v>
      </c>
      <c r="E59" s="72">
        <f>'UN-Ew'!$M$71</f>
        <v>20.03</v>
      </c>
      <c r="F59" s="1017"/>
      <c r="G59" s="1017"/>
      <c r="H59" s="1017"/>
      <c r="I59" s="1017"/>
      <c r="J59" s="992">
        <f t="shared" si="0"/>
        <v>15564.695</v>
      </c>
      <c r="K59" s="992">
        <f t="shared" si="0"/>
        <v>20.03</v>
      </c>
    </row>
    <row r="60" spans="1:11" ht="25.5" customHeight="1">
      <c r="A60" s="1845"/>
      <c r="B60" s="1846"/>
      <c r="C60" s="1012" t="s">
        <v>2115</v>
      </c>
      <c r="D60" s="71">
        <f>'UN-Ew'!$L$66</f>
        <v>3254.25</v>
      </c>
      <c r="E60" s="71">
        <f>'UN-Ew'!$M$66</f>
        <v>4.33</v>
      </c>
      <c r="F60" s="71"/>
      <c r="G60" s="71"/>
      <c r="H60" s="71"/>
      <c r="I60" s="71"/>
      <c r="J60" s="992">
        <f t="shared" si="0"/>
        <v>3254.25</v>
      </c>
      <c r="K60" s="992">
        <f t="shared" si="0"/>
        <v>4.33</v>
      </c>
    </row>
    <row r="61" spans="1:11" ht="25.5" customHeight="1">
      <c r="A61" s="1847"/>
      <c r="B61" s="1848"/>
      <c r="C61" s="993" t="s">
        <v>2062</v>
      </c>
      <c r="D61" s="76">
        <f t="shared" ref="D61:I61" si="20">D58+D59+D60</f>
        <v>40236.794999999998</v>
      </c>
      <c r="E61" s="76">
        <f t="shared" si="20"/>
        <v>52.28</v>
      </c>
      <c r="F61" s="76">
        <f t="shared" si="20"/>
        <v>0</v>
      </c>
      <c r="G61" s="76">
        <f t="shared" si="20"/>
        <v>0</v>
      </c>
      <c r="H61" s="76">
        <f t="shared" si="20"/>
        <v>4500</v>
      </c>
      <c r="I61" s="76">
        <f t="shared" si="20"/>
        <v>4.5</v>
      </c>
      <c r="J61" s="76">
        <f t="shared" si="0"/>
        <v>44736.794999999998</v>
      </c>
      <c r="K61" s="76">
        <f t="shared" si="0"/>
        <v>56.78</v>
      </c>
    </row>
    <row r="62" spans="1:11" ht="25.5" customHeight="1">
      <c r="A62" s="1843" t="s">
        <v>2116</v>
      </c>
      <c r="B62" s="1844"/>
      <c r="C62" s="1012" t="s">
        <v>2117</v>
      </c>
      <c r="D62" s="72">
        <f>'UN-Ew'!$L$62</f>
        <v>27891.954999999998</v>
      </c>
      <c r="E62" s="72">
        <f>'UN-Ew'!$M$62</f>
        <v>33.42</v>
      </c>
      <c r="F62" s="1017"/>
      <c r="G62" s="1017"/>
      <c r="H62" s="1017"/>
      <c r="I62" s="1017"/>
      <c r="J62" s="992">
        <f t="shared" si="0"/>
        <v>27891.954999999998</v>
      </c>
      <c r="K62" s="992">
        <f t="shared" si="0"/>
        <v>33.42</v>
      </c>
    </row>
    <row r="63" spans="1:11" ht="25.5" customHeight="1">
      <c r="A63" s="1845"/>
      <c r="B63" s="1846"/>
      <c r="C63" s="1012" t="s">
        <v>2118</v>
      </c>
      <c r="D63" s="1017"/>
      <c r="E63" s="1017"/>
      <c r="F63" s="71"/>
      <c r="G63" s="71"/>
      <c r="H63" s="71"/>
      <c r="I63" s="71"/>
      <c r="J63" s="992">
        <f t="shared" si="0"/>
        <v>0</v>
      </c>
      <c r="K63" s="992">
        <f t="shared" si="0"/>
        <v>0</v>
      </c>
    </row>
    <row r="64" spans="1:11" ht="25.5" customHeight="1">
      <c r="A64" s="1845"/>
      <c r="B64" s="1846"/>
      <c r="C64" s="1012" t="s">
        <v>2119</v>
      </c>
      <c r="D64" s="1017">
        <f>'UN-Ew'!$L$64</f>
        <v>1971.78</v>
      </c>
      <c r="E64" s="1017">
        <f>'UN-Ew'!$M$64</f>
        <v>2.66</v>
      </c>
      <c r="F64" s="1017"/>
      <c r="G64" s="1017"/>
      <c r="H64" s="1017">
        <f>'UN-Ew'!$L$135</f>
        <v>4500</v>
      </c>
      <c r="I64" s="1017">
        <f>'UN-Ew'!$M$135</f>
        <v>4.5</v>
      </c>
      <c r="J64" s="992">
        <f t="shared" si="0"/>
        <v>6471.78</v>
      </c>
      <c r="K64" s="992">
        <f t="shared" si="0"/>
        <v>7.16</v>
      </c>
    </row>
    <row r="65" spans="1:11" ht="25.5" customHeight="1">
      <c r="A65" s="1847"/>
      <c r="B65" s="1848"/>
      <c r="C65" s="993" t="s">
        <v>2062</v>
      </c>
      <c r="D65" s="76">
        <f t="shared" ref="D65:I65" si="21">D62+D63+D64</f>
        <v>29863.734999999997</v>
      </c>
      <c r="E65" s="76">
        <f t="shared" si="21"/>
        <v>36.08</v>
      </c>
      <c r="F65" s="76">
        <f t="shared" si="21"/>
        <v>0</v>
      </c>
      <c r="G65" s="76">
        <f t="shared" si="21"/>
        <v>0</v>
      </c>
      <c r="H65" s="76">
        <f t="shared" si="21"/>
        <v>4500</v>
      </c>
      <c r="I65" s="76">
        <f t="shared" si="21"/>
        <v>4.5</v>
      </c>
      <c r="J65" s="76">
        <f t="shared" si="0"/>
        <v>34363.735000000001</v>
      </c>
      <c r="K65" s="76">
        <f t="shared" si="0"/>
        <v>40.58</v>
      </c>
    </row>
    <row r="66" spans="1:11" ht="25.5" customHeight="1">
      <c r="A66" s="1849" t="s">
        <v>2120</v>
      </c>
      <c r="B66" s="1849"/>
      <c r="C66" s="997" t="s">
        <v>2121</v>
      </c>
      <c r="D66" s="79">
        <f>'UN-Ew'!$L$77</f>
        <v>43499.974999999999</v>
      </c>
      <c r="E66" s="79">
        <f>'UN-Ew'!$M$77</f>
        <v>56.63</v>
      </c>
      <c r="F66" s="1016"/>
      <c r="G66" s="1016"/>
      <c r="H66" s="1016">
        <f>'UN-Ew'!$L$137</f>
        <v>4500</v>
      </c>
      <c r="I66" s="1016">
        <f>'UN-Ew'!$M$137</f>
        <v>4.5</v>
      </c>
      <c r="J66" s="76">
        <f t="shared" si="0"/>
        <v>47999.974999999999</v>
      </c>
      <c r="K66" s="76">
        <f t="shared" si="0"/>
        <v>61.13</v>
      </c>
    </row>
    <row r="67" spans="1:11" ht="25.5" customHeight="1">
      <c r="A67" s="1850" t="s">
        <v>2122</v>
      </c>
      <c r="B67" s="1851"/>
      <c r="C67" s="1013"/>
      <c r="D67" s="999">
        <f>D66+D65+D61</f>
        <v>113600.50499999999</v>
      </c>
      <c r="E67" s="999">
        <f t="shared" ref="E67:I67" si="22">E66+E65+E61</f>
        <v>144.99</v>
      </c>
      <c r="F67" s="999">
        <f t="shared" si="22"/>
        <v>0</v>
      </c>
      <c r="G67" s="999">
        <f t="shared" si="22"/>
        <v>0</v>
      </c>
      <c r="H67" s="999">
        <f t="shared" si="22"/>
        <v>13500</v>
      </c>
      <c r="I67" s="999">
        <f t="shared" si="22"/>
        <v>13.5</v>
      </c>
      <c r="J67" s="996">
        <f t="shared" si="0"/>
        <v>127100.50499999999</v>
      </c>
      <c r="K67" s="996">
        <f t="shared" si="0"/>
        <v>158.49</v>
      </c>
    </row>
    <row r="68" spans="1:11">
      <c r="A68" s="1852" t="s">
        <v>2123</v>
      </c>
      <c r="B68" s="1853"/>
      <c r="C68" s="1853"/>
      <c r="D68" s="1000">
        <f>D67+D57+D50+D35+D24+D12</f>
        <v>270167.73099999997</v>
      </c>
      <c r="E68" s="1000">
        <f t="shared" ref="E68:I68" si="23">E67+E57+E50+E35+E24+E12</f>
        <v>365.63000000000005</v>
      </c>
      <c r="F68" s="1000">
        <f t="shared" si="23"/>
        <v>41968.057000000001</v>
      </c>
      <c r="G68" s="1000">
        <f t="shared" si="23"/>
        <v>57.99</v>
      </c>
      <c r="H68" s="1000">
        <f t="shared" si="23"/>
        <v>99000</v>
      </c>
      <c r="I68" s="1000">
        <f t="shared" si="23"/>
        <v>80.319999999999993</v>
      </c>
      <c r="J68" s="1001">
        <f t="shared" si="0"/>
        <v>411135.78799999994</v>
      </c>
      <c r="K68" s="1001">
        <f t="shared" si="0"/>
        <v>503.94000000000005</v>
      </c>
    </row>
  </sheetData>
  <mergeCells count="31">
    <mergeCell ref="A68:C68"/>
    <mergeCell ref="A54:B56"/>
    <mergeCell ref="A57:B57"/>
    <mergeCell ref="A58:B61"/>
    <mergeCell ref="A62:B65"/>
    <mergeCell ref="A66:B66"/>
    <mergeCell ref="A67:B67"/>
    <mergeCell ref="A51:B53"/>
    <mergeCell ref="A26:B28"/>
    <mergeCell ref="A29:B31"/>
    <mergeCell ref="A32:B34"/>
    <mergeCell ref="A35:B35"/>
    <mergeCell ref="A36:B38"/>
    <mergeCell ref="A39:B41"/>
    <mergeCell ref="A42:B44"/>
    <mergeCell ref="A45:B47"/>
    <mergeCell ref="A48:B48"/>
    <mergeCell ref="A49:B49"/>
    <mergeCell ref="A50:B50"/>
    <mergeCell ref="A25:B25"/>
    <mergeCell ref="A1:C1"/>
    <mergeCell ref="A2:B3"/>
    <mergeCell ref="D2:K2"/>
    <mergeCell ref="A4:B7"/>
    <mergeCell ref="A8:B11"/>
    <mergeCell ref="A12:B12"/>
    <mergeCell ref="A13:B16"/>
    <mergeCell ref="A17:B17"/>
    <mergeCell ref="A18:B20"/>
    <mergeCell ref="A21:B23"/>
    <mergeCell ref="A24:B2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318"/>
  <sheetViews>
    <sheetView zoomScale="84" zoomScaleNormal="84" workbookViewId="0">
      <pane xSplit="9" ySplit="5" topLeftCell="J6" activePane="bottomRight" state="frozenSplit"/>
      <selection pane="topRight" activeCell="J1" sqref="J1"/>
      <selection pane="bottomLeft" activeCell="A16" sqref="A16"/>
      <selection pane="bottomRight" activeCell="I41" sqref="I41"/>
    </sheetView>
  </sheetViews>
  <sheetFormatPr defaultColWidth="8.88671875" defaultRowHeight="13.5" customHeight="1"/>
  <cols>
    <col min="1" max="1" width="4.109375" style="479" customWidth="1"/>
    <col min="2" max="2" width="9.88671875" style="479" customWidth="1"/>
    <col min="3" max="3" width="14.6640625" style="479" customWidth="1"/>
    <col min="4" max="4" width="11.6640625" style="481" customWidth="1"/>
    <col min="5" max="5" width="74.44140625" style="482" customWidth="1"/>
    <col min="6" max="6" width="0.109375" style="8" customWidth="1"/>
    <col min="7" max="7" width="16.33203125" style="8" hidden="1" customWidth="1"/>
    <col min="8" max="8" width="24.5546875" style="478" hidden="1" customWidth="1"/>
    <col min="9" max="9" width="13.6640625" style="7" customWidth="1"/>
    <col min="10" max="10" width="14.88671875" style="414" customWidth="1"/>
    <col min="11" max="11" width="10.5546875" style="412" customWidth="1"/>
    <col min="12" max="12" width="12" style="7" customWidth="1"/>
    <col min="13" max="13" width="10.33203125" style="7" customWidth="1"/>
    <col min="14" max="14" width="8.88671875" style="7" hidden="1" customWidth="1"/>
    <col min="15" max="16384" width="8.88671875" style="7"/>
  </cols>
  <sheetData>
    <row r="1" spans="1:16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2"/>
      <c r="J1" s="612"/>
      <c r="K1" s="1804" t="s">
        <v>2841</v>
      </c>
      <c r="L1" s="1804"/>
      <c r="M1" s="1804"/>
      <c r="N1" s="582"/>
    </row>
    <row r="2" spans="1:16" s="579" customFormat="1" ht="21.75" customHeight="1">
      <c r="A2" s="1805" t="s">
        <v>2463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610"/>
      <c r="O2" s="610"/>
      <c r="P2" s="610"/>
    </row>
    <row r="3" spans="1:16" s="10" customFormat="1" ht="21" customHeight="1">
      <c r="A3" s="2039" t="s">
        <v>2457</v>
      </c>
      <c r="B3" s="2039"/>
      <c r="C3" s="2039"/>
      <c r="D3" s="2039"/>
      <c r="E3" s="2039"/>
      <c r="F3" s="2039"/>
      <c r="G3" s="2039"/>
      <c r="H3" s="2039"/>
      <c r="I3" s="2039"/>
      <c r="J3" s="2039"/>
      <c r="K3" s="2039"/>
      <c r="L3" s="2039"/>
      <c r="M3" s="2039"/>
      <c r="N3" s="611"/>
      <c r="O3" s="611"/>
      <c r="P3" s="611"/>
    </row>
    <row r="4" spans="1:16" ht="20.25" customHeight="1">
      <c r="A4" s="1797" t="s">
        <v>1671</v>
      </c>
      <c r="B4" s="1797" t="s">
        <v>1674</v>
      </c>
      <c r="C4" s="1797" t="s">
        <v>1675</v>
      </c>
      <c r="D4" s="1797" t="s">
        <v>1672</v>
      </c>
      <c r="E4" s="1797" t="s">
        <v>1673</v>
      </c>
      <c r="F4" s="2030" t="s">
        <v>649</v>
      </c>
      <c r="G4" s="2031"/>
      <c r="H4" s="690" t="s">
        <v>464</v>
      </c>
      <c r="I4" s="1797" t="s">
        <v>786</v>
      </c>
      <c r="J4" s="1797"/>
      <c r="K4" s="1797"/>
      <c r="L4" s="1797" t="s">
        <v>2185</v>
      </c>
      <c r="M4" s="1797" t="s">
        <v>2181</v>
      </c>
      <c r="N4" s="1913" t="s">
        <v>1769</v>
      </c>
    </row>
    <row r="5" spans="1:16" ht="42.75" customHeight="1">
      <c r="A5" s="1799"/>
      <c r="B5" s="1799"/>
      <c r="C5" s="1799"/>
      <c r="D5" s="1799"/>
      <c r="E5" s="1799"/>
      <c r="F5" s="483" t="s">
        <v>634</v>
      </c>
      <c r="G5" s="483" t="s">
        <v>66</v>
      </c>
      <c r="H5" s="691"/>
      <c r="I5" s="1107" t="s">
        <v>787</v>
      </c>
      <c r="J5" s="1915" t="s">
        <v>788</v>
      </c>
      <c r="K5" s="1915"/>
      <c r="L5" s="1797"/>
      <c r="M5" s="1797"/>
      <c r="N5" s="1914"/>
    </row>
    <row r="6" spans="1:16" ht="24.75" customHeight="1">
      <c r="A6" s="1988" t="s">
        <v>1768</v>
      </c>
      <c r="B6" s="1988"/>
      <c r="C6" s="1988"/>
      <c r="D6" s="1988"/>
      <c r="E6" s="1989"/>
      <c r="F6" s="19"/>
      <c r="G6" s="19"/>
      <c r="H6" s="1484"/>
      <c r="I6" s="1432"/>
      <c r="J6" s="1433"/>
      <c r="K6" s="1434"/>
      <c r="L6" s="1296"/>
      <c r="M6" s="1296"/>
    </row>
    <row r="7" spans="1:16" s="694" customFormat="1" ht="25.5" customHeight="1">
      <c r="A7" s="1100">
        <v>1</v>
      </c>
      <c r="B7" s="1100" t="s">
        <v>57</v>
      </c>
      <c r="C7" s="1100" t="s">
        <v>522</v>
      </c>
      <c r="D7" s="1095">
        <v>504474298</v>
      </c>
      <c r="E7" s="1092" t="s">
        <v>675</v>
      </c>
      <c r="F7" s="692">
        <v>10215.16</v>
      </c>
      <c r="G7" s="266">
        <v>13.582079999999999</v>
      </c>
      <c r="H7" s="306" t="s">
        <v>2424</v>
      </c>
      <c r="I7" s="1255">
        <f t="shared" ref="I7:I23" si="0">(K7-J7)/1000</f>
        <v>3.4249999999999998</v>
      </c>
      <c r="J7" s="1435">
        <v>0</v>
      </c>
      <c r="K7" s="1436">
        <v>3425</v>
      </c>
      <c r="L7" s="1437">
        <v>10215.16</v>
      </c>
      <c r="M7" s="693">
        <v>13.58</v>
      </c>
    </row>
    <row r="8" spans="1:16" s="694" customFormat="1" ht="13.5" customHeight="1">
      <c r="A8" s="695"/>
      <c r="B8" s="695"/>
      <c r="C8" s="695"/>
      <c r="D8" s="696"/>
      <c r="E8" s="697"/>
      <c r="F8" s="698">
        <f>F7</f>
        <v>10215.16</v>
      </c>
      <c r="G8" s="698">
        <f t="shared" ref="G8:N8" si="1">G7</f>
        <v>13.582079999999999</v>
      </c>
      <c r="H8" s="699"/>
      <c r="I8" s="698">
        <f t="shared" si="1"/>
        <v>3.4249999999999998</v>
      </c>
      <c r="J8" s="700"/>
      <c r="K8" s="701"/>
      <c r="L8" s="698">
        <f t="shared" si="1"/>
        <v>10215.16</v>
      </c>
      <c r="M8" s="698">
        <f t="shared" si="1"/>
        <v>13.58</v>
      </c>
      <c r="N8" s="698">
        <f t="shared" si="1"/>
        <v>0</v>
      </c>
    </row>
    <row r="9" spans="1:16" s="694" customFormat="1" ht="13.5" customHeight="1">
      <c r="A9" s="1100">
        <v>2</v>
      </c>
      <c r="B9" s="1100" t="s">
        <v>57</v>
      </c>
      <c r="C9" s="1100" t="s">
        <v>63</v>
      </c>
      <c r="D9" s="1095">
        <v>504094014</v>
      </c>
      <c r="E9" s="1092" t="s">
        <v>388</v>
      </c>
      <c r="F9" s="692">
        <v>16000</v>
      </c>
      <c r="G9" s="266">
        <v>16</v>
      </c>
      <c r="H9" s="306" t="s">
        <v>2425</v>
      </c>
      <c r="I9" s="1255">
        <f t="shared" si="0"/>
        <v>2.2999999999999998</v>
      </c>
      <c r="J9" s="1435">
        <v>1800</v>
      </c>
      <c r="K9" s="1436">
        <v>4100</v>
      </c>
      <c r="L9" s="1437">
        <v>12822</v>
      </c>
      <c r="M9" s="693">
        <v>15.97</v>
      </c>
    </row>
    <row r="10" spans="1:16" s="694" customFormat="1" ht="13.5" customHeight="1">
      <c r="A10" s="695"/>
      <c r="B10" s="695"/>
      <c r="C10" s="695"/>
      <c r="D10" s="696"/>
      <c r="E10" s="697"/>
      <c r="F10" s="702"/>
      <c r="G10" s="702"/>
      <c r="H10" s="703"/>
      <c r="I10" s="702">
        <f>I9</f>
        <v>2.2999999999999998</v>
      </c>
      <c r="J10" s="704"/>
      <c r="K10" s="697"/>
      <c r="L10" s="702">
        <f>L9</f>
        <v>12822</v>
      </c>
      <c r="M10" s="702">
        <f>M9</f>
        <v>15.97</v>
      </c>
      <c r="N10" s="702"/>
    </row>
    <row r="11" spans="1:16" s="694" customFormat="1" ht="13.5" customHeight="1">
      <c r="A11" s="1100">
        <v>3</v>
      </c>
      <c r="B11" s="1100" t="s">
        <v>57</v>
      </c>
      <c r="C11" s="1100" t="s">
        <v>521</v>
      </c>
      <c r="D11" s="1095">
        <v>504855032</v>
      </c>
      <c r="E11" s="1092" t="s">
        <v>679</v>
      </c>
      <c r="F11" s="692">
        <v>1903.95</v>
      </c>
      <c r="G11" s="266">
        <v>2.5313599999999998</v>
      </c>
      <c r="H11" s="306" t="s">
        <v>2426</v>
      </c>
      <c r="I11" s="1255">
        <f t="shared" si="0"/>
        <v>1.4830000000000001</v>
      </c>
      <c r="J11" s="1435">
        <v>0</v>
      </c>
      <c r="K11" s="1436">
        <v>1483</v>
      </c>
      <c r="L11" s="1437">
        <v>1903.9</v>
      </c>
      <c r="M11" s="693">
        <v>2.5299999999999998</v>
      </c>
    </row>
    <row r="12" spans="1:16" s="694" customFormat="1" ht="13.5" customHeight="1">
      <c r="A12" s="695"/>
      <c r="B12" s="695"/>
      <c r="C12" s="695"/>
      <c r="D12" s="696"/>
      <c r="E12" s="697"/>
      <c r="F12" s="702"/>
      <c r="G12" s="702"/>
      <c r="H12" s="703"/>
      <c r="I12" s="702">
        <f>I11</f>
        <v>1.4830000000000001</v>
      </c>
      <c r="J12" s="704"/>
      <c r="K12" s="697"/>
      <c r="L12" s="702">
        <f>L11</f>
        <v>1903.9</v>
      </c>
      <c r="M12" s="702">
        <f>M11</f>
        <v>2.5299999999999998</v>
      </c>
      <c r="N12" s="702"/>
    </row>
    <row r="13" spans="1:16" s="694" customFormat="1" ht="13.5" customHeight="1">
      <c r="A13" s="1100">
        <v>4</v>
      </c>
      <c r="B13" s="1100" t="s">
        <v>57</v>
      </c>
      <c r="C13" s="1100" t="s">
        <v>173</v>
      </c>
      <c r="D13" s="1095">
        <v>504195037</v>
      </c>
      <c r="E13" s="1092" t="s">
        <v>681</v>
      </c>
      <c r="F13" s="692">
        <v>1560</v>
      </c>
      <c r="G13" s="266">
        <v>1.8131900000000001</v>
      </c>
      <c r="H13" s="306" t="s">
        <v>2427</v>
      </c>
      <c r="I13" s="1255">
        <f t="shared" si="0"/>
        <v>0.6</v>
      </c>
      <c r="J13" s="1435">
        <v>0</v>
      </c>
      <c r="K13" s="1436">
        <v>600</v>
      </c>
      <c r="L13" s="1437">
        <v>1560</v>
      </c>
      <c r="M13" s="693">
        <v>1.81</v>
      </c>
    </row>
    <row r="14" spans="1:16" s="694" customFormat="1" ht="13.5" customHeight="1">
      <c r="A14" s="705"/>
      <c r="B14" s="705"/>
      <c r="C14" s="705"/>
      <c r="D14" s="706"/>
      <c r="E14" s="707"/>
      <c r="F14" s="708">
        <f>SUM(F13:F13)</f>
        <v>1560</v>
      </c>
      <c r="G14" s="708">
        <f t="shared" ref="G14:N14" si="2">SUM(G13:G13)</f>
        <v>1.8131900000000001</v>
      </c>
      <c r="H14" s="709"/>
      <c r="I14" s="708">
        <f t="shared" si="2"/>
        <v>0.6</v>
      </c>
      <c r="J14" s="710"/>
      <c r="K14" s="711"/>
      <c r="L14" s="708">
        <f t="shared" si="2"/>
        <v>1560</v>
      </c>
      <c r="M14" s="708">
        <f t="shared" si="2"/>
        <v>1.81</v>
      </c>
      <c r="N14" s="708">
        <f t="shared" si="2"/>
        <v>0</v>
      </c>
    </row>
    <row r="15" spans="1:16" s="694" customFormat="1" ht="13.5" customHeight="1">
      <c r="A15" s="1196"/>
      <c r="B15" s="1196"/>
      <c r="C15" s="1196"/>
      <c r="D15" s="1197"/>
      <c r="E15" s="1198"/>
      <c r="F15" s="1485"/>
      <c r="G15" s="1485"/>
      <c r="H15" s="1215"/>
      <c r="I15" s="1486">
        <f>I14+I12+I10+I8</f>
        <v>7.8079999999999998</v>
      </c>
      <c r="J15" s="1487"/>
      <c r="K15" s="1488"/>
      <c r="L15" s="1486">
        <f>L14+L12+L10+L8</f>
        <v>26501.059999999998</v>
      </c>
      <c r="M15" s="1486">
        <f>M14+M12+M10+M8</f>
        <v>33.89</v>
      </c>
      <c r="N15" s="712"/>
    </row>
    <row r="16" spans="1:16" s="694" customFormat="1" ht="13.5" customHeight="1">
      <c r="A16" s="1100">
        <v>5</v>
      </c>
      <c r="B16" s="1100" t="s">
        <v>31</v>
      </c>
      <c r="C16" s="1100" t="s">
        <v>47</v>
      </c>
      <c r="D16" s="1095">
        <v>506024034</v>
      </c>
      <c r="E16" s="1092" t="s">
        <v>371</v>
      </c>
      <c r="F16" s="692">
        <v>2209.9949999999999</v>
      </c>
      <c r="G16" s="266">
        <v>3.0211999999999999</v>
      </c>
      <c r="H16" s="1094" t="s">
        <v>855</v>
      </c>
      <c r="I16" s="1255">
        <f t="shared" si="0"/>
        <v>1</v>
      </c>
      <c r="J16" s="1435">
        <v>0</v>
      </c>
      <c r="K16" s="1436">
        <v>1000</v>
      </c>
      <c r="L16" s="1437">
        <v>2209.9949999999999</v>
      </c>
      <c r="M16" s="693">
        <v>3.02</v>
      </c>
    </row>
    <row r="17" spans="1:14" s="694" customFormat="1" ht="13.5" customHeight="1">
      <c r="A17" s="1100">
        <v>6</v>
      </c>
      <c r="B17" s="1100" t="s">
        <v>31</v>
      </c>
      <c r="C17" s="1100" t="s">
        <v>47</v>
      </c>
      <c r="D17" s="1095">
        <v>506025056</v>
      </c>
      <c r="E17" s="1092" t="s">
        <v>683</v>
      </c>
      <c r="F17" s="692">
        <v>3023.6089999999999</v>
      </c>
      <c r="G17" s="266">
        <v>5.75</v>
      </c>
      <c r="H17" s="1076" t="s">
        <v>857</v>
      </c>
      <c r="I17" s="1255">
        <f t="shared" si="0"/>
        <v>1</v>
      </c>
      <c r="J17" s="1435">
        <v>3840</v>
      </c>
      <c r="K17" s="1436">
        <v>4840</v>
      </c>
      <c r="L17" s="1437">
        <v>3023.6089999999999</v>
      </c>
      <c r="M17" s="693">
        <v>5.75</v>
      </c>
    </row>
    <row r="18" spans="1:14" s="694" customFormat="1" ht="13.5" customHeight="1">
      <c r="A18" s="1100">
        <v>7</v>
      </c>
      <c r="B18" s="1100" t="s">
        <v>31</v>
      </c>
      <c r="C18" s="1100" t="s">
        <v>47</v>
      </c>
      <c r="D18" s="1095">
        <v>506025058</v>
      </c>
      <c r="E18" s="1092" t="s">
        <v>684</v>
      </c>
      <c r="F18" s="692">
        <v>3613.15</v>
      </c>
      <c r="G18" s="266">
        <v>4.48658</v>
      </c>
      <c r="H18" s="1094" t="s">
        <v>856</v>
      </c>
      <c r="I18" s="1255">
        <f t="shared" si="0"/>
        <v>1.2</v>
      </c>
      <c r="J18" s="1435">
        <v>0</v>
      </c>
      <c r="K18" s="1436">
        <v>1200</v>
      </c>
      <c r="L18" s="1437">
        <v>3613.15</v>
      </c>
      <c r="M18" s="693">
        <v>4.49</v>
      </c>
    </row>
    <row r="19" spans="1:14" s="694" customFormat="1" ht="13.5" customHeight="1">
      <c r="A19" s="695"/>
      <c r="B19" s="703"/>
      <c r="C19" s="703"/>
      <c r="D19" s="704"/>
      <c r="E19" s="697"/>
      <c r="F19" s="702"/>
      <c r="G19" s="702"/>
      <c r="H19" s="703"/>
      <c r="I19" s="702">
        <f>SUM(I16:I18)</f>
        <v>3.2</v>
      </c>
      <c r="J19" s="704"/>
      <c r="K19" s="697"/>
      <c r="L19" s="702">
        <f>SUM(L16:L18)</f>
        <v>8846.753999999999</v>
      </c>
      <c r="M19" s="702">
        <f>SUM(M16:M18)</f>
        <v>13.26</v>
      </c>
      <c r="N19" s="702"/>
    </row>
    <row r="20" spans="1:14" s="694" customFormat="1" ht="13.5" customHeight="1">
      <c r="A20" s="1100">
        <v>8</v>
      </c>
      <c r="B20" s="1100" t="s">
        <v>31</v>
      </c>
      <c r="C20" s="1100" t="s">
        <v>44</v>
      </c>
      <c r="D20" s="1095">
        <v>506624016</v>
      </c>
      <c r="E20" s="1092" t="s">
        <v>365</v>
      </c>
      <c r="F20" s="692">
        <v>8491</v>
      </c>
      <c r="G20" s="266">
        <v>10.26</v>
      </c>
      <c r="H20" s="713" t="s">
        <v>913</v>
      </c>
      <c r="I20" s="1255">
        <f t="shared" si="0"/>
        <v>1.61</v>
      </c>
      <c r="J20" s="1435">
        <v>0</v>
      </c>
      <c r="K20" s="1436">
        <v>1610</v>
      </c>
      <c r="L20" s="1437">
        <v>8490.1</v>
      </c>
      <c r="M20" s="693">
        <v>10.26</v>
      </c>
    </row>
    <row r="21" spans="1:14" s="694" customFormat="1" ht="13.5" customHeight="1">
      <c r="A21" s="695"/>
      <c r="B21" s="695"/>
      <c r="C21" s="695"/>
      <c r="D21" s="696"/>
      <c r="E21" s="697"/>
      <c r="F21" s="702"/>
      <c r="G21" s="702"/>
      <c r="H21" s="703"/>
      <c r="I21" s="702">
        <f>I20</f>
        <v>1.61</v>
      </c>
      <c r="J21" s="704"/>
      <c r="K21" s="697"/>
      <c r="L21" s="702">
        <f>L20</f>
        <v>8490.1</v>
      </c>
      <c r="M21" s="702">
        <f>M20</f>
        <v>10.26</v>
      </c>
      <c r="N21" s="702"/>
    </row>
    <row r="22" spans="1:14" s="694" customFormat="1" ht="16.5" customHeight="1">
      <c r="A22" s="1100">
        <v>9</v>
      </c>
      <c r="B22" s="1100" t="s">
        <v>31</v>
      </c>
      <c r="C22" s="1100" t="s">
        <v>5</v>
      </c>
      <c r="D22" s="1095">
        <v>506514059</v>
      </c>
      <c r="E22" s="1092" t="s">
        <v>360</v>
      </c>
      <c r="F22" s="692">
        <v>2126.54</v>
      </c>
      <c r="G22" s="266">
        <v>2.3824200000000002</v>
      </c>
      <c r="H22" s="1094" t="s">
        <v>2428</v>
      </c>
      <c r="I22" s="1255">
        <f t="shared" si="0"/>
        <v>0.73199999999999998</v>
      </c>
      <c r="J22" s="1435">
        <v>0</v>
      </c>
      <c r="K22" s="1436">
        <v>732</v>
      </c>
      <c r="L22" s="1437">
        <v>2126.54</v>
      </c>
      <c r="M22" s="694">
        <v>2.38</v>
      </c>
    </row>
    <row r="23" spans="1:14" s="694" customFormat="1" ht="26.25" customHeight="1">
      <c r="A23" s="1100">
        <v>10</v>
      </c>
      <c r="B23" s="1100" t="s">
        <v>31</v>
      </c>
      <c r="C23" s="1100" t="s">
        <v>5</v>
      </c>
      <c r="D23" s="1095">
        <v>506514136</v>
      </c>
      <c r="E23" s="1092" t="s">
        <v>357</v>
      </c>
      <c r="F23" s="692">
        <v>1311.25</v>
      </c>
      <c r="G23" s="266">
        <v>3.8368600000000002</v>
      </c>
      <c r="H23" s="1094" t="s">
        <v>2429</v>
      </c>
      <c r="I23" s="1255">
        <f t="shared" si="0"/>
        <v>1</v>
      </c>
      <c r="J23" s="1435">
        <v>0</v>
      </c>
      <c r="K23" s="1436">
        <v>1000</v>
      </c>
      <c r="L23" s="1437">
        <v>1311</v>
      </c>
      <c r="M23" s="694">
        <v>3.84</v>
      </c>
    </row>
    <row r="24" spans="1:14" s="694" customFormat="1" ht="13.5" customHeight="1">
      <c r="A24" s="695"/>
      <c r="B24" s="703"/>
      <c r="C24" s="703"/>
      <c r="D24" s="704"/>
      <c r="E24" s="697"/>
      <c r="F24" s="702"/>
      <c r="G24" s="702"/>
      <c r="H24" s="703"/>
      <c r="I24" s="702">
        <f>SUM(I22:I23)</f>
        <v>1.732</v>
      </c>
      <c r="J24" s="704"/>
      <c r="K24" s="697"/>
      <c r="L24" s="702">
        <f>SUM(L22:L23)</f>
        <v>3437.54</v>
      </c>
      <c r="M24" s="702">
        <f>SUM(M22:M23)</f>
        <v>6.22</v>
      </c>
      <c r="N24" s="702"/>
    </row>
    <row r="25" spans="1:14" s="694" customFormat="1" ht="13.5" customHeight="1">
      <c r="A25" s="1100">
        <v>11</v>
      </c>
      <c r="B25" s="1100" t="s">
        <v>31</v>
      </c>
      <c r="C25" s="1100" t="s">
        <v>33</v>
      </c>
      <c r="D25" s="1095">
        <v>506695075</v>
      </c>
      <c r="E25" s="1092" t="s">
        <v>709</v>
      </c>
      <c r="F25" s="692">
        <v>871.27499999999998</v>
      </c>
      <c r="G25" s="266">
        <v>1.01268</v>
      </c>
      <c r="H25" s="1094" t="s">
        <v>2430</v>
      </c>
      <c r="I25" s="1255">
        <f t="shared" ref="I25:I67" si="3">(K25-J25)/1000</f>
        <v>1.55</v>
      </c>
      <c r="J25" s="1435">
        <v>0</v>
      </c>
      <c r="K25" s="1436">
        <v>1550</v>
      </c>
      <c r="L25" s="1437">
        <v>871.27499999999998</v>
      </c>
      <c r="M25" s="693">
        <v>1.01</v>
      </c>
    </row>
    <row r="26" spans="1:14" s="694" customFormat="1" ht="13.5" customHeight="1">
      <c r="A26" s="1100">
        <v>12</v>
      </c>
      <c r="B26" s="1100" t="s">
        <v>31</v>
      </c>
      <c r="C26" s="1100" t="s">
        <v>33</v>
      </c>
      <c r="D26" s="1095">
        <v>506695127</v>
      </c>
      <c r="E26" s="1092" t="s">
        <v>335</v>
      </c>
      <c r="F26" s="692">
        <v>2219.0500000000002</v>
      </c>
      <c r="G26" s="266">
        <v>2.39879</v>
      </c>
      <c r="H26" s="1094" t="s">
        <v>907</v>
      </c>
      <c r="I26" s="1255">
        <f t="shared" si="3"/>
        <v>0.58499999999999996</v>
      </c>
      <c r="J26" s="1435">
        <v>0</v>
      </c>
      <c r="K26" s="1436">
        <v>585</v>
      </c>
      <c r="L26" s="1437">
        <v>2219.0500000000002</v>
      </c>
      <c r="M26" s="693">
        <v>2.4</v>
      </c>
    </row>
    <row r="27" spans="1:14" s="694" customFormat="1" ht="13.5" customHeight="1">
      <c r="A27" s="1084">
        <v>13</v>
      </c>
      <c r="B27" s="1084" t="s">
        <v>31</v>
      </c>
      <c r="C27" s="1084" t="s">
        <v>33</v>
      </c>
      <c r="D27" s="1079">
        <v>506695135</v>
      </c>
      <c r="E27" s="1090" t="s">
        <v>710</v>
      </c>
      <c r="F27" s="714">
        <v>2052.81</v>
      </c>
      <c r="G27" s="268">
        <v>2.21909</v>
      </c>
      <c r="H27" s="715" t="s">
        <v>906</v>
      </c>
      <c r="I27" s="1489">
        <f t="shared" si="3"/>
        <v>1</v>
      </c>
      <c r="J27" s="1490">
        <v>0</v>
      </c>
      <c r="K27" s="1491">
        <v>1000</v>
      </c>
      <c r="L27" s="1492">
        <v>2052.81</v>
      </c>
      <c r="M27" s="716">
        <v>2.21</v>
      </c>
    </row>
    <row r="28" spans="1:14" s="694" customFormat="1" ht="13.5" customHeight="1">
      <c r="A28" s="1493"/>
      <c r="B28" s="1493"/>
      <c r="C28" s="1493"/>
      <c r="D28" s="718"/>
      <c r="E28" s="1494"/>
      <c r="F28" s="717"/>
      <c r="G28" s="717"/>
      <c r="H28" s="1495"/>
      <c r="I28" s="717">
        <f>SUM(I25:I27)</f>
        <v>3.1349999999999998</v>
      </c>
      <c r="J28" s="718"/>
      <c r="K28" s="719"/>
      <c r="L28" s="717">
        <f>SUM(L25:L27)</f>
        <v>5143.1350000000002</v>
      </c>
      <c r="M28" s="717">
        <f>SUM(M25:M27)</f>
        <v>5.62</v>
      </c>
      <c r="N28" s="717"/>
    </row>
    <row r="29" spans="1:14" s="720" customFormat="1" ht="13.5" customHeight="1">
      <c r="A29" s="1196"/>
      <c r="B29" s="1215"/>
      <c r="C29" s="1215"/>
      <c r="D29" s="1203"/>
      <c r="E29" s="1198"/>
      <c r="F29" s="1496"/>
      <c r="G29" s="1496"/>
      <c r="H29" s="1215"/>
      <c r="I29" s="1497">
        <f>I28+I24+I21+I19</f>
        <v>9.6769999999999996</v>
      </c>
      <c r="J29" s="1487"/>
      <c r="K29" s="1488"/>
      <c r="L29" s="1497">
        <f>L28+L24+L21+L19</f>
        <v>25917.529000000002</v>
      </c>
      <c r="M29" s="1497">
        <f>M28+M24+M21+M19</f>
        <v>35.36</v>
      </c>
      <c r="N29" s="712"/>
    </row>
    <row r="30" spans="1:14" s="694" customFormat="1" ht="13.5" customHeight="1">
      <c r="A30" s="1085">
        <v>14</v>
      </c>
      <c r="B30" s="1085" t="s">
        <v>29</v>
      </c>
      <c r="C30" s="1085" t="s">
        <v>715</v>
      </c>
      <c r="D30" s="1080">
        <v>509654024</v>
      </c>
      <c r="E30" s="1091" t="s">
        <v>716</v>
      </c>
      <c r="F30" s="721">
        <v>1724.5550000000001</v>
      </c>
      <c r="G30" s="255">
        <v>2.4893100000000001</v>
      </c>
      <c r="H30" s="1089" t="s">
        <v>1195</v>
      </c>
      <c r="I30" s="1468">
        <f t="shared" si="3"/>
        <v>1.5</v>
      </c>
      <c r="J30" s="1469">
        <v>0</v>
      </c>
      <c r="K30" s="1470">
        <v>1500</v>
      </c>
      <c r="L30" s="1471">
        <v>1725</v>
      </c>
      <c r="M30" s="722">
        <v>2.4900000000000002</v>
      </c>
    </row>
    <row r="31" spans="1:14" s="694" customFormat="1" ht="13.5" customHeight="1">
      <c r="A31" s="695"/>
      <c r="B31" s="695"/>
      <c r="C31" s="695"/>
      <c r="D31" s="696"/>
      <c r="E31" s="697"/>
      <c r="F31" s="698">
        <f>F30</f>
        <v>1724.5550000000001</v>
      </c>
      <c r="G31" s="698">
        <f t="shared" ref="G31:N31" si="4">G30</f>
        <v>2.4893100000000001</v>
      </c>
      <c r="H31" s="699"/>
      <c r="I31" s="698">
        <f t="shared" si="4"/>
        <v>1.5</v>
      </c>
      <c r="J31" s="700"/>
      <c r="K31" s="701"/>
      <c r="L31" s="698">
        <f t="shared" si="4"/>
        <v>1725</v>
      </c>
      <c r="M31" s="698">
        <f t="shared" si="4"/>
        <v>2.4900000000000002</v>
      </c>
      <c r="N31" s="698">
        <f t="shared" si="4"/>
        <v>0</v>
      </c>
    </row>
    <row r="32" spans="1:14" s="694" customFormat="1" ht="13.5" customHeight="1">
      <c r="A32" s="1100">
        <v>15</v>
      </c>
      <c r="B32" s="1100" t="s">
        <v>29</v>
      </c>
      <c r="C32" s="1100" t="s">
        <v>5</v>
      </c>
      <c r="D32" s="1095">
        <v>509184041</v>
      </c>
      <c r="E32" s="1092" t="s">
        <v>717</v>
      </c>
      <c r="F32" s="692">
        <v>4850.75</v>
      </c>
      <c r="G32" s="266">
        <v>6.44956</v>
      </c>
      <c r="H32" s="1076" t="s">
        <v>1005</v>
      </c>
      <c r="I32" s="1255">
        <f t="shared" si="3"/>
        <v>3.7</v>
      </c>
      <c r="J32" s="1435">
        <v>0</v>
      </c>
      <c r="K32" s="1436">
        <v>3700</v>
      </c>
      <c r="L32" s="1437">
        <v>4850.75</v>
      </c>
      <c r="M32" s="693">
        <v>6.45</v>
      </c>
    </row>
    <row r="33" spans="1:13" s="694" customFormat="1" ht="13.5" customHeight="1">
      <c r="A33" s="1864">
        <v>16</v>
      </c>
      <c r="B33" s="1864" t="s">
        <v>29</v>
      </c>
      <c r="C33" s="1864" t="s">
        <v>5</v>
      </c>
      <c r="D33" s="1883">
        <v>509184049</v>
      </c>
      <c r="E33" s="1876" t="s">
        <v>718</v>
      </c>
      <c r="F33" s="692">
        <v>10281</v>
      </c>
      <c r="G33" s="266">
        <v>12.38</v>
      </c>
      <c r="H33" s="1076" t="s">
        <v>2431</v>
      </c>
      <c r="I33" s="1255">
        <f t="shared" si="3"/>
        <v>4.33</v>
      </c>
      <c r="J33" s="1435">
        <v>0</v>
      </c>
      <c r="K33" s="1436">
        <v>4330</v>
      </c>
      <c r="L33" s="1437">
        <v>6404.875</v>
      </c>
      <c r="M33" s="693">
        <v>6.92</v>
      </c>
    </row>
    <row r="34" spans="1:13" s="694" customFormat="1" ht="13.5" customHeight="1">
      <c r="A34" s="1866"/>
      <c r="B34" s="1866"/>
      <c r="C34" s="1866"/>
      <c r="D34" s="1883"/>
      <c r="E34" s="1876"/>
      <c r="F34" s="692"/>
      <c r="G34" s="266"/>
      <c r="H34" s="1076" t="s">
        <v>1011</v>
      </c>
      <c r="I34" s="1255">
        <f>(K34-J34)/1000</f>
        <v>1.36</v>
      </c>
      <c r="J34" s="1435">
        <v>4330</v>
      </c>
      <c r="K34" s="1436">
        <v>5690</v>
      </c>
      <c r="L34" s="1437">
        <v>3875.9</v>
      </c>
      <c r="M34" s="693">
        <v>5.46</v>
      </c>
    </row>
    <row r="35" spans="1:13" s="694" customFormat="1" ht="13.5" customHeight="1">
      <c r="A35" s="1864">
        <v>17</v>
      </c>
      <c r="B35" s="1890" t="s">
        <v>29</v>
      </c>
      <c r="C35" s="1890" t="s">
        <v>5</v>
      </c>
      <c r="D35" s="1883">
        <v>509184061</v>
      </c>
      <c r="E35" s="1876" t="s">
        <v>309</v>
      </c>
      <c r="F35" s="692">
        <v>8000</v>
      </c>
      <c r="G35" s="266">
        <v>9</v>
      </c>
      <c r="H35" s="1076" t="s">
        <v>1007</v>
      </c>
      <c r="I35" s="1255">
        <f t="shared" si="3"/>
        <v>1</v>
      </c>
      <c r="J35" s="1435">
        <v>0</v>
      </c>
      <c r="K35" s="1436">
        <v>1000</v>
      </c>
      <c r="L35" s="1437">
        <v>2656</v>
      </c>
      <c r="M35" s="693">
        <v>3.78</v>
      </c>
    </row>
    <row r="36" spans="1:13" s="694" customFormat="1" ht="13.5" customHeight="1">
      <c r="A36" s="1866"/>
      <c r="B36" s="1890"/>
      <c r="C36" s="1890"/>
      <c r="D36" s="1883"/>
      <c r="E36" s="1876"/>
      <c r="F36" s="692"/>
      <c r="G36" s="266"/>
      <c r="H36" s="1076" t="s">
        <v>1008</v>
      </c>
      <c r="I36" s="1255">
        <f>(K36-J36)/1000</f>
        <v>1</v>
      </c>
      <c r="J36" s="1435">
        <v>1000</v>
      </c>
      <c r="K36" s="1436">
        <v>2000</v>
      </c>
      <c r="L36" s="1437">
        <v>3564.75</v>
      </c>
      <c r="M36" s="693">
        <v>4.99</v>
      </c>
    </row>
    <row r="37" spans="1:13" s="694" customFormat="1" ht="13.5" customHeight="1">
      <c r="A37" s="1100">
        <v>18</v>
      </c>
      <c r="B37" s="1100" t="s">
        <v>29</v>
      </c>
      <c r="C37" s="1100" t="s">
        <v>5</v>
      </c>
      <c r="D37" s="1095">
        <v>509184066</v>
      </c>
      <c r="E37" s="1092" t="s">
        <v>719</v>
      </c>
      <c r="F37" s="692">
        <v>4072.75</v>
      </c>
      <c r="G37" s="266">
        <v>5.4151300000000004</v>
      </c>
      <c r="H37" s="1076" t="s">
        <v>1004</v>
      </c>
      <c r="I37" s="1255">
        <f t="shared" si="3"/>
        <v>3.2</v>
      </c>
      <c r="J37" s="1435">
        <v>0</v>
      </c>
      <c r="K37" s="1436">
        <v>3200</v>
      </c>
      <c r="L37" s="1437">
        <v>4072.75</v>
      </c>
      <c r="M37" s="693">
        <v>5.42</v>
      </c>
    </row>
    <row r="38" spans="1:13" s="694" customFormat="1" ht="13.5" customHeight="1">
      <c r="A38" s="1100">
        <v>19</v>
      </c>
      <c r="B38" s="1100" t="s">
        <v>29</v>
      </c>
      <c r="C38" s="1100" t="s">
        <v>5</v>
      </c>
      <c r="D38" s="1095">
        <v>519184070</v>
      </c>
      <c r="E38" s="1092" t="s">
        <v>720</v>
      </c>
      <c r="F38" s="692">
        <v>3462.5</v>
      </c>
      <c r="G38" s="266">
        <v>4.7535699999999999</v>
      </c>
      <c r="H38" s="1094" t="s">
        <v>1014</v>
      </c>
      <c r="I38" s="1255">
        <f t="shared" si="3"/>
        <v>1.2</v>
      </c>
      <c r="J38" s="1435">
        <v>0</v>
      </c>
      <c r="K38" s="1436">
        <v>1200</v>
      </c>
      <c r="L38" s="1437">
        <v>3462.5</v>
      </c>
      <c r="M38" s="693">
        <v>4.75</v>
      </c>
    </row>
    <row r="39" spans="1:13" s="694" customFormat="1" ht="13.5" customHeight="1">
      <c r="A39" s="1864">
        <v>20</v>
      </c>
      <c r="B39" s="1890" t="s">
        <v>29</v>
      </c>
      <c r="C39" s="1890" t="s">
        <v>5</v>
      </c>
      <c r="D39" s="1883">
        <v>509184073</v>
      </c>
      <c r="E39" s="1876" t="s">
        <v>721</v>
      </c>
      <c r="F39" s="692">
        <v>6738</v>
      </c>
      <c r="G39" s="266">
        <v>9.1999999999999993</v>
      </c>
      <c r="H39" s="1076" t="s">
        <v>1001</v>
      </c>
      <c r="I39" s="1255">
        <f t="shared" si="3"/>
        <v>1</v>
      </c>
      <c r="J39" s="1435">
        <v>0</v>
      </c>
      <c r="K39" s="1436">
        <v>1000</v>
      </c>
      <c r="L39" s="1437">
        <v>2372</v>
      </c>
      <c r="M39" s="693">
        <v>3.3</v>
      </c>
    </row>
    <row r="40" spans="1:13" s="694" customFormat="1" ht="13.5" customHeight="1">
      <c r="A40" s="1866"/>
      <c r="B40" s="1890"/>
      <c r="C40" s="1890"/>
      <c r="D40" s="1883"/>
      <c r="E40" s="1876"/>
      <c r="F40" s="692"/>
      <c r="G40" s="266"/>
      <c r="H40" s="1076" t="s">
        <v>1012</v>
      </c>
      <c r="I40" s="1255">
        <f>(K40-J40)/1000</f>
        <v>1.375</v>
      </c>
      <c r="J40" s="1435">
        <v>1000</v>
      </c>
      <c r="K40" s="1436">
        <v>2375</v>
      </c>
      <c r="L40" s="1437">
        <v>4365.78</v>
      </c>
      <c r="M40" s="693">
        <v>5.9</v>
      </c>
    </row>
    <row r="41" spans="1:13" s="694" customFormat="1" ht="18" customHeight="1">
      <c r="A41" s="1100">
        <v>21</v>
      </c>
      <c r="B41" s="1100" t="s">
        <v>29</v>
      </c>
      <c r="C41" s="1100" t="s">
        <v>5</v>
      </c>
      <c r="D41" s="1095">
        <v>509185061</v>
      </c>
      <c r="E41" s="1092" t="s">
        <v>722</v>
      </c>
      <c r="F41" s="692">
        <v>5133</v>
      </c>
      <c r="G41" s="266">
        <v>7.0248400000000002</v>
      </c>
      <c r="H41" s="1094" t="s">
        <v>1013</v>
      </c>
      <c r="I41" s="1255">
        <f t="shared" si="3"/>
        <v>1.5</v>
      </c>
      <c r="J41" s="1435">
        <v>0</v>
      </c>
      <c r="K41" s="1436">
        <v>1500</v>
      </c>
      <c r="L41" s="1437">
        <v>5133</v>
      </c>
      <c r="M41" s="693">
        <v>7.02</v>
      </c>
    </row>
    <row r="42" spans="1:13" s="694" customFormat="1" ht="18" customHeight="1">
      <c r="A42" s="1100">
        <v>22</v>
      </c>
      <c r="B42" s="1100" t="s">
        <v>29</v>
      </c>
      <c r="C42" s="1100" t="s">
        <v>5</v>
      </c>
      <c r="D42" s="1095">
        <v>509185082</v>
      </c>
      <c r="E42" s="1092" t="s">
        <v>312</v>
      </c>
      <c r="F42" s="692">
        <v>3502.5</v>
      </c>
      <c r="G42" s="266">
        <v>4.75692</v>
      </c>
      <c r="H42" s="1094" t="s">
        <v>1010</v>
      </c>
      <c r="I42" s="1255">
        <f t="shared" si="3"/>
        <v>1.45</v>
      </c>
      <c r="J42" s="1435">
        <v>0</v>
      </c>
      <c r="K42" s="1436">
        <v>1450</v>
      </c>
      <c r="L42" s="1437">
        <v>3502.5</v>
      </c>
      <c r="M42" s="693">
        <v>4.75</v>
      </c>
    </row>
    <row r="43" spans="1:13" s="694" customFormat="1" ht="18" customHeight="1">
      <c r="A43" s="1100">
        <v>23</v>
      </c>
      <c r="B43" s="1100" t="s">
        <v>29</v>
      </c>
      <c r="C43" s="1100" t="s">
        <v>5</v>
      </c>
      <c r="D43" s="1095">
        <v>509185096</v>
      </c>
      <c r="E43" s="1092" t="s">
        <v>311</v>
      </c>
      <c r="F43" s="692">
        <v>13000</v>
      </c>
      <c r="G43" s="266">
        <v>13</v>
      </c>
      <c r="H43" s="1076" t="s">
        <v>1003</v>
      </c>
      <c r="I43" s="1255">
        <f t="shared" si="3"/>
        <v>2</v>
      </c>
      <c r="J43" s="1435">
        <v>0</v>
      </c>
      <c r="K43" s="1436">
        <v>2000</v>
      </c>
      <c r="L43" s="1437">
        <v>9563.7029999999995</v>
      </c>
      <c r="M43" s="693">
        <v>12.92</v>
      </c>
    </row>
    <row r="44" spans="1:13" s="694" customFormat="1" ht="18" customHeight="1">
      <c r="A44" s="1100">
        <v>24</v>
      </c>
      <c r="B44" s="1100" t="s">
        <v>29</v>
      </c>
      <c r="C44" s="1100" t="s">
        <v>5</v>
      </c>
      <c r="D44" s="1095">
        <v>509185097</v>
      </c>
      <c r="E44" s="1092" t="s">
        <v>310</v>
      </c>
      <c r="F44" s="692">
        <v>5000</v>
      </c>
      <c r="G44" s="266">
        <v>5.5</v>
      </c>
      <c r="H44" s="1076" t="s">
        <v>2432</v>
      </c>
      <c r="I44" s="1255">
        <f t="shared" si="3"/>
        <v>1</v>
      </c>
      <c r="J44" s="1435">
        <v>0</v>
      </c>
      <c r="K44" s="1436">
        <v>1000</v>
      </c>
      <c r="L44" s="1437">
        <v>3884</v>
      </c>
      <c r="M44" s="693">
        <v>5.26</v>
      </c>
    </row>
    <row r="45" spans="1:13" s="694" customFormat="1" ht="18" customHeight="1">
      <c r="A45" s="1100">
        <v>25</v>
      </c>
      <c r="B45" s="1100" t="s">
        <v>29</v>
      </c>
      <c r="C45" s="1100" t="s">
        <v>5</v>
      </c>
      <c r="D45" s="1095">
        <v>519185144</v>
      </c>
      <c r="E45" s="1092" t="s">
        <v>723</v>
      </c>
      <c r="F45" s="692">
        <v>2722.6</v>
      </c>
      <c r="G45" s="266">
        <v>3.9199700000000002</v>
      </c>
      <c r="H45" s="1094" t="s">
        <v>1015</v>
      </c>
      <c r="I45" s="1255">
        <f t="shared" si="3"/>
        <v>0.7</v>
      </c>
      <c r="J45" s="1435">
        <v>0</v>
      </c>
      <c r="K45" s="1436">
        <v>700</v>
      </c>
      <c r="L45" s="1437">
        <v>2722.6</v>
      </c>
      <c r="M45" s="693">
        <v>3.92</v>
      </c>
    </row>
    <row r="46" spans="1:13" s="694" customFormat="1" ht="18" customHeight="1">
      <c r="A46" s="1100">
        <v>26</v>
      </c>
      <c r="B46" s="1100" t="s">
        <v>29</v>
      </c>
      <c r="C46" s="1100" t="s">
        <v>5</v>
      </c>
      <c r="D46" s="1095">
        <v>509185154</v>
      </c>
      <c r="E46" s="1092" t="s">
        <v>321</v>
      </c>
      <c r="F46" s="692">
        <v>1953.5</v>
      </c>
      <c r="G46" s="266">
        <v>2.5973700000000002</v>
      </c>
      <c r="H46" s="1076" t="s">
        <v>1002</v>
      </c>
      <c r="I46" s="1255">
        <f t="shared" si="3"/>
        <v>1</v>
      </c>
      <c r="J46" s="1435">
        <v>0</v>
      </c>
      <c r="K46" s="1436">
        <v>1000</v>
      </c>
      <c r="L46" s="1437">
        <v>1953.5</v>
      </c>
      <c r="M46" s="693">
        <v>2.6</v>
      </c>
    </row>
    <row r="47" spans="1:13" s="694" customFormat="1" ht="18" customHeight="1">
      <c r="A47" s="1100">
        <v>27</v>
      </c>
      <c r="B47" s="1100" t="s">
        <v>29</v>
      </c>
      <c r="C47" s="1100" t="s">
        <v>5</v>
      </c>
      <c r="D47" s="1095">
        <v>509185159</v>
      </c>
      <c r="E47" s="1092" t="s">
        <v>315</v>
      </c>
      <c r="F47" s="692">
        <v>2840.75</v>
      </c>
      <c r="G47" s="266">
        <v>3.3027199999999999</v>
      </c>
      <c r="H47" s="1076" t="s">
        <v>1006</v>
      </c>
      <c r="I47" s="1255">
        <f t="shared" si="3"/>
        <v>1.35</v>
      </c>
      <c r="J47" s="1435">
        <v>0</v>
      </c>
      <c r="K47" s="1436">
        <v>1350</v>
      </c>
      <c r="L47" s="1437">
        <v>2841.75</v>
      </c>
      <c r="M47" s="693">
        <v>3.3</v>
      </c>
    </row>
    <row r="48" spans="1:13" s="694" customFormat="1" ht="18" customHeight="1">
      <c r="A48" s="1100">
        <v>28</v>
      </c>
      <c r="B48" s="1100" t="s">
        <v>29</v>
      </c>
      <c r="C48" s="1100" t="s">
        <v>5</v>
      </c>
      <c r="D48" s="1095">
        <v>509185179</v>
      </c>
      <c r="E48" s="1092" t="s">
        <v>724</v>
      </c>
      <c r="F48" s="692">
        <v>2403.5</v>
      </c>
      <c r="G48" s="266">
        <v>3.1957</v>
      </c>
      <c r="H48" s="1094" t="s">
        <v>1009</v>
      </c>
      <c r="I48" s="1255">
        <f t="shared" si="3"/>
        <v>1.2</v>
      </c>
      <c r="J48" s="1435">
        <v>0</v>
      </c>
      <c r="K48" s="1436">
        <v>1200</v>
      </c>
      <c r="L48" s="1437">
        <v>2403.5</v>
      </c>
      <c r="M48" s="693">
        <v>3.2</v>
      </c>
    </row>
    <row r="49" spans="1:14" s="694" customFormat="1" ht="18" customHeight="1">
      <c r="A49" s="1100">
        <v>29</v>
      </c>
      <c r="B49" s="1100" t="s">
        <v>29</v>
      </c>
      <c r="C49" s="1100" t="s">
        <v>5</v>
      </c>
      <c r="D49" s="1095">
        <v>509185184</v>
      </c>
      <c r="E49" s="1092" t="s">
        <v>439</v>
      </c>
      <c r="F49" s="692">
        <v>8400</v>
      </c>
      <c r="G49" s="266">
        <v>10</v>
      </c>
      <c r="H49" s="1076" t="s">
        <v>1016</v>
      </c>
      <c r="I49" s="1255">
        <f t="shared" si="3"/>
        <v>2</v>
      </c>
      <c r="J49" s="1435">
        <v>0</v>
      </c>
      <c r="K49" s="1436">
        <v>2000</v>
      </c>
      <c r="L49" s="1437">
        <v>7028</v>
      </c>
      <c r="M49" s="693">
        <v>8.49</v>
      </c>
    </row>
    <row r="50" spans="1:14" s="694" customFormat="1" ht="13.5" customHeight="1">
      <c r="A50" s="695"/>
      <c r="B50" s="695"/>
      <c r="C50" s="695"/>
      <c r="D50" s="696"/>
      <c r="E50" s="697"/>
      <c r="F50" s="702"/>
      <c r="G50" s="702"/>
      <c r="H50" s="703"/>
      <c r="I50" s="702">
        <f>SUM(I32:I49)</f>
        <v>30.364999999999998</v>
      </c>
      <c r="J50" s="704"/>
      <c r="K50" s="697"/>
      <c r="L50" s="702">
        <f>SUM(L32:L49)</f>
        <v>74657.858000000007</v>
      </c>
      <c r="M50" s="702">
        <f>SUM(M32:M49)</f>
        <v>98.429999999999993</v>
      </c>
      <c r="N50" s="702"/>
    </row>
    <row r="51" spans="1:14" s="694" customFormat="1" ht="21.75" customHeight="1">
      <c r="A51" s="1100">
        <v>30</v>
      </c>
      <c r="B51" s="1100" t="s">
        <v>29</v>
      </c>
      <c r="C51" s="1100" t="s">
        <v>164</v>
      </c>
      <c r="D51" s="1095">
        <v>509254001</v>
      </c>
      <c r="E51" s="1092" t="s">
        <v>725</v>
      </c>
      <c r="F51" s="692">
        <v>1207.3800000000001</v>
      </c>
      <c r="G51" s="266">
        <v>1.40334</v>
      </c>
      <c r="H51" s="1094" t="s">
        <v>2434</v>
      </c>
      <c r="I51" s="1255">
        <f t="shared" si="3"/>
        <v>0.73599999999999999</v>
      </c>
      <c r="J51" s="1435">
        <v>3310</v>
      </c>
      <c r="K51" s="1436">
        <v>4046</v>
      </c>
      <c r="L51" s="1437">
        <v>1207</v>
      </c>
      <c r="M51" s="693">
        <v>1.4</v>
      </c>
    </row>
    <row r="52" spans="1:14" s="694" customFormat="1" ht="21.75" customHeight="1">
      <c r="A52" s="1100">
        <v>31</v>
      </c>
      <c r="B52" s="1100" t="s">
        <v>29</v>
      </c>
      <c r="C52" s="1100" t="s">
        <v>164</v>
      </c>
      <c r="D52" s="1095">
        <v>509254007</v>
      </c>
      <c r="E52" s="1092" t="s">
        <v>303</v>
      </c>
      <c r="F52" s="692">
        <v>224.798</v>
      </c>
      <c r="G52" s="266">
        <v>2.6126200000000002</v>
      </c>
      <c r="H52" s="1094" t="s">
        <v>1092</v>
      </c>
      <c r="I52" s="1255">
        <f t="shared" si="3"/>
        <v>0.92</v>
      </c>
      <c r="J52" s="1435">
        <v>0</v>
      </c>
      <c r="K52" s="1436">
        <v>920</v>
      </c>
      <c r="L52" s="1437">
        <v>2248</v>
      </c>
      <c r="M52" s="693">
        <v>2.61</v>
      </c>
    </row>
    <row r="53" spans="1:14" s="694" customFormat="1" ht="21.75" customHeight="1">
      <c r="A53" s="1100">
        <v>32</v>
      </c>
      <c r="B53" s="1100" t="s">
        <v>29</v>
      </c>
      <c r="C53" s="1100" t="s">
        <v>164</v>
      </c>
      <c r="D53" s="1095">
        <v>509254021</v>
      </c>
      <c r="E53" s="1092" t="s">
        <v>726</v>
      </c>
      <c r="F53" s="692">
        <v>4399.4930000000004</v>
      </c>
      <c r="G53" s="266">
        <v>5.8495699999999999</v>
      </c>
      <c r="H53" s="1094" t="s">
        <v>1095</v>
      </c>
      <c r="I53" s="1255">
        <f t="shared" si="3"/>
        <v>2.7</v>
      </c>
      <c r="J53" s="1435">
        <v>0</v>
      </c>
      <c r="K53" s="1436">
        <v>2700</v>
      </c>
      <c r="L53" s="1437">
        <v>4399</v>
      </c>
      <c r="M53" s="693">
        <v>5.85</v>
      </c>
    </row>
    <row r="54" spans="1:14" s="694" customFormat="1" ht="21.75" customHeight="1">
      <c r="A54" s="1100">
        <v>33</v>
      </c>
      <c r="B54" s="1100" t="s">
        <v>29</v>
      </c>
      <c r="C54" s="1100" t="s">
        <v>164</v>
      </c>
      <c r="D54" s="1095">
        <v>509254076</v>
      </c>
      <c r="E54" s="1092" t="s">
        <v>727</v>
      </c>
      <c r="F54" s="692">
        <v>2207.98</v>
      </c>
      <c r="G54" s="266">
        <v>2.93573</v>
      </c>
      <c r="H54" s="1094" t="s">
        <v>1096</v>
      </c>
      <c r="I54" s="1255">
        <f t="shared" si="3"/>
        <v>1.6</v>
      </c>
      <c r="J54" s="1435">
        <v>1700</v>
      </c>
      <c r="K54" s="1436">
        <v>3300</v>
      </c>
      <c r="L54" s="1437">
        <v>2208</v>
      </c>
      <c r="M54" s="693">
        <v>2.94</v>
      </c>
    </row>
    <row r="55" spans="1:14" s="694" customFormat="1" ht="21.75" customHeight="1">
      <c r="A55" s="1100">
        <v>34</v>
      </c>
      <c r="B55" s="1100" t="s">
        <v>29</v>
      </c>
      <c r="C55" s="1100" t="s">
        <v>164</v>
      </c>
      <c r="D55" s="1095">
        <v>509254101</v>
      </c>
      <c r="E55" s="1092" t="s">
        <v>271</v>
      </c>
      <c r="F55" s="692">
        <v>5132</v>
      </c>
      <c r="G55" s="266">
        <v>7</v>
      </c>
      <c r="H55" s="306" t="s">
        <v>2433</v>
      </c>
      <c r="I55" s="1255">
        <f t="shared" si="3"/>
        <v>1.1599999999999999</v>
      </c>
      <c r="J55" s="1435">
        <v>0</v>
      </c>
      <c r="K55" s="1436">
        <v>1160</v>
      </c>
      <c r="L55" s="1437">
        <v>5132</v>
      </c>
      <c r="M55" s="693">
        <v>6.69</v>
      </c>
    </row>
    <row r="56" spans="1:14" s="694" customFormat="1" ht="13.5" customHeight="1">
      <c r="A56" s="1864">
        <v>35</v>
      </c>
      <c r="B56" s="1864" t="s">
        <v>29</v>
      </c>
      <c r="C56" s="1864" t="s">
        <v>164</v>
      </c>
      <c r="D56" s="1883">
        <v>509254105</v>
      </c>
      <c r="E56" s="1876" t="s">
        <v>273</v>
      </c>
      <c r="F56" s="692">
        <v>11307</v>
      </c>
      <c r="G56" s="266">
        <v>16</v>
      </c>
      <c r="H56" s="1094" t="s">
        <v>1110</v>
      </c>
      <c r="I56" s="1255">
        <f t="shared" si="3"/>
        <v>1.1499999999999999</v>
      </c>
      <c r="J56" s="1435">
        <v>0</v>
      </c>
      <c r="K56" s="1436">
        <v>1150</v>
      </c>
      <c r="L56" s="1437">
        <v>4511</v>
      </c>
      <c r="M56" s="693">
        <v>6</v>
      </c>
    </row>
    <row r="57" spans="1:14" s="694" customFormat="1" ht="13.5" customHeight="1">
      <c r="A57" s="1865"/>
      <c r="B57" s="1865"/>
      <c r="C57" s="1865"/>
      <c r="D57" s="1883"/>
      <c r="E57" s="1876"/>
      <c r="F57" s="692"/>
      <c r="G57" s="266"/>
      <c r="H57" s="1094" t="s">
        <v>1111</v>
      </c>
      <c r="I57" s="1255">
        <f>(K57-J57)/1000</f>
        <v>0.85</v>
      </c>
      <c r="J57" s="1435">
        <v>1150</v>
      </c>
      <c r="K57" s="1436">
        <v>2000</v>
      </c>
      <c r="L57" s="1437">
        <v>4480</v>
      </c>
      <c r="M57" s="693">
        <v>5.96</v>
      </c>
    </row>
    <row r="58" spans="1:14" s="694" customFormat="1" ht="13.5" customHeight="1">
      <c r="A58" s="1866"/>
      <c r="B58" s="1866"/>
      <c r="C58" s="1866"/>
      <c r="D58" s="1883"/>
      <c r="E58" s="1876"/>
      <c r="F58" s="692"/>
      <c r="G58" s="266"/>
      <c r="H58" s="1094" t="s">
        <v>1112</v>
      </c>
      <c r="I58" s="1255">
        <f>(K58-J58)/1000</f>
        <v>0.43</v>
      </c>
      <c r="J58" s="1435">
        <v>2000</v>
      </c>
      <c r="K58" s="1436">
        <v>2430</v>
      </c>
      <c r="L58" s="1437">
        <v>2316</v>
      </c>
      <c r="M58" s="693">
        <v>3.08</v>
      </c>
    </row>
    <row r="59" spans="1:14" s="694" customFormat="1" ht="24" customHeight="1">
      <c r="A59" s="1100">
        <v>36</v>
      </c>
      <c r="B59" s="1100" t="s">
        <v>29</v>
      </c>
      <c r="C59" s="1100" t="s">
        <v>164</v>
      </c>
      <c r="D59" s="1095">
        <v>509254107</v>
      </c>
      <c r="E59" s="1092" t="s">
        <v>307</v>
      </c>
      <c r="F59" s="692">
        <v>7130.5</v>
      </c>
      <c r="G59" s="266">
        <v>8.2877799999999997</v>
      </c>
      <c r="H59" s="1076" t="s">
        <v>1090</v>
      </c>
      <c r="I59" s="1255">
        <f t="shared" si="3"/>
        <v>1.57</v>
      </c>
      <c r="J59" s="1435">
        <v>0</v>
      </c>
      <c r="K59" s="1436">
        <v>1570</v>
      </c>
      <c r="L59" s="1437">
        <v>7130.5</v>
      </c>
      <c r="M59" s="693">
        <v>8.2799999999999994</v>
      </c>
    </row>
    <row r="60" spans="1:14" s="694" customFormat="1" ht="13.5" customHeight="1">
      <c r="A60" s="1864">
        <v>37</v>
      </c>
      <c r="B60" s="1864" t="s">
        <v>29</v>
      </c>
      <c r="C60" s="1864" t="s">
        <v>164</v>
      </c>
      <c r="D60" s="1883">
        <v>509254108</v>
      </c>
      <c r="E60" s="1876" t="s">
        <v>728</v>
      </c>
      <c r="F60" s="692">
        <v>2141.1640000000002</v>
      </c>
      <c r="G60" s="266">
        <v>2.4886699999999999</v>
      </c>
      <c r="H60" s="1830" t="s">
        <v>1091</v>
      </c>
      <c r="I60" s="1255">
        <f t="shared" si="3"/>
        <v>0.3</v>
      </c>
      <c r="J60" s="1435">
        <v>2948</v>
      </c>
      <c r="K60" s="1436">
        <v>3248</v>
      </c>
      <c r="L60" s="2034">
        <v>2141</v>
      </c>
      <c r="M60" s="2037">
        <v>2.4900000000000002</v>
      </c>
    </row>
    <row r="61" spans="1:14" s="694" customFormat="1" ht="13.5" customHeight="1">
      <c r="A61" s="1866"/>
      <c r="B61" s="1866"/>
      <c r="C61" s="1866"/>
      <c r="D61" s="1883"/>
      <c r="E61" s="1876"/>
      <c r="F61" s="692"/>
      <c r="G61" s="266"/>
      <c r="H61" s="1830"/>
      <c r="I61" s="1255">
        <f>(K61-J61)/1000</f>
        <v>0.77600000000000002</v>
      </c>
      <c r="J61" s="1435">
        <v>4080</v>
      </c>
      <c r="K61" s="1436">
        <v>4856</v>
      </c>
      <c r="L61" s="2034"/>
      <c r="M61" s="2037"/>
    </row>
    <row r="62" spans="1:14" s="694" customFormat="1" ht="15.75" customHeight="1">
      <c r="A62" s="1100">
        <v>38</v>
      </c>
      <c r="B62" s="1100" t="s">
        <v>29</v>
      </c>
      <c r="C62" s="1100" t="s">
        <v>164</v>
      </c>
      <c r="D62" s="1095">
        <v>509254109</v>
      </c>
      <c r="E62" s="1092" t="s">
        <v>729</v>
      </c>
      <c r="F62" s="692">
        <v>3984.2</v>
      </c>
      <c r="G62" s="266">
        <v>5.29739</v>
      </c>
      <c r="H62" s="1094" t="s">
        <v>1094</v>
      </c>
      <c r="I62" s="1255">
        <f t="shared" si="3"/>
        <v>2.2650000000000001</v>
      </c>
      <c r="J62" s="1435">
        <v>0</v>
      </c>
      <c r="K62" s="1436">
        <v>2265</v>
      </c>
      <c r="L62" s="1437">
        <v>3984</v>
      </c>
      <c r="M62" s="693">
        <v>5.3</v>
      </c>
    </row>
    <row r="63" spans="1:14" s="694" customFormat="1" ht="15" customHeight="1">
      <c r="A63" s="1100">
        <v>39</v>
      </c>
      <c r="B63" s="1100" t="s">
        <v>29</v>
      </c>
      <c r="C63" s="1100" t="s">
        <v>164</v>
      </c>
      <c r="D63" s="1095">
        <v>509254110</v>
      </c>
      <c r="E63" s="1092" t="s">
        <v>284</v>
      </c>
      <c r="F63" s="692">
        <v>1523.578</v>
      </c>
      <c r="G63" s="266">
        <v>2.0257499999999999</v>
      </c>
      <c r="H63" s="1094" t="s">
        <v>1099</v>
      </c>
      <c r="I63" s="1255">
        <f t="shared" si="3"/>
        <v>0.6</v>
      </c>
      <c r="J63" s="1435">
        <v>0</v>
      </c>
      <c r="K63" s="1436">
        <v>600</v>
      </c>
      <c r="L63" s="1437">
        <v>1524</v>
      </c>
      <c r="M63" s="693">
        <v>2.0299999999999998</v>
      </c>
    </row>
    <row r="64" spans="1:14" s="694" customFormat="1" ht="15" customHeight="1">
      <c r="A64" s="1100">
        <v>40</v>
      </c>
      <c r="B64" s="1100" t="s">
        <v>29</v>
      </c>
      <c r="C64" s="1100" t="s">
        <v>164</v>
      </c>
      <c r="D64" s="1095">
        <v>509254111</v>
      </c>
      <c r="E64" s="1092" t="s">
        <v>282</v>
      </c>
      <c r="F64" s="692">
        <v>4603.1310000000003</v>
      </c>
      <c r="G64" s="266">
        <v>6.1203200000000004</v>
      </c>
      <c r="H64" s="1094" t="s">
        <v>1101</v>
      </c>
      <c r="I64" s="1255">
        <f t="shared" si="3"/>
        <v>0.95</v>
      </c>
      <c r="J64" s="1435">
        <v>0</v>
      </c>
      <c r="K64" s="1436">
        <v>950</v>
      </c>
      <c r="L64" s="1437">
        <v>4603</v>
      </c>
      <c r="M64" s="693">
        <v>6.12</v>
      </c>
    </row>
    <row r="65" spans="1:14" s="694" customFormat="1" ht="27" customHeight="1">
      <c r="A65" s="1100">
        <v>41</v>
      </c>
      <c r="B65" s="1100" t="s">
        <v>29</v>
      </c>
      <c r="C65" s="1100" t="s">
        <v>164</v>
      </c>
      <c r="D65" s="1095">
        <v>509254112</v>
      </c>
      <c r="E65" s="1092" t="s">
        <v>730</v>
      </c>
      <c r="F65" s="692">
        <v>5366.39</v>
      </c>
      <c r="G65" s="266">
        <v>7.1351500000000003</v>
      </c>
      <c r="H65" s="1094" t="s">
        <v>1102</v>
      </c>
      <c r="I65" s="1255">
        <f t="shared" si="3"/>
        <v>1.4</v>
      </c>
      <c r="J65" s="1435">
        <v>0</v>
      </c>
      <c r="K65" s="1436">
        <v>1400</v>
      </c>
      <c r="L65" s="1437">
        <v>5366</v>
      </c>
      <c r="M65" s="693">
        <v>7.14</v>
      </c>
    </row>
    <row r="66" spans="1:14" s="694" customFormat="1" ht="15.75" customHeight="1">
      <c r="A66" s="1100">
        <v>42</v>
      </c>
      <c r="B66" s="1100" t="s">
        <v>29</v>
      </c>
      <c r="C66" s="1100" t="s">
        <v>164</v>
      </c>
      <c r="D66" s="1095">
        <v>509254135</v>
      </c>
      <c r="E66" s="1092" t="s">
        <v>731</v>
      </c>
      <c r="F66" s="692">
        <v>3373.163</v>
      </c>
      <c r="G66" s="266">
        <v>4.4849600000000001</v>
      </c>
      <c r="H66" s="1094" t="s">
        <v>1098</v>
      </c>
      <c r="I66" s="1255">
        <f t="shared" si="3"/>
        <v>1.365</v>
      </c>
      <c r="J66" s="1435">
        <v>0</v>
      </c>
      <c r="K66" s="1436">
        <v>1365</v>
      </c>
      <c r="L66" s="1437">
        <v>3373</v>
      </c>
      <c r="M66" s="693">
        <v>4.4800000000000004</v>
      </c>
    </row>
    <row r="67" spans="1:14" s="694" customFormat="1" ht="15.75" customHeight="1">
      <c r="A67" s="1100">
        <v>43</v>
      </c>
      <c r="B67" s="1100" t="s">
        <v>29</v>
      </c>
      <c r="C67" s="1100" t="s">
        <v>164</v>
      </c>
      <c r="D67" s="1095">
        <v>509254136</v>
      </c>
      <c r="E67" s="1092" t="s">
        <v>732</v>
      </c>
      <c r="F67" s="692">
        <v>6309.5</v>
      </c>
      <c r="G67" s="266">
        <v>7.3335299999999997</v>
      </c>
      <c r="H67" s="1094" t="s">
        <v>1105</v>
      </c>
      <c r="I67" s="1255">
        <f t="shared" si="3"/>
        <v>1.45</v>
      </c>
      <c r="J67" s="1435">
        <v>0</v>
      </c>
      <c r="K67" s="1436">
        <v>1450</v>
      </c>
      <c r="L67" s="1437">
        <v>6309.5</v>
      </c>
      <c r="M67" s="693">
        <v>7.33</v>
      </c>
    </row>
    <row r="68" spans="1:14" s="694" customFormat="1" ht="15.75" customHeight="1">
      <c r="A68" s="1100">
        <v>44</v>
      </c>
      <c r="B68" s="1100" t="s">
        <v>29</v>
      </c>
      <c r="C68" s="1100" t="s">
        <v>164</v>
      </c>
      <c r="D68" s="1095">
        <v>509254137</v>
      </c>
      <c r="E68" s="1092" t="s">
        <v>277</v>
      </c>
      <c r="F68" s="692">
        <v>4007.7330000000002</v>
      </c>
      <c r="G68" s="266">
        <v>4.6581900000000003</v>
      </c>
      <c r="H68" s="1094" t="s">
        <v>1107</v>
      </c>
      <c r="I68" s="1255">
        <f t="shared" ref="I68:I111" si="5">(K68-J68)/1000</f>
        <v>0.94</v>
      </c>
      <c r="J68" s="1435">
        <v>0</v>
      </c>
      <c r="K68" s="1436">
        <v>940</v>
      </c>
      <c r="L68" s="1437">
        <v>4007.7330000000002</v>
      </c>
      <c r="M68" s="693">
        <v>4.66</v>
      </c>
    </row>
    <row r="69" spans="1:14" s="694" customFormat="1" ht="15.75" customHeight="1">
      <c r="A69" s="1100">
        <v>45</v>
      </c>
      <c r="B69" s="1100" t="s">
        <v>29</v>
      </c>
      <c r="C69" s="1100" t="s">
        <v>164</v>
      </c>
      <c r="D69" s="1095">
        <v>509254138</v>
      </c>
      <c r="E69" s="1092" t="s">
        <v>733</v>
      </c>
      <c r="F69" s="692">
        <v>3453.08</v>
      </c>
      <c r="G69" s="266">
        <v>4.0135199999999998</v>
      </c>
      <c r="H69" s="1094" t="s">
        <v>1104</v>
      </c>
      <c r="I69" s="1255">
        <f t="shared" si="5"/>
        <v>0.91500000000000004</v>
      </c>
      <c r="J69" s="1435">
        <v>0</v>
      </c>
      <c r="K69" s="1436">
        <v>915</v>
      </c>
      <c r="L69" s="1437">
        <v>3453</v>
      </c>
      <c r="M69" s="693">
        <v>4.01</v>
      </c>
    </row>
    <row r="70" spans="1:14" s="694" customFormat="1" ht="15.75" customHeight="1">
      <c r="A70" s="1100">
        <v>46</v>
      </c>
      <c r="B70" s="1100" t="s">
        <v>29</v>
      </c>
      <c r="C70" s="1100" t="s">
        <v>164</v>
      </c>
      <c r="D70" s="1095">
        <v>509254139</v>
      </c>
      <c r="E70" s="1092" t="s">
        <v>734</v>
      </c>
      <c r="F70" s="692">
        <v>4183.7</v>
      </c>
      <c r="G70" s="266">
        <v>4.8627200000000004</v>
      </c>
      <c r="H70" s="1094" t="s">
        <v>1106</v>
      </c>
      <c r="I70" s="1255">
        <f t="shared" si="5"/>
        <v>1.17</v>
      </c>
      <c r="J70" s="1435">
        <v>0</v>
      </c>
      <c r="K70" s="1436">
        <v>1170</v>
      </c>
      <c r="L70" s="1437">
        <v>4184</v>
      </c>
      <c r="M70" s="693">
        <v>4.8600000000000003</v>
      </c>
    </row>
    <row r="71" spans="1:14" s="694" customFormat="1" ht="15.75" customHeight="1">
      <c r="A71" s="1100">
        <v>47</v>
      </c>
      <c r="B71" s="1100" t="s">
        <v>29</v>
      </c>
      <c r="C71" s="1100" t="s">
        <v>164</v>
      </c>
      <c r="D71" s="1095">
        <v>509254140</v>
      </c>
      <c r="E71" s="1092" t="s">
        <v>735</v>
      </c>
      <c r="F71" s="692">
        <v>2546.8000000000002</v>
      </c>
      <c r="G71" s="266">
        <v>3.3862299999999999</v>
      </c>
      <c r="H71" s="1094" t="s">
        <v>1103</v>
      </c>
      <c r="I71" s="1255">
        <f t="shared" si="5"/>
        <v>0.69</v>
      </c>
      <c r="J71" s="1435">
        <v>1200</v>
      </c>
      <c r="K71" s="1436">
        <v>1890</v>
      </c>
      <c r="L71" s="1437">
        <v>2546</v>
      </c>
      <c r="M71" s="693">
        <v>3.39</v>
      </c>
    </row>
    <row r="72" spans="1:14" s="694" customFormat="1" ht="15.75" customHeight="1">
      <c r="A72" s="1100">
        <v>48</v>
      </c>
      <c r="B72" s="1100" t="s">
        <v>29</v>
      </c>
      <c r="C72" s="1100" t="s">
        <v>164</v>
      </c>
      <c r="D72" s="1095">
        <v>509254141</v>
      </c>
      <c r="E72" s="1092" t="s">
        <v>736</v>
      </c>
      <c r="F72" s="692">
        <v>2628.998</v>
      </c>
      <c r="G72" s="266">
        <v>3.49552</v>
      </c>
      <c r="H72" s="1094" t="s">
        <v>1100</v>
      </c>
      <c r="I72" s="1255">
        <f t="shared" si="5"/>
        <v>0.7</v>
      </c>
      <c r="J72" s="1435">
        <v>0</v>
      </c>
      <c r="K72" s="1436">
        <v>700</v>
      </c>
      <c r="L72" s="1437">
        <v>2629</v>
      </c>
      <c r="M72" s="693">
        <v>3.5</v>
      </c>
    </row>
    <row r="73" spans="1:14" s="694" customFormat="1" ht="15.75" customHeight="1">
      <c r="A73" s="1100">
        <v>49</v>
      </c>
      <c r="B73" s="1100" t="s">
        <v>29</v>
      </c>
      <c r="C73" s="1100" t="s">
        <v>164</v>
      </c>
      <c r="D73" s="1095">
        <v>50254142</v>
      </c>
      <c r="E73" s="1092" t="s">
        <v>737</v>
      </c>
      <c r="F73" s="692">
        <v>2920.55</v>
      </c>
      <c r="G73" s="266">
        <v>3.3945599999999998</v>
      </c>
      <c r="H73" s="1094" t="s">
        <v>1108</v>
      </c>
      <c r="I73" s="1255">
        <f t="shared" si="5"/>
        <v>0.78500000000000003</v>
      </c>
      <c r="J73" s="1435">
        <v>0</v>
      </c>
      <c r="K73" s="1436">
        <v>785</v>
      </c>
      <c r="L73" s="1437">
        <v>2921</v>
      </c>
      <c r="M73" s="693">
        <v>3.4</v>
      </c>
    </row>
    <row r="74" spans="1:14" s="694" customFormat="1" ht="15.75" customHeight="1">
      <c r="A74" s="1100">
        <v>50</v>
      </c>
      <c r="B74" s="1100" t="s">
        <v>29</v>
      </c>
      <c r="C74" s="1100" t="s">
        <v>164</v>
      </c>
      <c r="D74" s="1095">
        <v>509254144</v>
      </c>
      <c r="E74" s="1092" t="s">
        <v>738</v>
      </c>
      <c r="F74" s="692">
        <v>2553.33</v>
      </c>
      <c r="G74" s="266">
        <v>2.96774</v>
      </c>
      <c r="H74" s="1094" t="s">
        <v>1109</v>
      </c>
      <c r="I74" s="1255">
        <f t="shared" si="5"/>
        <v>0.505</v>
      </c>
      <c r="J74" s="1435">
        <v>0</v>
      </c>
      <c r="K74" s="1436">
        <v>505</v>
      </c>
      <c r="L74" s="1437">
        <v>2553.33</v>
      </c>
      <c r="M74" s="693">
        <v>2.97</v>
      </c>
    </row>
    <row r="75" spans="1:14" s="694" customFormat="1" ht="15.75" customHeight="1">
      <c r="A75" s="1100">
        <v>51</v>
      </c>
      <c r="B75" s="1100" t="s">
        <v>29</v>
      </c>
      <c r="C75" s="1100" t="s">
        <v>164</v>
      </c>
      <c r="D75" s="1095">
        <v>509255077</v>
      </c>
      <c r="E75" s="1092" t="s">
        <v>742</v>
      </c>
      <c r="F75" s="692">
        <v>2633.56</v>
      </c>
      <c r="G75" s="266">
        <v>3.0609899999999999</v>
      </c>
      <c r="H75" s="1094" t="s">
        <v>1093</v>
      </c>
      <c r="I75" s="1255">
        <f t="shared" si="5"/>
        <v>0.61</v>
      </c>
      <c r="J75" s="1435">
        <v>600</v>
      </c>
      <c r="K75" s="1436">
        <v>1210</v>
      </c>
      <c r="L75" s="1437">
        <v>2633</v>
      </c>
      <c r="M75" s="693">
        <v>3.06</v>
      </c>
    </row>
    <row r="76" spans="1:14" s="694" customFormat="1" ht="27" customHeight="1">
      <c r="A76" s="1100">
        <v>52</v>
      </c>
      <c r="B76" s="1100" t="s">
        <v>29</v>
      </c>
      <c r="C76" s="1100" t="s">
        <v>164</v>
      </c>
      <c r="D76" s="1095">
        <v>509255055</v>
      </c>
      <c r="E76" s="1092" t="s">
        <v>743</v>
      </c>
      <c r="F76" s="692">
        <v>5164.46</v>
      </c>
      <c r="G76" s="266">
        <v>6.8666700000000001</v>
      </c>
      <c r="H76" s="1094" t="s">
        <v>1097</v>
      </c>
      <c r="I76" s="1255">
        <f t="shared" si="5"/>
        <v>1.1000000000000001</v>
      </c>
      <c r="J76" s="1435">
        <v>0</v>
      </c>
      <c r="K76" s="1436">
        <v>1100</v>
      </c>
      <c r="L76" s="1437">
        <v>5164</v>
      </c>
      <c r="M76" s="693">
        <v>6.87</v>
      </c>
    </row>
    <row r="77" spans="1:14" s="694" customFormat="1" ht="22.5" customHeight="1">
      <c r="A77" s="1100">
        <v>53</v>
      </c>
      <c r="B77" s="1100" t="s">
        <v>29</v>
      </c>
      <c r="C77" s="1100" t="s">
        <v>164</v>
      </c>
      <c r="D77" s="1095">
        <v>509255080</v>
      </c>
      <c r="E77" s="1092" t="s">
        <v>744</v>
      </c>
      <c r="F77" s="692">
        <v>1737.3</v>
      </c>
      <c r="G77" s="266">
        <v>2.30992</v>
      </c>
      <c r="H77" s="1094" t="s">
        <v>1113</v>
      </c>
      <c r="I77" s="1255">
        <f t="shared" si="5"/>
        <v>0.49</v>
      </c>
      <c r="J77" s="1435">
        <v>0</v>
      </c>
      <c r="K77" s="1436">
        <v>490</v>
      </c>
      <c r="L77" s="1437">
        <v>1737</v>
      </c>
      <c r="M77" s="693">
        <v>2.31</v>
      </c>
    </row>
    <row r="78" spans="1:14" s="694" customFormat="1" ht="13.5" customHeight="1">
      <c r="A78" s="695"/>
      <c r="B78" s="695"/>
      <c r="C78" s="695"/>
      <c r="D78" s="696"/>
      <c r="E78" s="697"/>
      <c r="F78" s="702"/>
      <c r="G78" s="702"/>
      <c r="H78" s="703"/>
      <c r="I78" s="702">
        <f>SUM(I51:I77)</f>
        <v>28.126999999999999</v>
      </c>
      <c r="J78" s="704"/>
      <c r="K78" s="697"/>
      <c r="L78" s="702">
        <f>SUM(L51:L77)</f>
        <v>92760.063000000009</v>
      </c>
      <c r="M78" s="702">
        <f>SUM(M51:M77)</f>
        <v>116.73000000000002</v>
      </c>
      <c r="N78" s="702"/>
    </row>
    <row r="79" spans="1:14" s="694" customFormat="1" ht="19.5" customHeight="1">
      <c r="A79" s="1077">
        <v>54</v>
      </c>
      <c r="B79" s="1077" t="s">
        <v>29</v>
      </c>
      <c r="C79" s="1077" t="s">
        <v>28</v>
      </c>
      <c r="D79" s="1078">
        <v>509214055</v>
      </c>
      <c r="E79" s="1081" t="s">
        <v>747</v>
      </c>
      <c r="F79" s="723">
        <v>3036.5</v>
      </c>
      <c r="G79" s="260">
        <v>4.0373299999999999</v>
      </c>
      <c r="H79" s="1076" t="s">
        <v>1130</v>
      </c>
      <c r="I79" s="1255">
        <f t="shared" si="5"/>
        <v>2.23</v>
      </c>
      <c r="J79" s="1435">
        <v>2500</v>
      </c>
      <c r="K79" s="1436">
        <v>4730</v>
      </c>
      <c r="L79" s="1445">
        <v>3036</v>
      </c>
      <c r="M79" s="663">
        <v>4.04</v>
      </c>
    </row>
    <row r="80" spans="1:14" s="694" customFormat="1" ht="19.5" customHeight="1">
      <c r="A80" s="1077">
        <v>55</v>
      </c>
      <c r="B80" s="1077" t="s">
        <v>29</v>
      </c>
      <c r="C80" s="1077" t="s">
        <v>28</v>
      </c>
      <c r="D80" s="1078">
        <v>509214079</v>
      </c>
      <c r="E80" s="1081" t="s">
        <v>748</v>
      </c>
      <c r="F80" s="723">
        <v>2254.4499999999998</v>
      </c>
      <c r="G80" s="260">
        <v>2.9975200000000002</v>
      </c>
      <c r="H80" s="1076" t="s">
        <v>1131</v>
      </c>
      <c r="I80" s="1255">
        <f t="shared" si="5"/>
        <v>0.995</v>
      </c>
      <c r="J80" s="1435">
        <v>0</v>
      </c>
      <c r="K80" s="1436">
        <v>995</v>
      </c>
      <c r="L80" s="1445">
        <v>2254.4499999999998</v>
      </c>
      <c r="M80" s="663">
        <v>3</v>
      </c>
    </row>
    <row r="81" spans="1:14" s="694" customFormat="1" ht="27" customHeight="1">
      <c r="A81" s="1077">
        <v>56</v>
      </c>
      <c r="B81" s="1077" t="s">
        <v>29</v>
      </c>
      <c r="C81" s="1077" t="s">
        <v>28</v>
      </c>
      <c r="D81" s="1498">
        <v>509215025</v>
      </c>
      <c r="E81" s="1069" t="s">
        <v>1128</v>
      </c>
      <c r="F81" s="723"/>
      <c r="G81" s="260"/>
      <c r="H81" s="1076" t="s">
        <v>1129</v>
      </c>
      <c r="I81" s="1255">
        <f t="shared" ref="I81" si="6">(K81-J81)/1000</f>
        <v>1</v>
      </c>
      <c r="J81" s="1435">
        <v>1100</v>
      </c>
      <c r="K81" s="1436">
        <v>2100</v>
      </c>
      <c r="L81" s="1445">
        <v>4678</v>
      </c>
      <c r="M81" s="663">
        <v>6.1</v>
      </c>
    </row>
    <row r="82" spans="1:14" s="694" customFormat="1" ht="19.5" customHeight="1">
      <c r="A82" s="1077">
        <v>57</v>
      </c>
      <c r="B82" s="1077" t="s">
        <v>29</v>
      </c>
      <c r="C82" s="1077" t="s">
        <v>28</v>
      </c>
      <c r="D82" s="1078">
        <v>509215053</v>
      </c>
      <c r="E82" s="1081" t="s">
        <v>749</v>
      </c>
      <c r="F82" s="723">
        <v>3071.34</v>
      </c>
      <c r="G82" s="260">
        <v>4.0836600000000001</v>
      </c>
      <c r="H82" s="1076" t="s">
        <v>1132</v>
      </c>
      <c r="I82" s="1255">
        <f t="shared" si="5"/>
        <v>1.18</v>
      </c>
      <c r="J82" s="1435">
        <v>0</v>
      </c>
      <c r="K82" s="1436">
        <v>1180</v>
      </c>
      <c r="L82" s="1445">
        <v>3071.34</v>
      </c>
      <c r="M82" s="663">
        <v>4.08</v>
      </c>
    </row>
    <row r="83" spans="1:14" s="694" customFormat="1" ht="13.5" customHeight="1">
      <c r="A83" s="695"/>
      <c r="B83" s="695"/>
      <c r="C83" s="695"/>
      <c r="D83" s="696"/>
      <c r="E83" s="697"/>
      <c r="F83" s="698">
        <f>SUM(F79:F82)</f>
        <v>8362.2900000000009</v>
      </c>
      <c r="G83" s="698">
        <f t="shared" ref="G83:N83" si="7">SUM(G79:G82)</f>
        <v>11.118510000000001</v>
      </c>
      <c r="H83" s="699"/>
      <c r="I83" s="698">
        <f t="shared" si="7"/>
        <v>5.4049999999999994</v>
      </c>
      <c r="J83" s="700"/>
      <c r="K83" s="701"/>
      <c r="L83" s="698">
        <f t="shared" si="7"/>
        <v>13039.79</v>
      </c>
      <c r="M83" s="698">
        <f t="shared" si="7"/>
        <v>17.22</v>
      </c>
      <c r="N83" s="698">
        <f t="shared" si="7"/>
        <v>0</v>
      </c>
    </row>
    <row r="84" spans="1:14" s="694" customFormat="1" ht="21" customHeight="1">
      <c r="A84" s="1100">
        <v>58</v>
      </c>
      <c r="B84" s="1100" t="s">
        <v>29</v>
      </c>
      <c r="C84" s="1100" t="s">
        <v>99</v>
      </c>
      <c r="D84" s="1095">
        <v>509294002</v>
      </c>
      <c r="E84" s="1092" t="s">
        <v>750</v>
      </c>
      <c r="F84" s="692">
        <v>4359.7860000000001</v>
      </c>
      <c r="G84" s="266">
        <v>5.7967700000000004</v>
      </c>
      <c r="H84" s="1094" t="s">
        <v>1183</v>
      </c>
      <c r="I84" s="1255">
        <f t="shared" si="5"/>
        <v>2.95</v>
      </c>
      <c r="J84" s="1435">
        <v>0</v>
      </c>
      <c r="K84" s="1436">
        <v>2950</v>
      </c>
      <c r="L84" s="1437">
        <v>4359.78</v>
      </c>
      <c r="M84" s="693">
        <v>5.8</v>
      </c>
    </row>
    <row r="85" spans="1:14" s="694" customFormat="1" ht="29.25" customHeight="1">
      <c r="A85" s="1100">
        <v>59</v>
      </c>
      <c r="B85" s="1100" t="s">
        <v>29</v>
      </c>
      <c r="C85" s="1100" t="s">
        <v>134</v>
      </c>
      <c r="D85" s="1095">
        <v>509294012</v>
      </c>
      <c r="E85" s="1092" t="s">
        <v>260</v>
      </c>
      <c r="F85" s="692">
        <v>992.67</v>
      </c>
      <c r="G85" s="266">
        <v>1.1599999999999999</v>
      </c>
      <c r="H85" s="1094" t="s">
        <v>1185</v>
      </c>
      <c r="I85" s="1255">
        <f t="shared" si="5"/>
        <v>1.1599999999999999</v>
      </c>
      <c r="J85" s="1435">
        <v>0</v>
      </c>
      <c r="K85" s="1436">
        <v>1160</v>
      </c>
      <c r="L85" s="1437">
        <v>992.67</v>
      </c>
      <c r="M85" s="693">
        <v>1.1499999999999999</v>
      </c>
    </row>
    <row r="86" spans="1:14" s="694" customFormat="1" ht="21" customHeight="1">
      <c r="A86" s="1100">
        <v>60</v>
      </c>
      <c r="B86" s="1100" t="s">
        <v>29</v>
      </c>
      <c r="C86" s="1100" t="s">
        <v>99</v>
      </c>
      <c r="D86" s="1095">
        <v>509294018</v>
      </c>
      <c r="E86" s="1092" t="s">
        <v>751</v>
      </c>
      <c r="F86" s="692">
        <v>2576.86</v>
      </c>
      <c r="G86" s="266">
        <v>3.4262000000000001</v>
      </c>
      <c r="H86" s="1094" t="s">
        <v>1181</v>
      </c>
      <c r="I86" s="1255">
        <f t="shared" si="5"/>
        <v>2.1</v>
      </c>
      <c r="J86" s="1435">
        <v>0</v>
      </c>
      <c r="K86" s="1436">
        <v>2100</v>
      </c>
      <c r="L86" s="1437">
        <v>2577</v>
      </c>
      <c r="M86" s="693">
        <v>3.42</v>
      </c>
    </row>
    <row r="87" spans="1:14" s="694" customFormat="1" ht="29.25" customHeight="1">
      <c r="A87" s="1100">
        <v>61</v>
      </c>
      <c r="B87" s="1100" t="s">
        <v>29</v>
      </c>
      <c r="C87" s="1100" t="s">
        <v>99</v>
      </c>
      <c r="D87" s="1095">
        <v>509295034</v>
      </c>
      <c r="E87" s="1092" t="s">
        <v>752</v>
      </c>
      <c r="F87" s="692">
        <v>2482.9499999999998</v>
      </c>
      <c r="G87" s="266">
        <v>3.7924600000000002</v>
      </c>
      <c r="H87" s="1094" t="s">
        <v>1180</v>
      </c>
      <c r="I87" s="1255">
        <f t="shared" si="5"/>
        <v>1.395</v>
      </c>
      <c r="J87" s="1435">
        <v>600</v>
      </c>
      <c r="K87" s="1436">
        <v>1995</v>
      </c>
      <c r="L87" s="1437">
        <v>2482</v>
      </c>
      <c r="M87" s="693">
        <v>3.79</v>
      </c>
    </row>
    <row r="88" spans="1:14" s="694" customFormat="1" ht="21" customHeight="1">
      <c r="A88" s="1100">
        <v>62</v>
      </c>
      <c r="B88" s="1100" t="s">
        <v>29</v>
      </c>
      <c r="C88" s="1100" t="s">
        <v>134</v>
      </c>
      <c r="D88" s="1095">
        <v>509295038</v>
      </c>
      <c r="E88" s="1092" t="s">
        <v>261</v>
      </c>
      <c r="F88" s="692">
        <v>499</v>
      </c>
      <c r="G88" s="266">
        <v>0.7</v>
      </c>
      <c r="H88" s="1094" t="s">
        <v>1184</v>
      </c>
      <c r="I88" s="1255">
        <f t="shared" si="5"/>
        <v>0.7</v>
      </c>
      <c r="J88" s="1435">
        <v>0</v>
      </c>
      <c r="K88" s="1436">
        <v>700</v>
      </c>
      <c r="L88" s="1437">
        <v>498</v>
      </c>
      <c r="M88" s="693">
        <v>0.66</v>
      </c>
    </row>
    <row r="89" spans="1:14" s="694" customFormat="1" ht="21" customHeight="1">
      <c r="A89" s="1100">
        <v>63</v>
      </c>
      <c r="B89" s="1100" t="s">
        <v>29</v>
      </c>
      <c r="C89" s="1100" t="s">
        <v>99</v>
      </c>
      <c r="D89" s="1095">
        <v>509295063</v>
      </c>
      <c r="E89" s="1092" t="s">
        <v>753</v>
      </c>
      <c r="F89" s="692">
        <v>2688.04</v>
      </c>
      <c r="G89" s="266">
        <v>3.57402</v>
      </c>
      <c r="H89" s="1094" t="s">
        <v>1182</v>
      </c>
      <c r="I89" s="1255">
        <f t="shared" si="5"/>
        <v>1.28</v>
      </c>
      <c r="J89" s="1435">
        <v>0</v>
      </c>
      <c r="K89" s="1436">
        <v>1280</v>
      </c>
      <c r="L89" s="1437">
        <v>2688</v>
      </c>
      <c r="M89" s="693">
        <v>3.57</v>
      </c>
    </row>
    <row r="90" spans="1:14" s="694" customFormat="1" ht="13.5" customHeight="1">
      <c r="A90" s="695"/>
      <c r="B90" s="695"/>
      <c r="C90" s="695"/>
      <c r="D90" s="696"/>
      <c r="E90" s="697"/>
      <c r="F90" s="702"/>
      <c r="G90" s="702"/>
      <c r="H90" s="703"/>
      <c r="I90" s="702">
        <f>SUM(I84:I89)</f>
        <v>9.5849999999999991</v>
      </c>
      <c r="J90" s="704"/>
      <c r="K90" s="697"/>
      <c r="L90" s="702">
        <f>SUM(L84:L89)</f>
        <v>13597.45</v>
      </c>
      <c r="M90" s="702">
        <f>SUM(M84:M89)</f>
        <v>18.39</v>
      </c>
      <c r="N90" s="702"/>
    </row>
    <row r="91" spans="1:14" s="694" customFormat="1" ht="13.5" customHeight="1">
      <c r="A91" s="1864">
        <v>64</v>
      </c>
      <c r="B91" s="1864" t="s">
        <v>29</v>
      </c>
      <c r="C91" s="1864" t="s">
        <v>106</v>
      </c>
      <c r="D91" s="1883">
        <v>509544015</v>
      </c>
      <c r="E91" s="1876" t="s">
        <v>256</v>
      </c>
      <c r="F91" s="692">
        <v>9269</v>
      </c>
      <c r="G91" s="266">
        <v>11</v>
      </c>
      <c r="H91" s="1076" t="s">
        <v>1168</v>
      </c>
      <c r="I91" s="1255">
        <f t="shared" si="5"/>
        <v>1.2</v>
      </c>
      <c r="J91" s="1435">
        <v>4070</v>
      </c>
      <c r="K91" s="1436">
        <v>5270</v>
      </c>
      <c r="L91" s="1437">
        <v>4593.8</v>
      </c>
      <c r="M91" s="693">
        <v>4.96</v>
      </c>
    </row>
    <row r="92" spans="1:14" s="694" customFormat="1" ht="13.5" customHeight="1">
      <c r="A92" s="1866"/>
      <c r="B92" s="1866"/>
      <c r="C92" s="1866"/>
      <c r="D92" s="1883"/>
      <c r="E92" s="1876"/>
      <c r="F92" s="692"/>
      <c r="G92" s="266"/>
      <c r="H92" s="1076" t="s">
        <v>1169</v>
      </c>
      <c r="I92" s="1255">
        <f t="shared" ref="I92" si="8">(K92-J92)/1000</f>
        <v>1.23</v>
      </c>
      <c r="J92" s="1435">
        <v>5270</v>
      </c>
      <c r="K92" s="1436">
        <v>6500</v>
      </c>
      <c r="L92" s="1437">
        <v>4675</v>
      </c>
      <c r="M92" s="693">
        <v>5.05</v>
      </c>
    </row>
    <row r="93" spans="1:14" s="694" customFormat="1" ht="13.5" customHeight="1">
      <c r="A93" s="1864">
        <v>65</v>
      </c>
      <c r="B93" s="1864" t="s">
        <v>29</v>
      </c>
      <c r="C93" s="1864" t="s">
        <v>106</v>
      </c>
      <c r="D93" s="1857">
        <v>509544045</v>
      </c>
      <c r="E93" s="1874" t="s">
        <v>255</v>
      </c>
      <c r="F93" s="692">
        <v>9022</v>
      </c>
      <c r="G93" s="266">
        <v>9.75</v>
      </c>
      <c r="H93" s="1076" t="s">
        <v>1170</v>
      </c>
      <c r="I93" s="1255">
        <f t="shared" si="5"/>
        <v>1.085</v>
      </c>
      <c r="J93" s="1435">
        <v>0</v>
      </c>
      <c r="K93" s="1436">
        <v>1085</v>
      </c>
      <c r="L93" s="1437">
        <v>5079</v>
      </c>
      <c r="M93" s="693">
        <v>5.49</v>
      </c>
    </row>
    <row r="94" spans="1:14" s="694" customFormat="1" ht="13.5" customHeight="1">
      <c r="A94" s="1866"/>
      <c r="B94" s="1866"/>
      <c r="C94" s="1866"/>
      <c r="D94" s="1859"/>
      <c r="E94" s="1875"/>
      <c r="F94" s="692"/>
      <c r="G94" s="266"/>
      <c r="H94" s="1076" t="s">
        <v>1171</v>
      </c>
      <c r="I94" s="1255">
        <f t="shared" ref="I94" si="9">(K94-J94)/1000</f>
        <v>1.05</v>
      </c>
      <c r="J94" s="1435">
        <v>1085</v>
      </c>
      <c r="K94" s="1436">
        <v>2135</v>
      </c>
      <c r="L94" s="1437">
        <v>3941</v>
      </c>
      <c r="M94" s="693">
        <v>4.26</v>
      </c>
    </row>
    <row r="95" spans="1:14" s="694" customFormat="1" ht="17.25" customHeight="1">
      <c r="A95" s="1100">
        <v>66</v>
      </c>
      <c r="B95" s="1100" t="s">
        <v>29</v>
      </c>
      <c r="C95" s="1100" t="s">
        <v>106</v>
      </c>
      <c r="D95" s="1095">
        <v>509544050</v>
      </c>
      <c r="E95" s="1092" t="s">
        <v>258</v>
      </c>
      <c r="F95" s="692">
        <v>8244.2800000000007</v>
      </c>
      <c r="G95" s="266">
        <v>8.9126999999999992</v>
      </c>
      <c r="H95" s="1076" t="s">
        <v>1165</v>
      </c>
      <c r="I95" s="1255">
        <f t="shared" si="5"/>
        <v>1.42</v>
      </c>
      <c r="J95" s="1435">
        <v>3400</v>
      </c>
      <c r="K95" s="1436">
        <v>4820</v>
      </c>
      <c r="L95" s="1437">
        <v>8244</v>
      </c>
      <c r="M95" s="693">
        <v>8.91</v>
      </c>
    </row>
    <row r="96" spans="1:14" s="694" customFormat="1" ht="17.25" customHeight="1">
      <c r="A96" s="1100">
        <v>67</v>
      </c>
      <c r="B96" s="1100" t="s">
        <v>29</v>
      </c>
      <c r="C96" s="1100" t="s">
        <v>106</v>
      </c>
      <c r="D96" s="1095">
        <v>509544055</v>
      </c>
      <c r="E96" s="1092" t="s">
        <v>756</v>
      </c>
      <c r="F96" s="692">
        <v>4729.5519999999997</v>
      </c>
      <c r="G96" s="266">
        <v>6.1682800000000002</v>
      </c>
      <c r="H96" s="1076" t="s">
        <v>1167</v>
      </c>
      <c r="I96" s="1255">
        <f t="shared" si="5"/>
        <v>0.86</v>
      </c>
      <c r="J96" s="1435">
        <v>1730</v>
      </c>
      <c r="K96" s="1436">
        <v>2590</v>
      </c>
      <c r="L96" s="1437">
        <v>4729</v>
      </c>
      <c r="M96" s="693">
        <v>6.16</v>
      </c>
    </row>
    <row r="97" spans="1:14" s="694" customFormat="1" ht="17.25" customHeight="1">
      <c r="A97" s="1100">
        <v>68</v>
      </c>
      <c r="B97" s="1100" t="s">
        <v>29</v>
      </c>
      <c r="C97" s="1100" t="s">
        <v>98</v>
      </c>
      <c r="D97" s="1095">
        <v>509545009</v>
      </c>
      <c r="E97" s="1092" t="s">
        <v>252</v>
      </c>
      <c r="F97" s="692">
        <v>3480</v>
      </c>
      <c r="G97" s="266">
        <v>4.96</v>
      </c>
      <c r="H97" s="1076" t="s">
        <v>1174</v>
      </c>
      <c r="I97" s="1255">
        <f t="shared" si="5"/>
        <v>1.385</v>
      </c>
      <c r="J97" s="1435">
        <v>525</v>
      </c>
      <c r="K97" s="1436">
        <v>1910</v>
      </c>
      <c r="L97" s="1437">
        <v>3480.42</v>
      </c>
      <c r="M97" s="693">
        <v>4.97</v>
      </c>
    </row>
    <row r="98" spans="1:14" s="694" customFormat="1" ht="17.25" customHeight="1">
      <c r="A98" s="1100">
        <v>69</v>
      </c>
      <c r="B98" s="1100" t="s">
        <v>29</v>
      </c>
      <c r="C98" s="1100" t="s">
        <v>106</v>
      </c>
      <c r="D98" s="1095">
        <v>509545041</v>
      </c>
      <c r="E98" s="1092" t="s">
        <v>592</v>
      </c>
      <c r="F98" s="692">
        <v>4642.6899999999996</v>
      </c>
      <c r="G98" s="266">
        <v>5.4</v>
      </c>
      <c r="H98" s="713" t="s">
        <v>1173</v>
      </c>
      <c r="I98" s="1255">
        <f t="shared" si="5"/>
        <v>0.93</v>
      </c>
      <c r="J98" s="1435">
        <v>0</v>
      </c>
      <c r="K98" s="1436">
        <v>930</v>
      </c>
      <c r="L98" s="1437">
        <v>4642.6899999999996</v>
      </c>
      <c r="M98" s="840">
        <v>5.4</v>
      </c>
    </row>
    <row r="99" spans="1:14" s="694" customFormat="1" ht="17.25" customHeight="1">
      <c r="A99" s="1100">
        <v>70</v>
      </c>
      <c r="B99" s="1100" t="s">
        <v>29</v>
      </c>
      <c r="C99" s="1100" t="s">
        <v>106</v>
      </c>
      <c r="D99" s="1095">
        <v>509545043</v>
      </c>
      <c r="E99" s="1092" t="s">
        <v>253</v>
      </c>
      <c r="F99" s="692">
        <v>6233.25</v>
      </c>
      <c r="G99" s="266">
        <v>7.34</v>
      </c>
      <c r="H99" s="1076" t="s">
        <v>1172</v>
      </c>
      <c r="I99" s="1255">
        <f t="shared" si="5"/>
        <v>1.25</v>
      </c>
      <c r="J99" s="1435">
        <v>1550</v>
      </c>
      <c r="K99" s="1436">
        <v>2800</v>
      </c>
      <c r="L99" s="1437">
        <v>6233.25</v>
      </c>
      <c r="M99" s="693">
        <v>7.34</v>
      </c>
    </row>
    <row r="100" spans="1:14" s="694" customFormat="1" ht="17.25" customHeight="1">
      <c r="A100" s="1100">
        <v>71</v>
      </c>
      <c r="B100" s="1100" t="s">
        <v>29</v>
      </c>
      <c r="C100" s="1100" t="s">
        <v>106</v>
      </c>
      <c r="D100" s="1095">
        <v>509545057</v>
      </c>
      <c r="E100" s="1092" t="s">
        <v>257</v>
      </c>
      <c r="F100" s="692">
        <v>4531.74</v>
      </c>
      <c r="G100" s="266">
        <v>4.8988100000000001</v>
      </c>
      <c r="H100" s="1076" t="s">
        <v>1166</v>
      </c>
      <c r="I100" s="1255">
        <f t="shared" si="5"/>
        <v>0.96499999999999997</v>
      </c>
      <c r="J100" s="1435">
        <v>0</v>
      </c>
      <c r="K100" s="1436">
        <v>965</v>
      </c>
      <c r="L100" s="1437">
        <v>4531</v>
      </c>
      <c r="M100" s="693">
        <v>4.8899999999999997</v>
      </c>
    </row>
    <row r="101" spans="1:14" s="694" customFormat="1" ht="17.25" customHeight="1">
      <c r="A101" s="1100">
        <v>72</v>
      </c>
      <c r="B101" s="1100" t="s">
        <v>29</v>
      </c>
      <c r="C101" s="1100" t="s">
        <v>106</v>
      </c>
      <c r="D101" s="1095">
        <v>509545081</v>
      </c>
      <c r="E101" s="1092" t="s">
        <v>259</v>
      </c>
      <c r="F101" s="692">
        <v>2586.8620000000001</v>
      </c>
      <c r="G101" s="266">
        <v>2.7963900000000002</v>
      </c>
      <c r="H101" s="1076" t="s">
        <v>1164</v>
      </c>
      <c r="I101" s="1255">
        <f t="shared" si="5"/>
        <v>0.52500000000000002</v>
      </c>
      <c r="J101" s="1435">
        <v>4475</v>
      </c>
      <c r="K101" s="1436">
        <v>5000</v>
      </c>
      <c r="L101" s="1437">
        <v>2586</v>
      </c>
      <c r="M101" s="693">
        <v>2.79</v>
      </c>
    </row>
    <row r="102" spans="1:14" s="694" customFormat="1" ht="13.5" customHeight="1">
      <c r="A102" s="695"/>
      <c r="B102" s="695"/>
      <c r="C102" s="695"/>
      <c r="D102" s="696"/>
      <c r="E102" s="697"/>
      <c r="F102" s="702"/>
      <c r="G102" s="702"/>
      <c r="H102" s="703"/>
      <c r="I102" s="702">
        <f>SUM(I91:I101)</f>
        <v>11.9</v>
      </c>
      <c r="J102" s="704"/>
      <c r="K102" s="697"/>
      <c r="L102" s="702">
        <f>SUM(L91:L101)</f>
        <v>52735.16</v>
      </c>
      <c r="M102" s="702">
        <f>SUM(M91:M101)</f>
        <v>60.219999999999992</v>
      </c>
      <c r="N102" s="702"/>
    </row>
    <row r="103" spans="1:14" s="694" customFormat="1" ht="13.5" customHeight="1">
      <c r="A103" s="1216"/>
      <c r="B103" s="1216"/>
      <c r="C103" s="1216"/>
      <c r="D103" s="1217"/>
      <c r="E103" s="1218"/>
      <c r="F103" s="1499"/>
      <c r="G103" s="1499"/>
      <c r="H103" s="1500"/>
      <c r="I103" s="1501">
        <f>I102+I90+I83+I78+I50+I31</f>
        <v>86.881999999999991</v>
      </c>
      <c r="J103" s="1502"/>
      <c r="K103" s="1218"/>
      <c r="L103" s="1501">
        <f>L102+L90+L83+L78+L50+L31</f>
        <v>248515.321</v>
      </c>
      <c r="M103" s="1501">
        <f>M102+M90+M83+M78+M50+M31</f>
        <v>313.48</v>
      </c>
      <c r="N103" s="724"/>
    </row>
    <row r="104" spans="1:14" s="694" customFormat="1" ht="21" customHeight="1">
      <c r="A104" s="1100">
        <v>73</v>
      </c>
      <c r="B104" s="1100" t="s">
        <v>21</v>
      </c>
      <c r="C104" s="1100" t="s">
        <v>25</v>
      </c>
      <c r="D104" s="1095">
        <v>542435157</v>
      </c>
      <c r="E104" s="1092" t="s">
        <v>243</v>
      </c>
      <c r="F104" s="692">
        <v>4807</v>
      </c>
      <c r="G104" s="266">
        <v>7</v>
      </c>
      <c r="H104" s="713" t="s">
        <v>1634</v>
      </c>
      <c r="I104" s="1255">
        <f t="shared" si="5"/>
        <v>1</v>
      </c>
      <c r="J104" s="1435">
        <v>0</v>
      </c>
      <c r="K104" s="1436">
        <v>1000</v>
      </c>
      <c r="L104" s="1437">
        <v>4806.45</v>
      </c>
      <c r="M104" s="693">
        <v>6.59</v>
      </c>
    </row>
    <row r="105" spans="1:14" s="694" customFormat="1" ht="13.5" customHeight="1">
      <c r="A105" s="695"/>
      <c r="B105" s="695"/>
      <c r="C105" s="695"/>
      <c r="D105" s="696"/>
      <c r="E105" s="697"/>
      <c r="F105" s="698">
        <f>F104</f>
        <v>4807</v>
      </c>
      <c r="G105" s="698">
        <f t="shared" ref="G105:N105" si="10">G104</f>
        <v>7</v>
      </c>
      <c r="H105" s="699"/>
      <c r="I105" s="698">
        <f t="shared" si="10"/>
        <v>1</v>
      </c>
      <c r="J105" s="700"/>
      <c r="K105" s="701"/>
      <c r="L105" s="698">
        <f t="shared" si="10"/>
        <v>4806.45</v>
      </c>
      <c r="M105" s="698">
        <f t="shared" si="10"/>
        <v>6.59</v>
      </c>
      <c r="N105" s="698">
        <f t="shared" si="10"/>
        <v>0</v>
      </c>
    </row>
    <row r="106" spans="1:14" s="694" customFormat="1" ht="20.25" customHeight="1">
      <c r="A106" s="1100">
        <v>74</v>
      </c>
      <c r="B106" s="1100" t="s">
        <v>19</v>
      </c>
      <c r="C106" s="1100" t="s">
        <v>482</v>
      </c>
      <c r="D106" s="1095">
        <v>542844032</v>
      </c>
      <c r="E106" s="1092" t="s">
        <v>757</v>
      </c>
      <c r="F106" s="692">
        <v>2142.8000000000002</v>
      </c>
      <c r="G106" s="266">
        <v>2.49057</v>
      </c>
      <c r="H106" s="713" t="s">
        <v>1635</v>
      </c>
      <c r="I106" s="1255">
        <f t="shared" si="5"/>
        <v>1.25</v>
      </c>
      <c r="J106" s="1435">
        <v>2250</v>
      </c>
      <c r="K106" s="1436">
        <v>3500</v>
      </c>
      <c r="L106" s="1437">
        <v>2142.8000000000002</v>
      </c>
      <c r="M106" s="693">
        <v>2.4900000000000002</v>
      </c>
    </row>
    <row r="107" spans="1:14" s="694" customFormat="1" ht="20.25" customHeight="1">
      <c r="A107" s="1100">
        <v>75</v>
      </c>
      <c r="B107" s="1100" t="s">
        <v>19</v>
      </c>
      <c r="C107" s="1100" t="s">
        <v>482</v>
      </c>
      <c r="D107" s="1095">
        <v>542844077</v>
      </c>
      <c r="E107" s="1092" t="s">
        <v>758</v>
      </c>
      <c r="F107" s="692">
        <v>4759.87</v>
      </c>
      <c r="G107" s="266">
        <v>5.5324</v>
      </c>
      <c r="H107" s="713" t="s">
        <v>1636</v>
      </c>
      <c r="I107" s="1255">
        <f t="shared" si="5"/>
        <v>1.306</v>
      </c>
      <c r="J107" s="1435">
        <v>1024</v>
      </c>
      <c r="K107" s="1436">
        <v>2330</v>
      </c>
      <c r="L107" s="1437">
        <v>4759.87</v>
      </c>
      <c r="M107" s="693">
        <v>5.53</v>
      </c>
    </row>
    <row r="108" spans="1:14" s="694" customFormat="1" ht="20.25" customHeight="1">
      <c r="A108" s="1100">
        <v>76</v>
      </c>
      <c r="B108" s="1100" t="s">
        <v>19</v>
      </c>
      <c r="C108" s="1100" t="s">
        <v>482</v>
      </c>
      <c r="D108" s="1095">
        <v>542844096</v>
      </c>
      <c r="E108" s="1092" t="s">
        <v>239</v>
      </c>
      <c r="F108" s="692">
        <v>2617.2979999999998</v>
      </c>
      <c r="G108" s="266">
        <v>3.04209</v>
      </c>
      <c r="H108" s="713" t="s">
        <v>1637</v>
      </c>
      <c r="I108" s="1255">
        <f t="shared" si="5"/>
        <v>1.081</v>
      </c>
      <c r="J108" s="1435">
        <v>1238</v>
      </c>
      <c r="K108" s="1436">
        <v>2319</v>
      </c>
      <c r="L108" s="1437">
        <v>2617.2979999999998</v>
      </c>
      <c r="M108" s="693">
        <v>3.04</v>
      </c>
    </row>
    <row r="109" spans="1:14" s="694" customFormat="1" ht="20.25" customHeight="1">
      <c r="A109" s="1100">
        <v>77</v>
      </c>
      <c r="B109" s="1100" t="s">
        <v>21</v>
      </c>
      <c r="C109" s="1100" t="s">
        <v>18</v>
      </c>
      <c r="D109" s="1095">
        <v>542844114</v>
      </c>
      <c r="E109" s="1092" t="s">
        <v>232</v>
      </c>
      <c r="F109" s="692">
        <v>937</v>
      </c>
      <c r="G109" s="266">
        <v>1.25</v>
      </c>
      <c r="H109" s="713" t="s">
        <v>1638</v>
      </c>
      <c r="I109" s="1255">
        <f t="shared" si="5"/>
        <v>0.63500000000000001</v>
      </c>
      <c r="J109" s="1435">
        <v>0</v>
      </c>
      <c r="K109" s="1436">
        <v>635</v>
      </c>
      <c r="L109" s="1437">
        <v>936.58699999999999</v>
      </c>
      <c r="M109" s="693">
        <v>1.25</v>
      </c>
    </row>
    <row r="110" spans="1:14" s="694" customFormat="1" ht="20.25" customHeight="1">
      <c r="A110" s="1100">
        <v>78</v>
      </c>
      <c r="B110" s="1100" t="s">
        <v>21</v>
      </c>
      <c r="C110" s="1100" t="s">
        <v>18</v>
      </c>
      <c r="D110" s="1095">
        <v>542435090</v>
      </c>
      <c r="E110" s="1092" t="s">
        <v>233</v>
      </c>
      <c r="F110" s="692">
        <v>3223</v>
      </c>
      <c r="G110" s="266">
        <v>5</v>
      </c>
      <c r="H110" s="713" t="s">
        <v>1639</v>
      </c>
      <c r="I110" s="1255">
        <f t="shared" si="5"/>
        <v>0.8</v>
      </c>
      <c r="J110" s="1435">
        <v>0</v>
      </c>
      <c r="K110" s="1436">
        <v>800</v>
      </c>
      <c r="L110" s="1437">
        <v>3222.5</v>
      </c>
      <c r="M110" s="693">
        <v>4.2</v>
      </c>
    </row>
    <row r="111" spans="1:14" s="694" customFormat="1" ht="24" customHeight="1">
      <c r="A111" s="1100">
        <v>79</v>
      </c>
      <c r="B111" s="1100" t="s">
        <v>19</v>
      </c>
      <c r="C111" s="1100" t="s">
        <v>482</v>
      </c>
      <c r="D111" s="1095">
        <v>542845120</v>
      </c>
      <c r="E111" s="1092" t="s">
        <v>760</v>
      </c>
      <c r="F111" s="692">
        <v>2370</v>
      </c>
      <c r="G111" s="266">
        <v>2.9129499999999999</v>
      </c>
      <c r="H111" s="713" t="s">
        <v>1640</v>
      </c>
      <c r="I111" s="1255">
        <f t="shared" si="5"/>
        <v>1</v>
      </c>
      <c r="J111" s="1435">
        <v>0</v>
      </c>
      <c r="K111" s="1436">
        <v>1000</v>
      </c>
      <c r="L111" s="1437">
        <v>2369.81</v>
      </c>
      <c r="M111" s="693">
        <v>2.91</v>
      </c>
    </row>
    <row r="112" spans="1:14" s="694" customFormat="1" ht="13.5" customHeight="1">
      <c r="A112" s="705"/>
      <c r="B112" s="705"/>
      <c r="C112" s="705"/>
      <c r="D112" s="706"/>
      <c r="E112" s="707"/>
      <c r="F112" s="708">
        <f>SUM(F106:F111)</f>
        <v>16049.968000000001</v>
      </c>
      <c r="G112" s="708">
        <f t="shared" ref="G112:N112" si="11">SUM(G106:G111)</f>
        <v>20.228010000000001</v>
      </c>
      <c r="H112" s="709"/>
      <c r="I112" s="708">
        <f t="shared" si="11"/>
        <v>6.0720000000000001</v>
      </c>
      <c r="J112" s="710"/>
      <c r="K112" s="711"/>
      <c r="L112" s="708">
        <f t="shared" si="11"/>
        <v>16048.865</v>
      </c>
      <c r="M112" s="708">
        <f t="shared" si="11"/>
        <v>19.419999999999998</v>
      </c>
      <c r="N112" s="708">
        <f t="shared" si="11"/>
        <v>0</v>
      </c>
    </row>
    <row r="113" spans="1:14" s="694" customFormat="1" ht="13.5" customHeight="1">
      <c r="A113" s="1196"/>
      <c r="B113" s="1196"/>
      <c r="C113" s="1196"/>
      <c r="D113" s="1197"/>
      <c r="E113" s="1198"/>
      <c r="F113" s="1503"/>
      <c r="G113" s="1503"/>
      <c r="H113" s="1215"/>
      <c r="I113" s="1496">
        <f>I112+I105</f>
        <v>7.0720000000000001</v>
      </c>
      <c r="J113" s="1203"/>
      <c r="K113" s="1198"/>
      <c r="L113" s="1496">
        <f>L112+L105</f>
        <v>20855.314999999999</v>
      </c>
      <c r="M113" s="1496">
        <f>M112+M105</f>
        <v>26.009999999999998</v>
      </c>
      <c r="N113" s="726"/>
    </row>
    <row r="114" spans="1:14" s="694" customFormat="1" ht="20.25" customHeight="1">
      <c r="A114" s="1100">
        <v>80</v>
      </c>
      <c r="B114" s="1100" t="s">
        <v>199</v>
      </c>
      <c r="C114" s="1100" t="s">
        <v>5</v>
      </c>
      <c r="D114" s="1095">
        <v>578953035</v>
      </c>
      <c r="E114" s="1092" t="s">
        <v>216</v>
      </c>
      <c r="F114" s="692">
        <v>6613</v>
      </c>
      <c r="G114" s="266">
        <v>8.8000000000000007</v>
      </c>
      <c r="H114" s="713" t="s">
        <v>1641</v>
      </c>
      <c r="I114" s="1255">
        <f t="shared" ref="I114:I151" si="12">(K114-J114)/1000</f>
        <v>2</v>
      </c>
      <c r="J114" s="1435">
        <v>3500</v>
      </c>
      <c r="K114" s="1436">
        <v>5500</v>
      </c>
      <c r="L114" s="1437">
        <v>6612.3</v>
      </c>
      <c r="M114" s="693">
        <v>8.7899999999999991</v>
      </c>
    </row>
    <row r="115" spans="1:14" s="694" customFormat="1" ht="20.25" customHeight="1">
      <c r="A115" s="1100">
        <v>81</v>
      </c>
      <c r="B115" s="1100" t="s">
        <v>8</v>
      </c>
      <c r="C115" s="1100" t="s">
        <v>5</v>
      </c>
      <c r="D115" s="1095">
        <v>578954082</v>
      </c>
      <c r="E115" s="1092" t="s">
        <v>762</v>
      </c>
      <c r="F115" s="692">
        <v>2865.038</v>
      </c>
      <c r="G115" s="266">
        <v>4.1780099999999996</v>
      </c>
      <c r="H115" s="713" t="s">
        <v>1643</v>
      </c>
      <c r="I115" s="1255">
        <f t="shared" si="12"/>
        <v>1.716</v>
      </c>
      <c r="J115" s="1435">
        <v>1400</v>
      </c>
      <c r="K115" s="1436">
        <v>3116</v>
      </c>
      <c r="L115" s="1437">
        <v>2865.038</v>
      </c>
      <c r="M115" s="693">
        <v>4.18</v>
      </c>
    </row>
    <row r="116" spans="1:14" s="694" customFormat="1" ht="26.25" customHeight="1">
      <c r="A116" s="1100">
        <v>82</v>
      </c>
      <c r="B116" s="1100" t="s">
        <v>8</v>
      </c>
      <c r="C116" s="1100" t="s">
        <v>5</v>
      </c>
      <c r="D116" s="1095">
        <v>578954111</v>
      </c>
      <c r="E116" s="1092" t="s">
        <v>763</v>
      </c>
      <c r="F116" s="692">
        <v>3073</v>
      </c>
      <c r="G116" s="266">
        <v>4.0858600000000003</v>
      </c>
      <c r="H116" s="713" t="s">
        <v>1644</v>
      </c>
      <c r="I116" s="1255">
        <f t="shared" si="12"/>
        <v>1.2</v>
      </c>
      <c r="J116" s="1435">
        <v>3000</v>
      </c>
      <c r="K116" s="1436">
        <v>4200</v>
      </c>
      <c r="L116" s="1437">
        <v>3073</v>
      </c>
      <c r="M116" s="693">
        <v>4.09</v>
      </c>
    </row>
    <row r="117" spans="1:14" s="694" customFormat="1" ht="26.25" customHeight="1">
      <c r="A117" s="1100">
        <v>83</v>
      </c>
      <c r="B117" s="1100" t="s">
        <v>8</v>
      </c>
      <c r="C117" s="1100" t="s">
        <v>5</v>
      </c>
      <c r="D117" s="1095">
        <v>578954134</v>
      </c>
      <c r="E117" s="1092" t="s">
        <v>764</v>
      </c>
      <c r="F117" s="692">
        <v>4166.63</v>
      </c>
      <c r="G117" s="266">
        <v>5.5399500000000002</v>
      </c>
      <c r="H117" s="713" t="s">
        <v>1645</v>
      </c>
      <c r="I117" s="1255">
        <f t="shared" si="12"/>
        <v>1.5</v>
      </c>
      <c r="J117" s="1435">
        <v>0</v>
      </c>
      <c r="K117" s="1436">
        <v>1500</v>
      </c>
      <c r="L117" s="1437">
        <v>4166.63</v>
      </c>
      <c r="M117" s="693">
        <v>5.54</v>
      </c>
    </row>
    <row r="118" spans="1:14" s="694" customFormat="1" ht="13.5" customHeight="1">
      <c r="A118" s="695"/>
      <c r="B118" s="703"/>
      <c r="C118" s="703"/>
      <c r="D118" s="704"/>
      <c r="E118" s="697"/>
      <c r="F118" s="702"/>
      <c r="G118" s="702"/>
      <c r="H118" s="703"/>
      <c r="I118" s="702">
        <f>SUM(I114:I117)</f>
        <v>6.4160000000000004</v>
      </c>
      <c r="J118" s="704"/>
      <c r="K118" s="697"/>
      <c r="L118" s="702">
        <f>SUM(L114:L117)</f>
        <v>16716.968000000001</v>
      </c>
      <c r="M118" s="702">
        <f>SUM(M114:M117)</f>
        <v>22.599999999999998</v>
      </c>
      <c r="N118" s="702"/>
    </row>
    <row r="119" spans="1:14" s="694" customFormat="1" ht="21" customHeight="1">
      <c r="A119" s="1100">
        <v>84</v>
      </c>
      <c r="B119" s="1100" t="s">
        <v>199</v>
      </c>
      <c r="C119" s="1100" t="s">
        <v>104</v>
      </c>
      <c r="D119" s="1095">
        <v>578525156</v>
      </c>
      <c r="E119" s="1092" t="s">
        <v>767</v>
      </c>
      <c r="F119" s="692">
        <v>2955</v>
      </c>
      <c r="G119" s="266">
        <v>3.59</v>
      </c>
      <c r="H119" s="713" t="s">
        <v>1646</v>
      </c>
      <c r="I119" s="1255">
        <f t="shared" si="12"/>
        <v>1.3149999999999999</v>
      </c>
      <c r="J119" s="1435">
        <v>0</v>
      </c>
      <c r="K119" s="1436">
        <v>1315</v>
      </c>
      <c r="L119" s="1437">
        <v>2954.4</v>
      </c>
      <c r="M119" s="693">
        <v>3.59</v>
      </c>
    </row>
    <row r="120" spans="1:14" s="694" customFormat="1" ht="13.5" customHeight="1">
      <c r="A120" s="695"/>
      <c r="B120" s="695"/>
      <c r="C120" s="695"/>
      <c r="D120" s="696"/>
      <c r="E120" s="697"/>
      <c r="F120" s="698">
        <f>SUM(F119:F119)</f>
        <v>2955</v>
      </c>
      <c r="G120" s="698">
        <f t="shared" ref="G120:N120" si="13">SUM(G119:G119)</f>
        <v>3.59</v>
      </c>
      <c r="H120" s="699"/>
      <c r="I120" s="698">
        <f t="shared" si="13"/>
        <v>1.3149999999999999</v>
      </c>
      <c r="J120" s="700"/>
      <c r="K120" s="701"/>
      <c r="L120" s="698">
        <f t="shared" si="13"/>
        <v>2954.4</v>
      </c>
      <c r="M120" s="698">
        <f t="shared" si="13"/>
        <v>3.59</v>
      </c>
      <c r="N120" s="698">
        <f t="shared" si="13"/>
        <v>0</v>
      </c>
    </row>
    <row r="121" spans="1:14" s="694" customFormat="1" ht="18.75" customHeight="1">
      <c r="A121" s="1100">
        <v>85</v>
      </c>
      <c r="B121" s="1100" t="s">
        <v>199</v>
      </c>
      <c r="C121" s="1100" t="s">
        <v>12</v>
      </c>
      <c r="D121" s="1095">
        <v>578964157</v>
      </c>
      <c r="E121" s="1092" t="s">
        <v>207</v>
      </c>
      <c r="F121" s="692">
        <v>1478</v>
      </c>
      <c r="G121" s="266">
        <v>1.79</v>
      </c>
      <c r="H121" s="713" t="s">
        <v>1647</v>
      </c>
      <c r="I121" s="1255">
        <f t="shared" si="12"/>
        <v>0.4</v>
      </c>
      <c r="J121" s="1435">
        <v>0</v>
      </c>
      <c r="K121" s="1436">
        <v>400</v>
      </c>
      <c r="L121" s="1437">
        <v>1478.1</v>
      </c>
      <c r="M121" s="693">
        <v>1.79</v>
      </c>
    </row>
    <row r="122" spans="1:14" s="694" customFormat="1" ht="18.75" customHeight="1">
      <c r="A122" s="1100">
        <v>86</v>
      </c>
      <c r="B122" s="1100" t="s">
        <v>199</v>
      </c>
      <c r="C122" s="1100" t="s">
        <v>12</v>
      </c>
      <c r="D122" s="1095">
        <v>578965081</v>
      </c>
      <c r="E122" s="1092" t="s">
        <v>208</v>
      </c>
      <c r="F122" s="692">
        <v>1702</v>
      </c>
      <c r="G122" s="266">
        <v>2.37</v>
      </c>
      <c r="H122" s="713" t="s">
        <v>1648</v>
      </c>
      <c r="I122" s="1255">
        <f t="shared" si="12"/>
        <v>0.45</v>
      </c>
      <c r="J122" s="1435">
        <v>0</v>
      </c>
      <c r="K122" s="1436">
        <v>450</v>
      </c>
      <c r="L122" s="1437">
        <v>1701.2750000000001</v>
      </c>
      <c r="M122" s="693">
        <v>2.37</v>
      </c>
    </row>
    <row r="123" spans="1:14" s="694" customFormat="1" ht="13.5" customHeight="1">
      <c r="A123" s="695"/>
      <c r="B123" s="695"/>
      <c r="C123" s="695"/>
      <c r="D123" s="696"/>
      <c r="E123" s="697"/>
      <c r="F123" s="698">
        <f>SUM(F121:F122)</f>
        <v>3180</v>
      </c>
      <c r="G123" s="698">
        <f>SUM(G121:G122)</f>
        <v>4.16</v>
      </c>
      <c r="H123" s="699"/>
      <c r="I123" s="698">
        <f>SUM(I121:I122)</f>
        <v>0.85000000000000009</v>
      </c>
      <c r="J123" s="700"/>
      <c r="K123" s="701"/>
      <c r="L123" s="698">
        <f>SUM(L121:L122)</f>
        <v>3179.375</v>
      </c>
      <c r="M123" s="698">
        <f>SUM(M121:M122)</f>
        <v>4.16</v>
      </c>
      <c r="N123" s="698">
        <f>SUM(N121:N122)</f>
        <v>0</v>
      </c>
    </row>
    <row r="124" spans="1:14" s="694" customFormat="1" ht="13.5" customHeight="1">
      <c r="A124" s="1100">
        <v>87</v>
      </c>
      <c r="B124" s="1100" t="s">
        <v>199</v>
      </c>
      <c r="C124" s="1100" t="s">
        <v>79</v>
      </c>
      <c r="D124" s="1095">
        <v>578665088</v>
      </c>
      <c r="E124" s="1092" t="s">
        <v>203</v>
      </c>
      <c r="F124" s="692">
        <v>6200</v>
      </c>
      <c r="G124" s="266">
        <v>8.27</v>
      </c>
      <c r="H124" s="713" t="s">
        <v>1649</v>
      </c>
      <c r="I124" s="1255">
        <f t="shared" si="12"/>
        <v>1.5</v>
      </c>
      <c r="J124" s="1435">
        <v>0</v>
      </c>
      <c r="K124" s="1436">
        <v>1500</v>
      </c>
      <c r="L124" s="1437">
        <v>6115.4250000000002</v>
      </c>
      <c r="M124" s="693">
        <v>8.27</v>
      </c>
    </row>
    <row r="125" spans="1:14" s="694" customFormat="1" ht="13.5" customHeight="1">
      <c r="A125" s="695"/>
      <c r="B125" s="695"/>
      <c r="C125" s="695"/>
      <c r="D125" s="696"/>
      <c r="E125" s="697"/>
      <c r="F125" s="698">
        <f>F124</f>
        <v>6200</v>
      </c>
      <c r="G125" s="698">
        <f t="shared" ref="G125:N125" si="14">G124</f>
        <v>8.27</v>
      </c>
      <c r="H125" s="699"/>
      <c r="I125" s="698">
        <f t="shared" si="14"/>
        <v>1.5</v>
      </c>
      <c r="J125" s="700"/>
      <c r="K125" s="701"/>
      <c r="L125" s="698">
        <f t="shared" si="14"/>
        <v>6115.4250000000002</v>
      </c>
      <c r="M125" s="698">
        <f t="shared" si="14"/>
        <v>8.27</v>
      </c>
      <c r="N125" s="698">
        <f t="shared" si="14"/>
        <v>0</v>
      </c>
    </row>
    <row r="126" spans="1:14" s="694" customFormat="1" ht="13.5" customHeight="1">
      <c r="A126" s="1100">
        <v>88</v>
      </c>
      <c r="B126" s="1100" t="s">
        <v>199</v>
      </c>
      <c r="C126" s="1100" t="s">
        <v>11</v>
      </c>
      <c r="D126" s="1095">
        <v>578765080</v>
      </c>
      <c r="E126" s="1092" t="s">
        <v>201</v>
      </c>
      <c r="F126" s="692">
        <v>4492</v>
      </c>
      <c r="G126" s="266">
        <v>5.76</v>
      </c>
      <c r="H126" s="713" t="s">
        <v>1650</v>
      </c>
      <c r="I126" s="1255">
        <f t="shared" si="12"/>
        <v>1.45</v>
      </c>
      <c r="J126" s="1435">
        <v>0</v>
      </c>
      <c r="K126" s="1436">
        <v>1450</v>
      </c>
      <c r="L126" s="1437">
        <v>4491.7579999999998</v>
      </c>
      <c r="M126" s="693">
        <v>5.76</v>
      </c>
    </row>
    <row r="127" spans="1:14" s="694" customFormat="1" ht="13.5" customHeight="1">
      <c r="A127" s="695"/>
      <c r="B127" s="695"/>
      <c r="C127" s="695"/>
      <c r="D127" s="696"/>
      <c r="E127" s="697"/>
      <c r="F127" s="698">
        <f>SUM(F126:F126)</f>
        <v>4492</v>
      </c>
      <c r="G127" s="698">
        <f t="shared" ref="G127:N127" si="15">SUM(G126:G126)</f>
        <v>5.76</v>
      </c>
      <c r="H127" s="699"/>
      <c r="I127" s="698">
        <f t="shared" si="15"/>
        <v>1.45</v>
      </c>
      <c r="J127" s="700"/>
      <c r="K127" s="701"/>
      <c r="L127" s="698">
        <f t="shared" si="15"/>
        <v>4491.7579999999998</v>
      </c>
      <c r="M127" s="698">
        <f t="shared" si="15"/>
        <v>5.76</v>
      </c>
      <c r="N127" s="698">
        <f t="shared" si="15"/>
        <v>0</v>
      </c>
    </row>
    <row r="128" spans="1:14" s="694" customFormat="1" ht="13.5" customHeight="1">
      <c r="A128" s="1216"/>
      <c r="B128" s="1500"/>
      <c r="C128" s="1500"/>
      <c r="D128" s="1502"/>
      <c r="E128" s="1218"/>
      <c r="F128" s="1499"/>
      <c r="G128" s="1499"/>
      <c r="H128" s="1500"/>
      <c r="I128" s="1501">
        <f>I127+I125+I123+I120+I118</f>
        <v>11.531000000000001</v>
      </c>
      <c r="J128" s="1502"/>
      <c r="K128" s="1218"/>
      <c r="L128" s="1501">
        <f>L127+L125+L123+L120+L118</f>
        <v>33457.926000000007</v>
      </c>
      <c r="M128" s="1501">
        <f>M127+M125+M123+M120+M118</f>
        <v>44.379999999999995</v>
      </c>
      <c r="N128" s="724"/>
    </row>
    <row r="129" spans="1:14" s="694" customFormat="1" ht="13.5" customHeight="1">
      <c r="A129" s="1864">
        <v>89</v>
      </c>
      <c r="B129" s="1864" t="s">
        <v>1</v>
      </c>
      <c r="C129" s="1864" t="s">
        <v>77</v>
      </c>
      <c r="D129" s="1857">
        <v>579144012</v>
      </c>
      <c r="E129" s="1874" t="s">
        <v>194</v>
      </c>
      <c r="F129" s="692">
        <v>7000</v>
      </c>
      <c r="G129" s="266">
        <v>7.5</v>
      </c>
      <c r="H129" s="713" t="s">
        <v>1652</v>
      </c>
      <c r="I129" s="1255">
        <f t="shared" si="12"/>
        <v>0.7</v>
      </c>
      <c r="J129" s="1435">
        <v>0</v>
      </c>
      <c r="K129" s="1436">
        <v>700</v>
      </c>
      <c r="L129" s="1437">
        <v>3537.55</v>
      </c>
      <c r="M129" s="693">
        <v>3.82</v>
      </c>
    </row>
    <row r="130" spans="1:14" s="694" customFormat="1" ht="13.5" customHeight="1">
      <c r="A130" s="1866"/>
      <c r="B130" s="1866"/>
      <c r="C130" s="1866"/>
      <c r="D130" s="1859"/>
      <c r="E130" s="1875"/>
      <c r="F130" s="692"/>
      <c r="G130" s="266"/>
      <c r="H130" s="713" t="s">
        <v>1653</v>
      </c>
      <c r="I130" s="1255">
        <f t="shared" si="12"/>
        <v>0.65</v>
      </c>
      <c r="J130" s="1435">
        <v>700</v>
      </c>
      <c r="K130" s="1436">
        <v>1350</v>
      </c>
      <c r="L130" s="1437">
        <v>3356.7</v>
      </c>
      <c r="M130" s="693">
        <v>3.63</v>
      </c>
    </row>
    <row r="131" spans="1:14" s="694" customFormat="1" ht="30.75" customHeight="1">
      <c r="A131" s="1100">
        <v>90</v>
      </c>
      <c r="B131" s="1100" t="s">
        <v>1</v>
      </c>
      <c r="C131" s="1100" t="s">
        <v>77</v>
      </c>
      <c r="D131" s="1095">
        <v>579144040</v>
      </c>
      <c r="E131" s="1092" t="s">
        <v>769</v>
      </c>
      <c r="F131" s="692">
        <v>5794.69</v>
      </c>
      <c r="G131" s="266">
        <v>7.7046200000000002</v>
      </c>
      <c r="H131" s="713" t="s">
        <v>1654</v>
      </c>
      <c r="I131" s="1255">
        <f t="shared" si="12"/>
        <v>1.8</v>
      </c>
      <c r="J131" s="1435">
        <v>0</v>
      </c>
      <c r="K131" s="1436">
        <v>1800</v>
      </c>
      <c r="L131" s="1437">
        <v>5794.69</v>
      </c>
      <c r="M131" s="693">
        <v>7.71</v>
      </c>
    </row>
    <row r="132" spans="1:14" s="694" customFormat="1" ht="30.75" customHeight="1">
      <c r="A132" s="1100">
        <v>91</v>
      </c>
      <c r="B132" s="1100" t="s">
        <v>1</v>
      </c>
      <c r="C132" s="1100" t="s">
        <v>77</v>
      </c>
      <c r="D132" s="1095">
        <v>579144058</v>
      </c>
      <c r="E132" s="1092" t="s">
        <v>771</v>
      </c>
      <c r="F132" s="692">
        <v>2892.75</v>
      </c>
      <c r="G132" s="266">
        <v>3.8462000000000001</v>
      </c>
      <c r="H132" s="713" t="s">
        <v>1655</v>
      </c>
      <c r="I132" s="1255">
        <f t="shared" si="12"/>
        <v>0.75</v>
      </c>
      <c r="J132" s="1435">
        <v>1850</v>
      </c>
      <c r="K132" s="1436">
        <v>2600</v>
      </c>
      <c r="L132" s="1437">
        <v>2892.75</v>
      </c>
      <c r="M132" s="693">
        <v>3.85</v>
      </c>
    </row>
    <row r="133" spans="1:14" s="694" customFormat="1" ht="13.5" customHeight="1">
      <c r="A133" s="1100">
        <v>92</v>
      </c>
      <c r="B133" s="1100" t="s">
        <v>1</v>
      </c>
      <c r="C133" s="1100" t="s">
        <v>77</v>
      </c>
      <c r="D133" s="1095">
        <v>579144079</v>
      </c>
      <c r="E133" s="1092" t="s">
        <v>195</v>
      </c>
      <c r="F133" s="692">
        <v>3000</v>
      </c>
      <c r="G133" s="266">
        <v>3.8</v>
      </c>
      <c r="H133" s="713" t="s">
        <v>1656</v>
      </c>
      <c r="I133" s="1255">
        <f t="shared" si="12"/>
        <v>1</v>
      </c>
      <c r="J133" s="1435">
        <v>0</v>
      </c>
      <c r="K133" s="1436">
        <v>1000</v>
      </c>
      <c r="L133" s="1437">
        <v>2648.75</v>
      </c>
      <c r="M133" s="693">
        <v>3.74</v>
      </c>
    </row>
    <row r="134" spans="1:14" s="694" customFormat="1" ht="13.5" customHeight="1">
      <c r="A134" s="1100">
        <v>93</v>
      </c>
      <c r="B134" s="1100" t="s">
        <v>1</v>
      </c>
      <c r="C134" s="1100" t="s">
        <v>77</v>
      </c>
      <c r="D134" s="1095">
        <v>579144112</v>
      </c>
      <c r="E134" s="1092" t="s">
        <v>193</v>
      </c>
      <c r="F134" s="692">
        <v>7000</v>
      </c>
      <c r="G134" s="266">
        <v>7.5</v>
      </c>
      <c r="H134" s="713" t="s">
        <v>1657</v>
      </c>
      <c r="I134" s="1255">
        <f t="shared" si="12"/>
        <v>1.5</v>
      </c>
      <c r="J134" s="1435">
        <v>1500</v>
      </c>
      <c r="K134" s="1436">
        <v>3000</v>
      </c>
      <c r="L134" s="1437">
        <v>4997.75</v>
      </c>
      <c r="M134" s="693">
        <v>7.03</v>
      </c>
    </row>
    <row r="135" spans="1:14" s="694" customFormat="1" ht="13.5" customHeight="1">
      <c r="A135" s="695"/>
      <c r="B135" s="695"/>
      <c r="C135" s="695"/>
      <c r="D135" s="696"/>
      <c r="E135" s="697"/>
      <c r="F135" s="702"/>
      <c r="G135" s="702"/>
      <c r="H135" s="703"/>
      <c r="I135" s="702">
        <f>SUM(I129:I134)</f>
        <v>6.4</v>
      </c>
      <c r="J135" s="704"/>
      <c r="K135" s="697"/>
      <c r="L135" s="702">
        <f>SUM(L129:L134)</f>
        <v>23228.19</v>
      </c>
      <c r="M135" s="702">
        <f>SUM(M129:M134)</f>
        <v>29.78</v>
      </c>
      <c r="N135" s="702"/>
    </row>
    <row r="136" spans="1:14" s="694" customFormat="1" ht="13.5" customHeight="1">
      <c r="A136" s="1864">
        <v>94</v>
      </c>
      <c r="B136" s="1864" t="s">
        <v>1</v>
      </c>
      <c r="C136" s="1100" t="s">
        <v>1681</v>
      </c>
      <c r="D136" s="1883">
        <v>579883009</v>
      </c>
      <c r="E136" s="1876" t="s">
        <v>192</v>
      </c>
      <c r="F136" s="692">
        <v>7500</v>
      </c>
      <c r="G136" s="266">
        <v>8</v>
      </c>
      <c r="H136" s="2040" t="s">
        <v>1658</v>
      </c>
      <c r="I136" s="1255">
        <f t="shared" si="12"/>
        <v>0.5</v>
      </c>
      <c r="J136" s="1435">
        <v>2945</v>
      </c>
      <c r="K136" s="1436">
        <v>3445</v>
      </c>
      <c r="L136" s="2035">
        <v>5578.74</v>
      </c>
      <c r="M136" s="2032">
        <v>7.42</v>
      </c>
    </row>
    <row r="137" spans="1:14" s="694" customFormat="1" ht="13.5" customHeight="1">
      <c r="A137" s="1866"/>
      <c r="B137" s="1866"/>
      <c r="C137" s="1100" t="s">
        <v>1681</v>
      </c>
      <c r="D137" s="1883"/>
      <c r="E137" s="1876"/>
      <c r="F137" s="692"/>
      <c r="G137" s="266"/>
      <c r="H137" s="2041"/>
      <c r="I137" s="1255">
        <f t="shared" si="12"/>
        <v>0.76500000000000001</v>
      </c>
      <c r="J137" s="1435">
        <v>5245</v>
      </c>
      <c r="K137" s="1436">
        <v>6010</v>
      </c>
      <c r="L137" s="2036"/>
      <c r="M137" s="2033"/>
    </row>
    <row r="138" spans="1:14" s="694" customFormat="1" ht="20.25" customHeight="1">
      <c r="A138" s="1100">
        <v>95</v>
      </c>
      <c r="B138" s="1100" t="s">
        <v>1</v>
      </c>
      <c r="C138" s="1100" t="s">
        <v>1681</v>
      </c>
      <c r="D138" s="1095">
        <v>579885058</v>
      </c>
      <c r="E138" s="1092" t="s">
        <v>190</v>
      </c>
      <c r="F138" s="692">
        <v>1800</v>
      </c>
      <c r="G138" s="266">
        <v>2</v>
      </c>
      <c r="H138" s="713" t="s">
        <v>1659</v>
      </c>
      <c r="I138" s="1255">
        <f t="shared" si="12"/>
        <v>0.35</v>
      </c>
      <c r="J138" s="1435">
        <v>0</v>
      </c>
      <c r="K138" s="1436">
        <v>350</v>
      </c>
      <c r="L138" s="1437">
        <v>1279.0999999999999</v>
      </c>
      <c r="M138" s="693">
        <v>1.95</v>
      </c>
    </row>
    <row r="139" spans="1:14" s="694" customFormat="1" ht="20.25" customHeight="1">
      <c r="A139" s="1100">
        <v>96</v>
      </c>
      <c r="B139" s="1100" t="s">
        <v>1</v>
      </c>
      <c r="C139" s="1100" t="s">
        <v>1681</v>
      </c>
      <c r="D139" s="1095">
        <v>579885059</v>
      </c>
      <c r="E139" s="1092" t="s">
        <v>191</v>
      </c>
      <c r="F139" s="692">
        <v>2500</v>
      </c>
      <c r="G139" s="266">
        <v>3.2</v>
      </c>
      <c r="H139" s="713" t="s">
        <v>1660</v>
      </c>
      <c r="I139" s="1255">
        <f t="shared" si="12"/>
        <v>0.34</v>
      </c>
      <c r="J139" s="1435">
        <v>0</v>
      </c>
      <c r="K139" s="1436">
        <v>340</v>
      </c>
      <c r="L139" s="1437">
        <v>2092.4499999999998</v>
      </c>
      <c r="M139" s="693">
        <v>3.2</v>
      </c>
    </row>
    <row r="140" spans="1:14" s="694" customFormat="1" ht="13.5" customHeight="1">
      <c r="A140" s="695"/>
      <c r="B140" s="695"/>
      <c r="C140" s="695"/>
      <c r="D140" s="696"/>
      <c r="E140" s="697"/>
      <c r="F140" s="698">
        <f>SUM(F136:F139)</f>
        <v>11800</v>
      </c>
      <c r="G140" s="698">
        <f t="shared" ref="G140:N140" si="16">SUM(G136:G139)</f>
        <v>13.2</v>
      </c>
      <c r="H140" s="699"/>
      <c r="I140" s="698">
        <f t="shared" si="16"/>
        <v>1.9550000000000003</v>
      </c>
      <c r="J140" s="700"/>
      <c r="K140" s="701"/>
      <c r="L140" s="698">
        <f t="shared" si="16"/>
        <v>8950.2900000000009</v>
      </c>
      <c r="M140" s="698">
        <f t="shared" si="16"/>
        <v>12.57</v>
      </c>
      <c r="N140" s="698">
        <f t="shared" si="16"/>
        <v>0</v>
      </c>
    </row>
    <row r="141" spans="1:14" s="694" customFormat="1" ht="13.5" customHeight="1">
      <c r="A141" s="1100">
        <v>97</v>
      </c>
      <c r="B141" s="1100" t="s">
        <v>1</v>
      </c>
      <c r="C141" s="1100" t="s">
        <v>114</v>
      </c>
      <c r="D141" s="1095">
        <v>579874004</v>
      </c>
      <c r="E141" s="1092" t="s">
        <v>773</v>
      </c>
      <c r="F141" s="692">
        <v>2971.75</v>
      </c>
      <c r="G141" s="266">
        <v>3.4540700000000002</v>
      </c>
      <c r="H141" s="713" t="s">
        <v>1661</v>
      </c>
      <c r="I141" s="1255">
        <f t="shared" si="12"/>
        <v>2.4849999999999999</v>
      </c>
      <c r="J141" s="1435">
        <v>2050</v>
      </c>
      <c r="K141" s="1436">
        <v>4535</v>
      </c>
      <c r="L141" s="1437">
        <v>2971.75</v>
      </c>
      <c r="M141" s="693">
        <v>3.45</v>
      </c>
    </row>
    <row r="142" spans="1:14" s="694" customFormat="1" ht="13.5" customHeight="1">
      <c r="A142" s="695"/>
      <c r="B142" s="695"/>
      <c r="C142" s="695"/>
      <c r="D142" s="696"/>
      <c r="E142" s="697"/>
      <c r="F142" s="702"/>
      <c r="G142" s="702"/>
      <c r="H142" s="703"/>
      <c r="I142" s="702">
        <f>I141</f>
        <v>2.4849999999999999</v>
      </c>
      <c r="J142" s="704"/>
      <c r="K142" s="697"/>
      <c r="L142" s="702">
        <f>L141</f>
        <v>2971.75</v>
      </c>
      <c r="M142" s="702">
        <f>M141</f>
        <v>3.45</v>
      </c>
      <c r="N142" s="702"/>
    </row>
    <row r="143" spans="1:14" s="694" customFormat="1" ht="13.5" customHeight="1">
      <c r="A143" s="1100">
        <v>98</v>
      </c>
      <c r="B143" s="1100" t="s">
        <v>1</v>
      </c>
      <c r="C143" s="1100" t="s">
        <v>5</v>
      </c>
      <c r="D143" s="1095">
        <v>579805099</v>
      </c>
      <c r="E143" s="1092" t="s">
        <v>774</v>
      </c>
      <c r="F143" s="692">
        <v>3652.22</v>
      </c>
      <c r="G143" s="266">
        <v>3.83751</v>
      </c>
      <c r="H143" s="713" t="s">
        <v>1662</v>
      </c>
      <c r="I143" s="1255">
        <f t="shared" si="12"/>
        <v>1.5</v>
      </c>
      <c r="J143" s="1435">
        <v>0</v>
      </c>
      <c r="K143" s="1436">
        <v>1500</v>
      </c>
      <c r="L143" s="1437">
        <v>3652.22</v>
      </c>
      <c r="M143" s="693">
        <v>3.84</v>
      </c>
    </row>
    <row r="144" spans="1:14" s="694" customFormat="1" ht="13.5" customHeight="1">
      <c r="A144" s="695"/>
      <c r="B144" s="695"/>
      <c r="C144" s="695"/>
      <c r="D144" s="696"/>
      <c r="E144" s="697"/>
      <c r="F144" s="698">
        <f>SUM(F143:F143)</f>
        <v>3652.22</v>
      </c>
      <c r="G144" s="698">
        <f t="shared" ref="G144:N144" si="17">SUM(G143:G143)</f>
        <v>3.83751</v>
      </c>
      <c r="H144" s="699"/>
      <c r="I144" s="698">
        <f t="shared" si="17"/>
        <v>1.5</v>
      </c>
      <c r="J144" s="700"/>
      <c r="K144" s="701"/>
      <c r="L144" s="698">
        <f t="shared" si="17"/>
        <v>3652.22</v>
      </c>
      <c r="M144" s="698">
        <f t="shared" si="17"/>
        <v>3.84</v>
      </c>
      <c r="N144" s="698">
        <f t="shared" si="17"/>
        <v>0</v>
      </c>
    </row>
    <row r="145" spans="1:14" s="694" customFormat="1" ht="18" customHeight="1">
      <c r="A145" s="1100">
        <v>99</v>
      </c>
      <c r="B145" s="1100" t="s">
        <v>1</v>
      </c>
      <c r="C145" s="1100" t="s">
        <v>2</v>
      </c>
      <c r="D145" s="1095">
        <v>579584006</v>
      </c>
      <c r="E145" s="1092" t="s">
        <v>181</v>
      </c>
      <c r="F145" s="692">
        <v>4276.5</v>
      </c>
      <c r="G145" s="266">
        <v>5.6860299999999997</v>
      </c>
      <c r="H145" s="713" t="s">
        <v>1663</v>
      </c>
      <c r="I145" s="1255">
        <f t="shared" si="12"/>
        <v>2</v>
      </c>
      <c r="J145" s="1435">
        <v>0</v>
      </c>
      <c r="K145" s="1436">
        <v>2000</v>
      </c>
      <c r="L145" s="1437">
        <v>4276.5</v>
      </c>
      <c r="M145" s="693">
        <v>5.69</v>
      </c>
    </row>
    <row r="146" spans="1:14" s="694" customFormat="1" ht="18" customHeight="1">
      <c r="A146" s="1100">
        <v>100</v>
      </c>
      <c r="B146" s="1100" t="s">
        <v>1</v>
      </c>
      <c r="C146" s="1100" t="s">
        <v>2</v>
      </c>
      <c r="D146" s="1095">
        <v>579584007</v>
      </c>
      <c r="E146" s="1092" t="s">
        <v>630</v>
      </c>
      <c r="F146" s="692">
        <v>5893</v>
      </c>
      <c r="G146" s="266">
        <v>7.12</v>
      </c>
      <c r="H146" s="713" t="s">
        <v>1664</v>
      </c>
      <c r="I146" s="1255">
        <f t="shared" si="12"/>
        <v>1.8</v>
      </c>
      <c r="J146" s="1435">
        <v>2900</v>
      </c>
      <c r="K146" s="1436">
        <v>4700</v>
      </c>
      <c r="L146" s="1437">
        <v>5892.73</v>
      </c>
      <c r="M146" s="693">
        <v>7.12</v>
      </c>
    </row>
    <row r="147" spans="1:14" s="694" customFormat="1" ht="18" customHeight="1">
      <c r="A147" s="1100">
        <v>101</v>
      </c>
      <c r="B147" s="1100" t="s">
        <v>1</v>
      </c>
      <c r="C147" s="1100" t="s">
        <v>2</v>
      </c>
      <c r="D147" s="1095">
        <v>579584042</v>
      </c>
      <c r="E147" s="1092" t="s">
        <v>631</v>
      </c>
      <c r="F147" s="692">
        <v>6772.19</v>
      </c>
      <c r="G147" s="266">
        <v>9.0043000000000006</v>
      </c>
      <c r="H147" s="713" t="s">
        <v>1665</v>
      </c>
      <c r="I147" s="1255">
        <f t="shared" si="12"/>
        <v>1.55</v>
      </c>
      <c r="J147" s="1435">
        <v>0</v>
      </c>
      <c r="K147" s="1436">
        <v>1550</v>
      </c>
      <c r="L147" s="1437">
        <v>6772.19</v>
      </c>
      <c r="M147" s="693">
        <v>9.01</v>
      </c>
    </row>
    <row r="148" spans="1:14" s="694" customFormat="1" ht="29.25" customHeight="1">
      <c r="A148" s="1100">
        <v>102</v>
      </c>
      <c r="B148" s="1100" t="s">
        <v>1</v>
      </c>
      <c r="C148" s="1100" t="s">
        <v>2</v>
      </c>
      <c r="D148" s="1095">
        <v>579584090</v>
      </c>
      <c r="E148" s="1092" t="s">
        <v>776</v>
      </c>
      <c r="F148" s="692">
        <v>3325.75</v>
      </c>
      <c r="G148" s="266">
        <v>4.33744</v>
      </c>
      <c r="H148" s="713" t="s">
        <v>1666</v>
      </c>
      <c r="I148" s="1255">
        <f t="shared" si="12"/>
        <v>1</v>
      </c>
      <c r="J148" s="1435">
        <v>0</v>
      </c>
      <c r="K148" s="1436">
        <v>1000</v>
      </c>
      <c r="L148" s="1437">
        <v>3325.75</v>
      </c>
      <c r="M148" s="693">
        <v>4.34</v>
      </c>
    </row>
    <row r="149" spans="1:14" s="694" customFormat="1" ht="18" customHeight="1">
      <c r="A149" s="1100">
        <v>103</v>
      </c>
      <c r="B149" s="1100" t="s">
        <v>1</v>
      </c>
      <c r="C149" s="1100" t="s">
        <v>2</v>
      </c>
      <c r="D149" s="1095">
        <v>579584103</v>
      </c>
      <c r="E149" s="1092" t="s">
        <v>179</v>
      </c>
      <c r="F149" s="692">
        <v>3564.835</v>
      </c>
      <c r="G149" s="266">
        <v>4.7397999999999998</v>
      </c>
      <c r="H149" s="713" t="s">
        <v>1667</v>
      </c>
      <c r="I149" s="1255">
        <f t="shared" si="12"/>
        <v>1</v>
      </c>
      <c r="J149" s="1435">
        <v>1850</v>
      </c>
      <c r="K149" s="1436">
        <v>2850</v>
      </c>
      <c r="L149" s="1437">
        <v>3564.835</v>
      </c>
      <c r="M149" s="693">
        <v>4.74</v>
      </c>
    </row>
    <row r="150" spans="1:14" s="694" customFormat="1" ht="18" customHeight="1">
      <c r="A150" s="1100">
        <v>104</v>
      </c>
      <c r="B150" s="1100" t="s">
        <v>1</v>
      </c>
      <c r="C150" s="1100" t="s">
        <v>2</v>
      </c>
      <c r="D150" s="1095">
        <v>579585021</v>
      </c>
      <c r="E150" s="1092" t="s">
        <v>777</v>
      </c>
      <c r="F150" s="692">
        <v>4565.75</v>
      </c>
      <c r="G150" s="266">
        <v>6.0706199999999999</v>
      </c>
      <c r="H150" s="713" t="s">
        <v>1668</v>
      </c>
      <c r="I150" s="1255">
        <f t="shared" si="12"/>
        <v>2</v>
      </c>
      <c r="J150" s="1435">
        <v>0</v>
      </c>
      <c r="K150" s="1436">
        <v>2000</v>
      </c>
      <c r="L150" s="1437">
        <v>4565.75</v>
      </c>
      <c r="M150" s="693">
        <v>6.07</v>
      </c>
    </row>
    <row r="151" spans="1:14" s="694" customFormat="1" ht="18" customHeight="1">
      <c r="A151" s="1100">
        <v>105</v>
      </c>
      <c r="B151" s="1100" t="s">
        <v>1</v>
      </c>
      <c r="C151" s="308" t="s">
        <v>778</v>
      </c>
      <c r="D151" s="295">
        <v>579585036</v>
      </c>
      <c r="E151" s="1092" t="s">
        <v>779</v>
      </c>
      <c r="F151" s="725">
        <v>3820</v>
      </c>
      <c r="G151" s="310">
        <v>4.62</v>
      </c>
      <c r="H151" s="713" t="s">
        <v>1669</v>
      </c>
      <c r="I151" s="1255">
        <f t="shared" si="12"/>
        <v>2</v>
      </c>
      <c r="J151" s="1435">
        <v>0</v>
      </c>
      <c r="K151" s="1436">
        <v>2000</v>
      </c>
      <c r="L151" s="1437">
        <v>3818.5</v>
      </c>
      <c r="M151" s="693">
        <v>4.62</v>
      </c>
    </row>
    <row r="152" spans="1:14" s="694" customFormat="1" ht="13.5" customHeight="1">
      <c r="A152" s="695"/>
      <c r="B152" s="695"/>
      <c r="C152" s="703"/>
      <c r="D152" s="704"/>
      <c r="E152" s="697"/>
      <c r="F152" s="727">
        <f>SUM(F145:F151)</f>
        <v>32218.024999999998</v>
      </c>
      <c r="G152" s="727">
        <f t="shared" ref="G152:N152" si="18">SUM(G145:G151)</f>
        <v>41.578189999999999</v>
      </c>
      <c r="H152" s="728"/>
      <c r="I152" s="727">
        <f t="shared" si="18"/>
        <v>11.35</v>
      </c>
      <c r="J152" s="729"/>
      <c r="K152" s="730"/>
      <c r="L152" s="727">
        <f t="shared" si="18"/>
        <v>32216.254999999997</v>
      </c>
      <c r="M152" s="727">
        <f t="shared" si="18"/>
        <v>41.589999999999996</v>
      </c>
      <c r="N152" s="727">
        <f t="shared" si="18"/>
        <v>0</v>
      </c>
    </row>
    <row r="153" spans="1:14" s="694" customFormat="1" ht="13.5" customHeight="1">
      <c r="A153" s="1100">
        <v>106</v>
      </c>
      <c r="B153" s="1100" t="s">
        <v>1</v>
      </c>
      <c r="C153" s="1100" t="s">
        <v>177</v>
      </c>
      <c r="D153" s="1095">
        <v>579475020</v>
      </c>
      <c r="E153" s="1092" t="s">
        <v>176</v>
      </c>
      <c r="F153" s="692">
        <v>9000</v>
      </c>
      <c r="G153" s="266">
        <v>9.8000000000000007</v>
      </c>
      <c r="H153" s="713" t="s">
        <v>1670</v>
      </c>
      <c r="I153" s="1255">
        <f t="shared" ref="I153" si="19">(K153-J153)/1000</f>
        <v>1.5</v>
      </c>
      <c r="J153" s="1435">
        <v>0</v>
      </c>
      <c r="K153" s="1436">
        <v>1500</v>
      </c>
      <c r="L153" s="1437">
        <v>7355.62</v>
      </c>
      <c r="M153" s="693">
        <v>9.7799999999999994</v>
      </c>
    </row>
    <row r="154" spans="1:14" s="694" customFormat="1" ht="13.5" customHeight="1">
      <c r="A154" s="705"/>
      <c r="B154" s="705"/>
      <c r="C154" s="705"/>
      <c r="D154" s="706"/>
      <c r="E154" s="707"/>
      <c r="F154" s="708">
        <f>SUM(F153:F153)</f>
        <v>9000</v>
      </c>
      <c r="G154" s="708">
        <f t="shared" ref="G154:N154" si="20">SUM(G153:G153)</f>
        <v>9.8000000000000007</v>
      </c>
      <c r="H154" s="709"/>
      <c r="I154" s="708">
        <f t="shared" si="20"/>
        <v>1.5</v>
      </c>
      <c r="J154" s="710"/>
      <c r="K154" s="711"/>
      <c r="L154" s="708">
        <f t="shared" si="20"/>
        <v>7355.62</v>
      </c>
      <c r="M154" s="708">
        <f t="shared" si="20"/>
        <v>9.7799999999999994</v>
      </c>
      <c r="N154" s="708">
        <f t="shared" si="20"/>
        <v>0</v>
      </c>
    </row>
    <row r="155" spans="1:14" s="694" customFormat="1" ht="13.5" customHeight="1">
      <c r="A155" s="1196"/>
      <c r="B155" s="1196"/>
      <c r="C155" s="1196"/>
      <c r="D155" s="1197"/>
      <c r="E155" s="1198"/>
      <c r="F155" s="1485"/>
      <c r="G155" s="1485"/>
      <c r="H155" s="1215"/>
      <c r="I155" s="1486">
        <f>I154+I152+I144+I142+I140+I135</f>
        <v>25.190000000000005</v>
      </c>
      <c r="J155" s="1487"/>
      <c r="K155" s="1488"/>
      <c r="L155" s="1486">
        <f>L154+L152+L144+L142+L140+L135</f>
        <v>78374.324999999997</v>
      </c>
      <c r="M155" s="1486">
        <f>M154+M152+M144+M142+M140+M135</f>
        <v>101.00999999999999</v>
      </c>
      <c r="N155" s="712"/>
    </row>
    <row r="156" spans="1:14" s="720" customFormat="1" ht="13.5" customHeight="1">
      <c r="A156" s="731"/>
      <c r="B156" s="731"/>
      <c r="C156" s="731"/>
      <c r="D156" s="732"/>
      <c r="E156" s="143" t="s">
        <v>1773</v>
      </c>
      <c r="F156" s="733"/>
      <c r="G156" s="733"/>
      <c r="H156" s="734"/>
      <c r="I156" s="735">
        <f>I155+I128+I113+I103+I29+I15</f>
        <v>148.16</v>
      </c>
      <c r="J156" s="736"/>
      <c r="K156" s="737"/>
      <c r="L156" s="735">
        <f>L155+L128+L113+L103+L29+L15</f>
        <v>433621.47599999997</v>
      </c>
      <c r="M156" s="735">
        <f>M155+M128+M113+M103+M29+M15</f>
        <v>554.13</v>
      </c>
    </row>
    <row r="157" spans="1:14" ht="23.25" customHeight="1">
      <c r="A157" s="1980" t="s">
        <v>1732</v>
      </c>
      <c r="B157" s="1980"/>
      <c r="C157" s="1980"/>
      <c r="D157" s="1980"/>
      <c r="E157" s="1980"/>
      <c r="F157" s="9"/>
      <c r="G157" s="9"/>
    </row>
    <row r="158" spans="1:14" ht="9" customHeight="1">
      <c r="A158" s="171"/>
      <c r="D158" s="480"/>
      <c r="F158" s="9"/>
      <c r="G158" s="9"/>
    </row>
    <row r="159" spans="1:14" s="694" customFormat="1" ht="18" customHeight="1">
      <c r="A159" s="1077">
        <v>107</v>
      </c>
      <c r="B159" s="1077" t="s">
        <v>57</v>
      </c>
      <c r="C159" s="1077" t="s">
        <v>56</v>
      </c>
      <c r="D159" s="1078">
        <v>504855093</v>
      </c>
      <c r="E159" s="1081" t="s">
        <v>383</v>
      </c>
      <c r="F159" s="723">
        <v>3000</v>
      </c>
      <c r="G159" s="260">
        <v>3</v>
      </c>
      <c r="H159" s="1076" t="s">
        <v>2435</v>
      </c>
      <c r="I159" s="1255">
        <f t="shared" ref="I159:I176" si="21">(K159-J159)/1000</f>
        <v>1.4350000000000001</v>
      </c>
      <c r="J159" s="1435">
        <v>0</v>
      </c>
      <c r="K159" s="1436">
        <v>1435</v>
      </c>
      <c r="L159" s="1445">
        <v>1424</v>
      </c>
      <c r="M159" s="663">
        <v>2.27</v>
      </c>
      <c r="N159" s="663"/>
    </row>
    <row r="160" spans="1:14" s="694" customFormat="1" ht="18" customHeight="1">
      <c r="A160" s="1077">
        <v>108</v>
      </c>
      <c r="B160" s="1077" t="s">
        <v>57</v>
      </c>
      <c r="C160" s="1077" t="s">
        <v>56</v>
      </c>
      <c r="D160" s="1078">
        <v>504854009</v>
      </c>
      <c r="E160" s="1081" t="s">
        <v>386</v>
      </c>
      <c r="F160" s="723">
        <v>1703</v>
      </c>
      <c r="G160" s="260">
        <v>3.02</v>
      </c>
      <c r="H160" s="1076" t="s">
        <v>2436</v>
      </c>
      <c r="I160" s="1255">
        <f t="shared" si="21"/>
        <v>2.23</v>
      </c>
      <c r="J160" s="1435">
        <v>0</v>
      </c>
      <c r="K160" s="1436">
        <v>2230</v>
      </c>
      <c r="L160" s="1445">
        <v>1702.33</v>
      </c>
      <c r="M160" s="663">
        <v>3.01</v>
      </c>
      <c r="N160" s="663"/>
    </row>
    <row r="161" spans="1:14" s="694" customFormat="1" ht="13.5" customHeight="1">
      <c r="A161" s="738"/>
      <c r="B161" s="738"/>
      <c r="C161" s="738"/>
      <c r="D161" s="739"/>
      <c r="E161" s="740"/>
      <c r="F161" s="741"/>
      <c r="G161" s="742"/>
      <c r="H161" s="743"/>
      <c r="I161" s="1481"/>
      <c r="J161" s="1479"/>
      <c r="K161" s="1480"/>
      <c r="L161" s="1482">
        <f>SUM(L159:L160)</f>
        <v>3126.33</v>
      </c>
      <c r="M161" s="744">
        <f>SUM(M159:M160)</f>
        <v>5.2799999999999994</v>
      </c>
      <c r="N161" s="663"/>
    </row>
    <row r="162" spans="1:14" s="694" customFormat="1" ht="24" customHeight="1">
      <c r="A162" s="1077">
        <v>109</v>
      </c>
      <c r="B162" s="1077" t="s">
        <v>31</v>
      </c>
      <c r="C162" s="1077" t="s">
        <v>5</v>
      </c>
      <c r="D162" s="1078">
        <v>506515006</v>
      </c>
      <c r="E162" s="1081" t="s">
        <v>695</v>
      </c>
      <c r="F162" s="723">
        <v>3310</v>
      </c>
      <c r="G162" s="260">
        <v>4</v>
      </c>
      <c r="H162" s="1076" t="s">
        <v>826</v>
      </c>
      <c r="I162" s="1255">
        <f t="shared" si="21"/>
        <v>1.6</v>
      </c>
      <c r="J162" s="1435">
        <v>0</v>
      </c>
      <c r="K162" s="1436">
        <v>1600</v>
      </c>
      <c r="L162" s="1445">
        <v>3309.7</v>
      </c>
      <c r="M162" s="663">
        <v>4</v>
      </c>
      <c r="N162" s="663"/>
    </row>
    <row r="163" spans="1:14" s="694" customFormat="1" ht="13.5" customHeight="1">
      <c r="A163" s="1077">
        <v>110</v>
      </c>
      <c r="B163" s="1077" t="s">
        <v>31</v>
      </c>
      <c r="C163" s="1077" t="s">
        <v>5</v>
      </c>
      <c r="D163" s="1078">
        <v>506514137</v>
      </c>
      <c r="E163" s="1081" t="s">
        <v>393</v>
      </c>
      <c r="F163" s="723">
        <v>5724</v>
      </c>
      <c r="G163" s="260">
        <v>7.12</v>
      </c>
      <c r="H163" s="1076" t="s">
        <v>827</v>
      </c>
      <c r="I163" s="1255">
        <f t="shared" si="21"/>
        <v>1.544</v>
      </c>
      <c r="J163" s="1435">
        <v>5103</v>
      </c>
      <c r="K163" s="1436">
        <v>6647</v>
      </c>
      <c r="L163" s="1445">
        <v>5723.12</v>
      </c>
      <c r="M163" s="663">
        <v>7.52</v>
      </c>
      <c r="N163" s="663"/>
    </row>
    <row r="164" spans="1:14" s="694" customFormat="1" ht="13.5" customHeight="1">
      <c r="A164" s="738"/>
      <c r="B164" s="738"/>
      <c r="C164" s="738"/>
      <c r="D164" s="739"/>
      <c r="E164" s="740"/>
      <c r="F164" s="741"/>
      <c r="G164" s="742"/>
      <c r="H164" s="743"/>
      <c r="I164" s="1481"/>
      <c r="J164" s="1479"/>
      <c r="K164" s="1480"/>
      <c r="L164" s="1482">
        <f>SUM(L162:L163)</f>
        <v>9032.82</v>
      </c>
      <c r="M164" s="744">
        <f>SUM(M162:M163)</f>
        <v>11.52</v>
      </c>
      <c r="N164" s="663"/>
    </row>
    <row r="165" spans="1:14" s="694" customFormat="1" ht="26.25" customHeight="1">
      <c r="A165" s="1077">
        <v>111</v>
      </c>
      <c r="B165" s="1077" t="s">
        <v>31</v>
      </c>
      <c r="C165" s="1077" t="s">
        <v>33</v>
      </c>
      <c r="D165" s="1078">
        <v>506694063</v>
      </c>
      <c r="E165" s="1081" t="s">
        <v>706</v>
      </c>
      <c r="F165" s="723">
        <v>2210.3000000000002</v>
      </c>
      <c r="G165" s="260">
        <v>3.23312</v>
      </c>
      <c r="H165" s="1076" t="s">
        <v>2437</v>
      </c>
      <c r="I165" s="1255">
        <f t="shared" si="21"/>
        <v>1.25</v>
      </c>
      <c r="J165" s="1435">
        <v>0</v>
      </c>
      <c r="K165" s="1436">
        <v>1250</v>
      </c>
      <c r="L165" s="1445">
        <v>2210.3000000000002</v>
      </c>
      <c r="M165" s="663">
        <v>3.23</v>
      </c>
      <c r="N165" s="663"/>
    </row>
    <row r="166" spans="1:14" s="694" customFormat="1" ht="13.5" customHeight="1">
      <c r="A166" s="738"/>
      <c r="B166" s="738"/>
      <c r="C166" s="738"/>
      <c r="D166" s="739"/>
      <c r="E166" s="740"/>
      <c r="F166" s="741"/>
      <c r="G166" s="742"/>
      <c r="H166" s="743"/>
      <c r="I166" s="744">
        <f>I165</f>
        <v>1.25</v>
      </c>
      <c r="J166" s="1479"/>
      <c r="K166" s="1480"/>
      <c r="L166" s="744">
        <f>L165</f>
        <v>2210.3000000000002</v>
      </c>
      <c r="M166" s="744">
        <f>M165</f>
        <v>3.23</v>
      </c>
      <c r="N166" s="663"/>
    </row>
    <row r="167" spans="1:14" s="694" customFormat="1" ht="27" customHeight="1">
      <c r="A167" s="1077">
        <v>112</v>
      </c>
      <c r="B167" s="1077" t="s">
        <v>31</v>
      </c>
      <c r="C167" s="1077" t="s">
        <v>47</v>
      </c>
      <c r="D167" s="1078">
        <v>506025048</v>
      </c>
      <c r="E167" s="1081" t="s">
        <v>369</v>
      </c>
      <c r="F167" s="723">
        <v>2278</v>
      </c>
      <c r="G167" s="260">
        <v>3.18</v>
      </c>
      <c r="H167" s="1076" t="s">
        <v>858</v>
      </c>
      <c r="I167" s="1255">
        <f t="shared" si="21"/>
        <v>0.97499999999999998</v>
      </c>
      <c r="J167" s="1435">
        <v>0</v>
      </c>
      <c r="K167" s="1436">
        <v>975</v>
      </c>
      <c r="L167" s="1445">
        <v>2277.4499999999998</v>
      </c>
      <c r="M167" s="663">
        <v>3.17</v>
      </c>
      <c r="N167" s="663"/>
    </row>
    <row r="168" spans="1:14" s="694" customFormat="1" ht="13.5" customHeight="1">
      <c r="A168" s="738"/>
      <c r="B168" s="738"/>
      <c r="C168" s="738"/>
      <c r="D168" s="739"/>
      <c r="E168" s="740"/>
      <c r="F168" s="741"/>
      <c r="G168" s="742"/>
      <c r="H168" s="743"/>
      <c r="I168" s="744">
        <f>I167</f>
        <v>0.97499999999999998</v>
      </c>
      <c r="J168" s="1479"/>
      <c r="K168" s="1480"/>
      <c r="L168" s="744">
        <f>L167</f>
        <v>2277.4499999999998</v>
      </c>
      <c r="M168" s="744">
        <f>M167</f>
        <v>3.17</v>
      </c>
      <c r="N168" s="663"/>
    </row>
    <row r="169" spans="1:14" s="694" customFormat="1" ht="19.5" customHeight="1">
      <c r="A169" s="1077">
        <v>113</v>
      </c>
      <c r="B169" s="1077" t="s">
        <v>31</v>
      </c>
      <c r="C169" s="1077" t="s">
        <v>343</v>
      </c>
      <c r="D169" s="1078">
        <v>506035070</v>
      </c>
      <c r="E169" s="1081" t="s">
        <v>703</v>
      </c>
      <c r="F169" s="723">
        <v>1260.3520000000001</v>
      </c>
      <c r="G169" s="260">
        <v>2.85121</v>
      </c>
      <c r="H169" s="1076" t="s">
        <v>2438</v>
      </c>
      <c r="I169" s="1255">
        <f t="shared" si="21"/>
        <v>2.35</v>
      </c>
      <c r="J169" s="1435">
        <v>0</v>
      </c>
      <c r="K169" s="1436">
        <v>2350</v>
      </c>
      <c r="L169" s="1445">
        <v>1260.3520000000001</v>
      </c>
      <c r="M169" s="663">
        <v>2.85</v>
      </c>
      <c r="N169" s="663"/>
    </row>
    <row r="170" spans="1:14" s="694" customFormat="1" ht="19.5" customHeight="1">
      <c r="A170" s="1077">
        <v>114</v>
      </c>
      <c r="B170" s="1077" t="s">
        <v>31</v>
      </c>
      <c r="C170" s="1077" t="s">
        <v>343</v>
      </c>
      <c r="D170" s="1078">
        <v>506034095</v>
      </c>
      <c r="E170" s="1081" t="s">
        <v>537</v>
      </c>
      <c r="F170" s="723">
        <v>1279.6210000000001</v>
      </c>
      <c r="G170" s="260">
        <v>3.8106499999999999</v>
      </c>
      <c r="H170" s="1076" t="s">
        <v>890</v>
      </c>
      <c r="I170" s="1255">
        <f t="shared" si="21"/>
        <v>4.32</v>
      </c>
      <c r="J170" s="1435">
        <v>0</v>
      </c>
      <c r="K170" s="1436">
        <v>4320</v>
      </c>
      <c r="L170" s="1445">
        <v>1279.6210000000001</v>
      </c>
      <c r="M170" s="663">
        <v>3.81</v>
      </c>
      <c r="N170" s="663"/>
    </row>
    <row r="171" spans="1:14" s="694" customFormat="1" ht="19.5" customHeight="1">
      <c r="A171" s="1077">
        <v>115</v>
      </c>
      <c r="B171" s="1077" t="s">
        <v>31</v>
      </c>
      <c r="C171" s="1077" t="s">
        <v>343</v>
      </c>
      <c r="D171" s="1078">
        <v>506035006</v>
      </c>
      <c r="E171" s="1081" t="s">
        <v>344</v>
      </c>
      <c r="F171" s="723">
        <v>1285.925</v>
      </c>
      <c r="G171" s="260">
        <v>3.00535</v>
      </c>
      <c r="H171" s="1076" t="s">
        <v>891</v>
      </c>
      <c r="I171" s="1255">
        <f t="shared" si="21"/>
        <v>2.6</v>
      </c>
      <c r="J171" s="1435">
        <v>0</v>
      </c>
      <c r="K171" s="1436">
        <v>2600</v>
      </c>
      <c r="L171" s="1445">
        <v>1285.925</v>
      </c>
      <c r="M171" s="663">
        <v>3.01</v>
      </c>
      <c r="N171" s="663"/>
    </row>
    <row r="172" spans="1:14" s="694" customFormat="1" ht="19.5" customHeight="1">
      <c r="A172" s="1077">
        <v>116</v>
      </c>
      <c r="B172" s="1077" t="s">
        <v>31</v>
      </c>
      <c r="C172" s="1077" t="s">
        <v>343</v>
      </c>
      <c r="D172" s="1078">
        <v>506034024</v>
      </c>
      <c r="E172" s="1081" t="s">
        <v>348</v>
      </c>
      <c r="F172" s="723">
        <v>1241</v>
      </c>
      <c r="G172" s="260">
        <v>3.6</v>
      </c>
      <c r="H172" s="1076" t="s">
        <v>892</v>
      </c>
      <c r="I172" s="1255">
        <f t="shared" si="21"/>
        <v>3.9</v>
      </c>
      <c r="J172" s="1435">
        <v>0</v>
      </c>
      <c r="K172" s="1436">
        <v>3900</v>
      </c>
      <c r="L172" s="1445">
        <v>1240.6600000000001</v>
      </c>
      <c r="M172" s="663">
        <v>3.55</v>
      </c>
      <c r="N172" s="663"/>
    </row>
    <row r="173" spans="1:14" s="694" customFormat="1" ht="13.5" customHeight="1">
      <c r="A173" s="738"/>
      <c r="B173" s="738"/>
      <c r="C173" s="738"/>
      <c r="D173" s="739"/>
      <c r="E173" s="740"/>
      <c r="F173" s="741"/>
      <c r="G173" s="742"/>
      <c r="H173" s="743"/>
      <c r="I173" s="1481"/>
      <c r="J173" s="1479"/>
      <c r="K173" s="1480"/>
      <c r="L173" s="1482">
        <f>SUM(L169:L172)</f>
        <v>5066.558</v>
      </c>
      <c r="M173" s="744">
        <f>SUM(M169:M172)</f>
        <v>13.219999999999999</v>
      </c>
      <c r="N173" s="663"/>
    </row>
    <row r="174" spans="1:14" s="694" customFormat="1" ht="13.5" customHeight="1">
      <c r="A174" s="1077">
        <v>117</v>
      </c>
      <c r="B174" s="1077" t="s">
        <v>8</v>
      </c>
      <c r="C174" s="1077" t="s">
        <v>5</v>
      </c>
      <c r="D174" s="1078">
        <v>578954053</v>
      </c>
      <c r="E174" s="1081" t="s">
        <v>761</v>
      </c>
      <c r="F174" s="723">
        <v>1440.16</v>
      </c>
      <c r="G174" s="260">
        <v>2.3047200000000001</v>
      </c>
      <c r="H174" s="645" t="s">
        <v>1642</v>
      </c>
      <c r="I174" s="1255">
        <f t="shared" si="21"/>
        <v>1.496</v>
      </c>
      <c r="J174" s="1435">
        <v>4228</v>
      </c>
      <c r="K174" s="1436">
        <v>5724</v>
      </c>
      <c r="L174" s="1445">
        <v>1440.16</v>
      </c>
      <c r="M174" s="663">
        <v>2.31</v>
      </c>
      <c r="N174" s="663"/>
    </row>
    <row r="175" spans="1:14" s="694" customFormat="1" ht="13.5" customHeight="1">
      <c r="A175" s="738"/>
      <c r="B175" s="738"/>
      <c r="C175" s="738"/>
      <c r="D175" s="739"/>
      <c r="E175" s="740"/>
      <c r="F175" s="741"/>
      <c r="G175" s="742"/>
      <c r="H175" s="743"/>
      <c r="I175" s="744">
        <f>I174</f>
        <v>1.496</v>
      </c>
      <c r="J175" s="1479"/>
      <c r="K175" s="1480"/>
      <c r="L175" s="744">
        <f>L174</f>
        <v>1440.16</v>
      </c>
      <c r="M175" s="744">
        <f>M174</f>
        <v>2.31</v>
      </c>
      <c r="N175" s="663"/>
    </row>
    <row r="176" spans="1:14" s="694" customFormat="1" ht="13.5" customHeight="1">
      <c r="A176" s="1077">
        <v>118</v>
      </c>
      <c r="B176" s="1077" t="s">
        <v>199</v>
      </c>
      <c r="C176" s="1077" t="s">
        <v>125</v>
      </c>
      <c r="D176" s="1078">
        <v>578584239</v>
      </c>
      <c r="E176" s="1081" t="s">
        <v>619</v>
      </c>
      <c r="F176" s="723">
        <v>10550.09</v>
      </c>
      <c r="G176" s="260">
        <v>15.46</v>
      </c>
      <c r="H176" s="645" t="s">
        <v>1651</v>
      </c>
      <c r="I176" s="1255">
        <f t="shared" si="21"/>
        <v>2.39</v>
      </c>
      <c r="J176" s="1435">
        <v>2100</v>
      </c>
      <c r="K176" s="1436">
        <v>4490</v>
      </c>
      <c r="L176" s="1445">
        <v>10550.09</v>
      </c>
      <c r="M176" s="663">
        <v>15.46</v>
      </c>
      <c r="N176" s="663"/>
    </row>
    <row r="177" spans="1:14" s="694" customFormat="1" ht="13.5" customHeight="1">
      <c r="A177" s="738"/>
      <c r="B177" s="738"/>
      <c r="C177" s="738"/>
      <c r="D177" s="739"/>
      <c r="E177" s="740"/>
      <c r="F177" s="741"/>
      <c r="G177" s="742"/>
      <c r="H177" s="743"/>
      <c r="I177" s="744">
        <f>I176</f>
        <v>2.39</v>
      </c>
      <c r="J177" s="1479"/>
      <c r="K177" s="1480"/>
      <c r="L177" s="744">
        <f>L176</f>
        <v>10550.09</v>
      </c>
      <c r="M177" s="744">
        <f>M176</f>
        <v>15.46</v>
      </c>
      <c r="N177" s="663"/>
    </row>
    <row r="178" spans="1:14" s="720" customFormat="1" ht="18.75" customHeight="1">
      <c r="A178" s="214"/>
      <c r="B178" s="731"/>
      <c r="C178" s="731"/>
      <c r="D178" s="732"/>
      <c r="E178" s="143" t="s">
        <v>1774</v>
      </c>
      <c r="F178" s="733"/>
      <c r="G178" s="733"/>
      <c r="H178" s="734"/>
      <c r="I178" s="720">
        <f>SUM(I159:I176)</f>
        <v>29.811</v>
      </c>
      <c r="J178" s="736"/>
      <c r="K178" s="737"/>
      <c r="L178" s="745">
        <f>L161+L164+L166+L168+L173+L175+L177</f>
        <v>33703.707999999999</v>
      </c>
      <c r="M178" s="746">
        <f>M177+M175+M173+M168+M166+M164+M161</f>
        <v>54.19</v>
      </c>
    </row>
    <row r="179" spans="1:14" ht="25.5" customHeight="1">
      <c r="A179" s="1807" t="s">
        <v>2469</v>
      </c>
      <c r="B179" s="1807"/>
      <c r="C179" s="1807"/>
      <c r="D179" s="1807"/>
      <c r="E179" s="1807"/>
      <c r="F179" s="9"/>
      <c r="G179" s="9"/>
    </row>
    <row r="180" spans="1:14" s="753" customFormat="1" ht="19.5" customHeight="1">
      <c r="A180" s="747">
        <v>119</v>
      </c>
      <c r="B180" s="747" t="s">
        <v>57</v>
      </c>
      <c r="C180" s="747" t="s">
        <v>65</v>
      </c>
      <c r="D180" s="748">
        <v>544284018</v>
      </c>
      <c r="E180" s="749" t="s">
        <v>390</v>
      </c>
      <c r="F180" s="750">
        <v>3000</v>
      </c>
      <c r="G180" s="751">
        <v>3</v>
      </c>
      <c r="H180" s="1504"/>
      <c r="I180" s="15">
        <f t="shared" ref="I180:I221" si="22">(K180-J180)/1000</f>
        <v>1</v>
      </c>
      <c r="J180" s="477">
        <v>0</v>
      </c>
      <c r="K180" s="476">
        <v>1000</v>
      </c>
      <c r="L180" s="180">
        <v>4500</v>
      </c>
      <c r="M180" s="1505">
        <v>0.5</v>
      </c>
      <c r="N180" s="752"/>
    </row>
    <row r="181" spans="1:14" s="753" customFormat="1" ht="19.5" customHeight="1">
      <c r="A181" s="747">
        <v>120</v>
      </c>
      <c r="B181" s="747" t="s">
        <v>57</v>
      </c>
      <c r="C181" s="747" t="s">
        <v>65</v>
      </c>
      <c r="D181" s="748">
        <v>544285023</v>
      </c>
      <c r="E181" s="749" t="s">
        <v>674</v>
      </c>
      <c r="F181" s="750">
        <v>1800</v>
      </c>
      <c r="G181" s="751">
        <v>1.8</v>
      </c>
      <c r="H181" s="754"/>
      <c r="I181" s="15">
        <f t="shared" si="22"/>
        <v>1</v>
      </c>
      <c r="J181" s="477">
        <v>0</v>
      </c>
      <c r="K181" s="476">
        <v>1000</v>
      </c>
      <c r="L181" s="180">
        <v>4500</v>
      </c>
      <c r="M181" s="1505">
        <v>0.5</v>
      </c>
      <c r="N181" s="752"/>
    </row>
    <row r="182" spans="1:14" s="753" customFormat="1" ht="19.5" customHeight="1">
      <c r="A182" s="747">
        <v>121</v>
      </c>
      <c r="B182" s="747" t="s">
        <v>57</v>
      </c>
      <c r="C182" s="747" t="s">
        <v>65</v>
      </c>
      <c r="D182" s="748">
        <v>544285029</v>
      </c>
      <c r="E182" s="749" t="s">
        <v>389</v>
      </c>
      <c r="F182" s="750">
        <v>3500</v>
      </c>
      <c r="G182" s="751">
        <v>3.5</v>
      </c>
      <c r="H182" s="754"/>
      <c r="I182" s="15">
        <f t="shared" si="22"/>
        <v>1</v>
      </c>
      <c r="J182" s="477">
        <v>0</v>
      </c>
      <c r="K182" s="476">
        <v>1000</v>
      </c>
      <c r="L182" s="180">
        <v>4500</v>
      </c>
      <c r="M182" s="1505">
        <v>0.5</v>
      </c>
      <c r="N182" s="752"/>
    </row>
    <row r="183" spans="1:14" s="753" customFormat="1" ht="13.5" customHeight="1">
      <c r="A183" s="755"/>
      <c r="B183" s="755"/>
      <c r="C183" s="755"/>
      <c r="D183" s="756"/>
      <c r="E183" s="757"/>
      <c r="F183" s="758"/>
      <c r="G183" s="759"/>
      <c r="H183" s="760"/>
      <c r="I183" s="1506"/>
      <c r="J183" s="1507"/>
      <c r="K183" s="1508"/>
      <c r="L183" s="1509">
        <f>SUM(L180:L182)</f>
        <v>13500</v>
      </c>
      <c r="M183" s="1510">
        <f>SUM(M180:M182)</f>
        <v>1.5</v>
      </c>
      <c r="N183" s="752"/>
    </row>
    <row r="184" spans="1:14" s="753" customFormat="1" ht="13.5" customHeight="1">
      <c r="A184" s="747">
        <v>122</v>
      </c>
      <c r="B184" s="747" t="s">
        <v>57</v>
      </c>
      <c r="C184" s="747" t="s">
        <v>63</v>
      </c>
      <c r="D184" s="748">
        <v>504092003</v>
      </c>
      <c r="E184" s="749" t="s">
        <v>676</v>
      </c>
      <c r="F184" s="750">
        <v>2400</v>
      </c>
      <c r="G184" s="751">
        <v>2.4</v>
      </c>
      <c r="H184" s="754"/>
      <c r="I184" s="15">
        <f t="shared" si="22"/>
        <v>1</v>
      </c>
      <c r="J184" s="477">
        <v>0</v>
      </c>
      <c r="K184" s="476">
        <v>1000</v>
      </c>
      <c r="L184" s="180">
        <v>9000</v>
      </c>
      <c r="M184" s="1505">
        <v>9.5</v>
      </c>
      <c r="N184" s="752"/>
    </row>
    <row r="185" spans="1:14" s="753" customFormat="1" ht="13.5" customHeight="1">
      <c r="A185" s="747">
        <v>123</v>
      </c>
      <c r="B185" s="754" t="s">
        <v>61</v>
      </c>
      <c r="C185" s="754" t="s">
        <v>650</v>
      </c>
      <c r="D185" s="761">
        <v>504094032</v>
      </c>
      <c r="E185" s="749" t="s">
        <v>677</v>
      </c>
      <c r="F185" s="762">
        <v>8000</v>
      </c>
      <c r="G185" s="763">
        <v>12</v>
      </c>
      <c r="H185" s="754"/>
      <c r="I185" s="15">
        <f t="shared" si="22"/>
        <v>1</v>
      </c>
      <c r="J185" s="477">
        <v>0</v>
      </c>
      <c r="K185" s="476">
        <v>1000</v>
      </c>
      <c r="L185" s="180">
        <v>4500</v>
      </c>
      <c r="M185" s="1505">
        <v>0.5</v>
      </c>
      <c r="N185" s="752"/>
    </row>
    <row r="186" spans="1:14" s="753" customFormat="1" ht="13.5" customHeight="1">
      <c r="A186" s="755"/>
      <c r="B186" s="760"/>
      <c r="C186" s="760"/>
      <c r="D186" s="764"/>
      <c r="E186" s="757"/>
      <c r="F186" s="765"/>
      <c r="G186" s="766"/>
      <c r="H186" s="760"/>
      <c r="I186" s="1506"/>
      <c r="J186" s="1507"/>
      <c r="K186" s="1508"/>
      <c r="L186" s="1509">
        <f>SUM(L183:L185)</f>
        <v>27000</v>
      </c>
      <c r="M186" s="1510">
        <f>SUM(M183:M185)</f>
        <v>11.5</v>
      </c>
      <c r="N186" s="752"/>
    </row>
    <row r="187" spans="1:14" s="753" customFormat="1" ht="13.5" customHeight="1">
      <c r="A187" s="747">
        <v>124</v>
      </c>
      <c r="B187" s="754" t="s">
        <v>61</v>
      </c>
      <c r="C187" s="754" t="s">
        <v>56</v>
      </c>
      <c r="D187" s="761">
        <v>504854015</v>
      </c>
      <c r="E187" s="749" t="s">
        <v>678</v>
      </c>
      <c r="F187" s="762">
        <v>8000</v>
      </c>
      <c r="G187" s="763">
        <v>6</v>
      </c>
      <c r="H187" s="754"/>
      <c r="I187" s="15">
        <f t="shared" si="22"/>
        <v>1</v>
      </c>
      <c r="J187" s="477">
        <v>0</v>
      </c>
      <c r="K187" s="476">
        <v>1000</v>
      </c>
      <c r="L187" s="180">
        <v>4500</v>
      </c>
      <c r="M187" s="1505">
        <v>0.3</v>
      </c>
      <c r="N187" s="752"/>
    </row>
    <row r="188" spans="1:14" s="753" customFormat="1" ht="13.5" customHeight="1">
      <c r="A188" s="747">
        <v>125</v>
      </c>
      <c r="B188" s="754" t="s">
        <v>61</v>
      </c>
      <c r="C188" s="754" t="s">
        <v>56</v>
      </c>
      <c r="D188" s="761">
        <v>504854067</v>
      </c>
      <c r="E188" s="749" t="s">
        <v>385</v>
      </c>
      <c r="F188" s="762">
        <v>3400</v>
      </c>
      <c r="G188" s="763">
        <v>5.1000000000000005</v>
      </c>
      <c r="H188" s="754"/>
      <c r="I188" s="15">
        <f t="shared" si="22"/>
        <v>1</v>
      </c>
      <c r="J188" s="477">
        <v>0</v>
      </c>
      <c r="K188" s="476">
        <v>1000</v>
      </c>
      <c r="L188" s="180">
        <v>4500</v>
      </c>
      <c r="M188" s="1505">
        <v>0.3</v>
      </c>
      <c r="N188" s="752"/>
    </row>
    <row r="189" spans="1:14" s="753" customFormat="1" ht="13.5" customHeight="1">
      <c r="A189" s="747">
        <v>126</v>
      </c>
      <c r="B189" s="747" t="s">
        <v>57</v>
      </c>
      <c r="C189" s="747" t="s">
        <v>56</v>
      </c>
      <c r="D189" s="748">
        <v>504855062</v>
      </c>
      <c r="E189" s="749" t="s">
        <v>680</v>
      </c>
      <c r="F189" s="750">
        <v>1000</v>
      </c>
      <c r="G189" s="751">
        <v>1</v>
      </c>
      <c r="H189" s="754"/>
      <c r="I189" s="15">
        <f t="shared" si="22"/>
        <v>1</v>
      </c>
      <c r="J189" s="477">
        <v>0</v>
      </c>
      <c r="K189" s="476">
        <v>1000</v>
      </c>
      <c r="L189" s="180">
        <v>4500</v>
      </c>
      <c r="M189" s="1505">
        <v>0.3</v>
      </c>
      <c r="N189" s="752"/>
    </row>
    <row r="190" spans="1:14" s="753" customFormat="1" ht="13.5" customHeight="1">
      <c r="A190" s="755"/>
      <c r="B190" s="755"/>
      <c r="C190" s="755"/>
      <c r="D190" s="756"/>
      <c r="E190" s="757"/>
      <c r="F190" s="758"/>
      <c r="G190" s="759"/>
      <c r="H190" s="760"/>
      <c r="I190" s="1506"/>
      <c r="J190" s="1507"/>
      <c r="K190" s="1508"/>
      <c r="L190" s="1509">
        <f>SUM(L187:L189)</f>
        <v>13500</v>
      </c>
      <c r="M190" s="1510">
        <f>SUM(M187:M189)</f>
        <v>0.89999999999999991</v>
      </c>
      <c r="N190" s="752"/>
    </row>
    <row r="191" spans="1:14" s="753" customFormat="1" ht="15" customHeight="1">
      <c r="A191" s="747">
        <v>127</v>
      </c>
      <c r="B191" s="747" t="s">
        <v>57</v>
      </c>
      <c r="C191" s="747" t="s">
        <v>173</v>
      </c>
      <c r="D191" s="748">
        <v>504194011</v>
      </c>
      <c r="E191" s="749" t="s">
        <v>381</v>
      </c>
      <c r="F191" s="750">
        <v>3000</v>
      </c>
      <c r="G191" s="751">
        <v>3</v>
      </c>
      <c r="H191" s="754"/>
      <c r="I191" s="15">
        <f t="shared" si="22"/>
        <v>1</v>
      </c>
      <c r="J191" s="477">
        <v>0</v>
      </c>
      <c r="K191" s="476">
        <v>1000</v>
      </c>
      <c r="L191" s="180">
        <v>4500</v>
      </c>
      <c r="M191" s="1505">
        <v>0.3</v>
      </c>
      <c r="N191" s="752"/>
    </row>
    <row r="192" spans="1:14" s="753" customFormat="1" ht="15" customHeight="1">
      <c r="A192" s="747">
        <v>128</v>
      </c>
      <c r="B192" s="747" t="s">
        <v>57</v>
      </c>
      <c r="C192" s="747" t="s">
        <v>173</v>
      </c>
      <c r="D192" s="748">
        <v>504194019</v>
      </c>
      <c r="E192" s="749" t="s">
        <v>380</v>
      </c>
      <c r="F192" s="750">
        <v>2000</v>
      </c>
      <c r="G192" s="751">
        <v>2</v>
      </c>
      <c r="H192" s="754"/>
      <c r="I192" s="15">
        <f t="shared" si="22"/>
        <v>1</v>
      </c>
      <c r="J192" s="477">
        <v>0</v>
      </c>
      <c r="K192" s="476">
        <v>1000</v>
      </c>
      <c r="L192" s="180">
        <v>4500</v>
      </c>
      <c r="M192" s="1505">
        <v>0.3</v>
      </c>
      <c r="N192" s="752"/>
    </row>
    <row r="193" spans="1:14" s="753" customFormat="1" ht="15" customHeight="1">
      <c r="A193" s="747">
        <v>129</v>
      </c>
      <c r="B193" s="754" t="s">
        <v>61</v>
      </c>
      <c r="C193" s="754" t="s">
        <v>173</v>
      </c>
      <c r="D193" s="761">
        <v>504194051</v>
      </c>
      <c r="E193" s="749" t="s">
        <v>379</v>
      </c>
      <c r="F193" s="762">
        <v>2000</v>
      </c>
      <c r="G193" s="763">
        <v>3</v>
      </c>
      <c r="H193" s="754"/>
      <c r="I193" s="15">
        <f t="shared" si="22"/>
        <v>1</v>
      </c>
      <c r="J193" s="477">
        <v>0</v>
      </c>
      <c r="K193" s="476">
        <v>1000</v>
      </c>
      <c r="L193" s="180">
        <v>4500</v>
      </c>
      <c r="M193" s="1505">
        <v>0.3</v>
      </c>
      <c r="N193" s="752"/>
    </row>
    <row r="194" spans="1:14" s="753" customFormat="1" ht="15" customHeight="1">
      <c r="A194" s="747">
        <v>130</v>
      </c>
      <c r="B194" s="747" t="s">
        <v>57</v>
      </c>
      <c r="C194" s="747" t="s">
        <v>173</v>
      </c>
      <c r="D194" s="748">
        <v>504195020</v>
      </c>
      <c r="E194" s="749" t="s">
        <v>378</v>
      </c>
      <c r="F194" s="750">
        <v>3000</v>
      </c>
      <c r="G194" s="751">
        <v>3</v>
      </c>
      <c r="H194" s="754"/>
      <c r="I194" s="15">
        <f t="shared" si="22"/>
        <v>1</v>
      </c>
      <c r="J194" s="477">
        <v>0</v>
      </c>
      <c r="K194" s="476">
        <v>1000</v>
      </c>
      <c r="L194" s="180">
        <v>4500</v>
      </c>
      <c r="M194" s="1505">
        <v>0.3</v>
      </c>
      <c r="N194" s="752"/>
    </row>
    <row r="195" spans="1:14" s="753" customFormat="1" ht="13.5" customHeight="1">
      <c r="A195" s="755"/>
      <c r="B195" s="755"/>
      <c r="C195" s="755"/>
      <c r="D195" s="756"/>
      <c r="E195" s="757"/>
      <c r="F195" s="758"/>
      <c r="G195" s="759"/>
      <c r="H195" s="760"/>
      <c r="I195" s="1506"/>
      <c r="J195" s="1507"/>
      <c r="K195" s="1508"/>
      <c r="L195" s="1509">
        <f>SUM(L191:L194)</f>
        <v>18000</v>
      </c>
      <c r="M195" s="1510">
        <f>SUM(M191:M194)</f>
        <v>1.2</v>
      </c>
      <c r="N195" s="752"/>
    </row>
    <row r="196" spans="1:14" s="753" customFormat="1" ht="13.5" customHeight="1">
      <c r="A196" s="1027"/>
      <c r="B196" s="1027"/>
      <c r="C196" s="1027"/>
      <c r="D196" s="1028"/>
      <c r="E196" s="1029"/>
      <c r="F196" s="1030"/>
      <c r="G196" s="1031"/>
      <c r="H196" s="1032"/>
      <c r="I196" s="1511"/>
      <c r="J196" s="1512"/>
      <c r="K196" s="1513"/>
      <c r="L196" s="1514">
        <f>L195+L190+L186+L183</f>
        <v>72000</v>
      </c>
      <c r="M196" s="1514">
        <f>M195+M190+M186+M183</f>
        <v>15.1</v>
      </c>
      <c r="N196" s="752"/>
    </row>
    <row r="197" spans="1:14" s="753" customFormat="1" ht="13.5" customHeight="1">
      <c r="A197" s="747">
        <v>131</v>
      </c>
      <c r="B197" s="747" t="s">
        <v>31</v>
      </c>
      <c r="C197" s="747" t="s">
        <v>95</v>
      </c>
      <c r="D197" s="748">
        <v>506365049</v>
      </c>
      <c r="E197" s="749" t="s">
        <v>529</v>
      </c>
      <c r="F197" s="750">
        <v>2250</v>
      </c>
      <c r="G197" s="751">
        <v>2.25</v>
      </c>
      <c r="H197" s="754"/>
      <c r="I197" s="15">
        <f t="shared" si="22"/>
        <v>1</v>
      </c>
      <c r="J197" s="477">
        <v>0</v>
      </c>
      <c r="K197" s="476">
        <v>1000</v>
      </c>
      <c r="L197" s="180">
        <v>4500</v>
      </c>
      <c r="M197" s="1505">
        <v>0.3</v>
      </c>
      <c r="N197" s="752"/>
    </row>
    <row r="198" spans="1:14" s="753" customFormat="1" ht="13.5" customHeight="1">
      <c r="A198" s="747">
        <v>132</v>
      </c>
      <c r="B198" s="747" t="s">
        <v>31</v>
      </c>
      <c r="C198" s="747" t="s">
        <v>95</v>
      </c>
      <c r="D198" s="748">
        <v>506365068</v>
      </c>
      <c r="E198" s="749" t="s">
        <v>394</v>
      </c>
      <c r="F198" s="750">
        <v>2250</v>
      </c>
      <c r="G198" s="751">
        <v>2.25</v>
      </c>
      <c r="H198" s="754"/>
      <c r="I198" s="15">
        <f t="shared" si="22"/>
        <v>1</v>
      </c>
      <c r="J198" s="477">
        <v>0</v>
      </c>
      <c r="K198" s="476">
        <v>1000</v>
      </c>
      <c r="L198" s="180">
        <v>4500</v>
      </c>
      <c r="M198" s="1505">
        <v>0.3</v>
      </c>
      <c r="N198" s="752"/>
    </row>
    <row r="199" spans="1:14" s="753" customFormat="1" ht="13.5" customHeight="1">
      <c r="A199" s="755"/>
      <c r="B199" s="755"/>
      <c r="C199" s="755"/>
      <c r="D199" s="756"/>
      <c r="E199" s="757"/>
      <c r="F199" s="758"/>
      <c r="G199" s="759"/>
      <c r="H199" s="760"/>
      <c r="I199" s="1506"/>
      <c r="J199" s="1507"/>
      <c r="K199" s="1508"/>
      <c r="L199" s="1509">
        <f>SUM(L197:L198)</f>
        <v>9000</v>
      </c>
      <c r="M199" s="1510">
        <f>SUM(M197:M198)</f>
        <v>0.6</v>
      </c>
      <c r="N199" s="752"/>
    </row>
    <row r="200" spans="1:14" s="753" customFormat="1" ht="13.5" customHeight="1">
      <c r="A200" s="747">
        <v>133</v>
      </c>
      <c r="B200" s="747" t="s">
        <v>31</v>
      </c>
      <c r="C200" s="747" t="s">
        <v>51</v>
      </c>
      <c r="D200" s="748">
        <v>506944084</v>
      </c>
      <c r="E200" s="749" t="s">
        <v>376</v>
      </c>
      <c r="F200" s="767">
        <v>6000</v>
      </c>
      <c r="G200" s="768">
        <v>4</v>
      </c>
      <c r="H200" s="754"/>
      <c r="I200" s="15">
        <f t="shared" si="22"/>
        <v>1</v>
      </c>
      <c r="J200" s="477">
        <v>0</v>
      </c>
      <c r="K200" s="476">
        <v>1000</v>
      </c>
      <c r="L200" s="180">
        <v>4500</v>
      </c>
      <c r="M200" s="1505">
        <v>0.3</v>
      </c>
      <c r="N200" s="752"/>
    </row>
    <row r="201" spans="1:14" s="753" customFormat="1" ht="13.5" customHeight="1">
      <c r="A201" s="747">
        <v>134</v>
      </c>
      <c r="B201" s="747" t="s">
        <v>31</v>
      </c>
      <c r="C201" s="747" t="s">
        <v>51</v>
      </c>
      <c r="D201" s="748">
        <v>506944054</v>
      </c>
      <c r="E201" s="749" t="s">
        <v>532</v>
      </c>
      <c r="F201" s="750">
        <v>2250</v>
      </c>
      <c r="G201" s="751">
        <v>2.25</v>
      </c>
      <c r="H201" s="754"/>
      <c r="I201" s="15">
        <f t="shared" si="22"/>
        <v>1</v>
      </c>
      <c r="J201" s="477">
        <v>0</v>
      </c>
      <c r="K201" s="476">
        <v>1000</v>
      </c>
      <c r="L201" s="180">
        <v>4500</v>
      </c>
      <c r="M201" s="1505">
        <v>0.3</v>
      </c>
      <c r="N201" s="752"/>
    </row>
    <row r="202" spans="1:14" s="753" customFormat="1" ht="13.5" customHeight="1">
      <c r="A202" s="747">
        <v>135</v>
      </c>
      <c r="B202" s="747" t="s">
        <v>31</v>
      </c>
      <c r="C202" s="747" t="s">
        <v>51</v>
      </c>
      <c r="D202" s="748">
        <v>506945016</v>
      </c>
      <c r="E202" s="749" t="s">
        <v>533</v>
      </c>
      <c r="F202" s="750">
        <v>2225</v>
      </c>
      <c r="G202" s="751">
        <v>2.2250000000000001</v>
      </c>
      <c r="H202" s="754"/>
      <c r="I202" s="15">
        <f t="shared" si="22"/>
        <v>1</v>
      </c>
      <c r="J202" s="477">
        <v>0</v>
      </c>
      <c r="K202" s="476">
        <v>1000</v>
      </c>
      <c r="L202" s="180">
        <v>4500</v>
      </c>
      <c r="M202" s="1505">
        <v>0.3</v>
      </c>
      <c r="N202" s="752"/>
    </row>
    <row r="203" spans="1:14" s="753" customFormat="1" ht="13.5" customHeight="1">
      <c r="A203" s="747">
        <v>136</v>
      </c>
      <c r="B203" s="754" t="s">
        <v>31</v>
      </c>
      <c r="C203" s="754" t="s">
        <v>51</v>
      </c>
      <c r="D203" s="761">
        <v>506945281</v>
      </c>
      <c r="E203" s="749" t="s">
        <v>682</v>
      </c>
      <c r="F203" s="762">
        <v>1420</v>
      </c>
      <c r="G203" s="763">
        <v>7.8</v>
      </c>
      <c r="H203" s="754"/>
      <c r="I203" s="15">
        <f t="shared" si="22"/>
        <v>1</v>
      </c>
      <c r="J203" s="477">
        <v>0</v>
      </c>
      <c r="K203" s="476">
        <v>1000</v>
      </c>
      <c r="L203" s="180">
        <v>4500</v>
      </c>
      <c r="M203" s="1505">
        <v>0.3</v>
      </c>
      <c r="N203" s="752"/>
    </row>
    <row r="204" spans="1:14" s="753" customFormat="1" ht="13.5" customHeight="1">
      <c r="A204" s="1515"/>
      <c r="B204" s="1516"/>
      <c r="C204" s="1516"/>
      <c r="D204" s="1517"/>
      <c r="E204" s="1518"/>
      <c r="F204" s="765"/>
      <c r="G204" s="766"/>
      <c r="H204" s="760"/>
      <c r="I204" s="1506"/>
      <c r="J204" s="1507"/>
      <c r="K204" s="1508"/>
      <c r="L204" s="1509">
        <f>SUM(L200:L203)</f>
        <v>18000</v>
      </c>
      <c r="M204" s="1510">
        <f>SUM(M200:M203)</f>
        <v>1.2</v>
      </c>
      <c r="N204" s="752"/>
    </row>
    <row r="205" spans="1:14" s="753" customFormat="1" ht="25.5" customHeight="1">
      <c r="A205" s="747">
        <v>137</v>
      </c>
      <c r="B205" s="754" t="s">
        <v>31</v>
      </c>
      <c r="C205" s="754" t="s">
        <v>47</v>
      </c>
      <c r="D205" s="761">
        <v>506025088</v>
      </c>
      <c r="E205" s="749" t="s">
        <v>685</v>
      </c>
      <c r="F205" s="762">
        <v>832</v>
      </c>
      <c r="G205" s="763">
        <v>1.248</v>
      </c>
      <c r="H205" s="754"/>
      <c r="I205" s="15">
        <f t="shared" si="22"/>
        <v>1</v>
      </c>
      <c r="J205" s="477">
        <v>0</v>
      </c>
      <c r="K205" s="476">
        <v>1000</v>
      </c>
      <c r="L205" s="180">
        <v>4500</v>
      </c>
      <c r="M205" s="1505">
        <v>0.5</v>
      </c>
      <c r="N205" s="752"/>
    </row>
    <row r="206" spans="1:14" s="753" customFormat="1" ht="13.5" customHeight="1">
      <c r="A206" s="755"/>
      <c r="B206" s="755"/>
      <c r="C206" s="755"/>
      <c r="D206" s="756"/>
      <c r="E206" s="757"/>
      <c r="F206" s="758"/>
      <c r="G206" s="759"/>
      <c r="H206" s="769"/>
      <c r="I206" s="770">
        <f>I205</f>
        <v>1</v>
      </c>
      <c r="J206" s="1507"/>
      <c r="K206" s="1508"/>
      <c r="L206" s="770">
        <f>L205</f>
        <v>4500</v>
      </c>
      <c r="M206" s="770">
        <f>M205</f>
        <v>0.5</v>
      </c>
      <c r="N206" s="752"/>
    </row>
    <row r="207" spans="1:14" s="753" customFormat="1" ht="13.5" customHeight="1">
      <c r="A207" s="747">
        <v>138</v>
      </c>
      <c r="B207" s="747" t="s">
        <v>31</v>
      </c>
      <c r="C207" s="747" t="s">
        <v>36</v>
      </c>
      <c r="D207" s="748">
        <v>506324084</v>
      </c>
      <c r="E207" s="749" t="s">
        <v>418</v>
      </c>
      <c r="F207" s="768">
        <v>4</v>
      </c>
      <c r="G207" s="768">
        <v>20</v>
      </c>
      <c r="H207" s="754"/>
      <c r="I207" s="15">
        <f t="shared" si="22"/>
        <v>1</v>
      </c>
      <c r="J207" s="477">
        <v>0</v>
      </c>
      <c r="K207" s="476">
        <v>1000</v>
      </c>
      <c r="L207" s="180">
        <v>4500</v>
      </c>
      <c r="M207" s="1505">
        <v>0.5</v>
      </c>
      <c r="N207" s="752"/>
    </row>
    <row r="208" spans="1:14" s="753" customFormat="1" ht="13.5" customHeight="1">
      <c r="A208" s="755"/>
      <c r="B208" s="755"/>
      <c r="C208" s="755"/>
      <c r="D208" s="756"/>
      <c r="E208" s="757"/>
      <c r="F208" s="758"/>
      <c r="G208" s="759"/>
      <c r="H208" s="769"/>
      <c r="I208" s="770">
        <f>I207</f>
        <v>1</v>
      </c>
      <c r="J208" s="1507"/>
      <c r="K208" s="1508"/>
      <c r="L208" s="770">
        <f>L207</f>
        <v>4500</v>
      </c>
      <c r="M208" s="770">
        <f>M207</f>
        <v>0.5</v>
      </c>
      <c r="N208" s="752"/>
    </row>
    <row r="209" spans="1:14" s="753" customFormat="1" ht="18" customHeight="1">
      <c r="A209" s="747">
        <v>139</v>
      </c>
      <c r="B209" s="747" t="s">
        <v>31</v>
      </c>
      <c r="C209" s="747" t="s">
        <v>44</v>
      </c>
      <c r="D209" s="748">
        <v>506623012</v>
      </c>
      <c r="E209" s="749" t="s">
        <v>686</v>
      </c>
      <c r="F209" s="750">
        <v>750</v>
      </c>
      <c r="G209" s="751">
        <v>0.75</v>
      </c>
      <c r="H209" s="754"/>
      <c r="I209" s="15">
        <f t="shared" si="22"/>
        <v>1</v>
      </c>
      <c r="J209" s="477">
        <v>0</v>
      </c>
      <c r="K209" s="476">
        <v>1000</v>
      </c>
      <c r="L209" s="180">
        <v>4500</v>
      </c>
      <c r="M209" s="1505">
        <v>0.5</v>
      </c>
      <c r="N209" s="752"/>
    </row>
    <row r="210" spans="1:14" s="753" customFormat="1" ht="18" customHeight="1">
      <c r="A210" s="747">
        <v>140</v>
      </c>
      <c r="B210" s="747" t="s">
        <v>31</v>
      </c>
      <c r="C210" s="747" t="s">
        <v>44</v>
      </c>
      <c r="D210" s="748">
        <v>506625062</v>
      </c>
      <c r="E210" s="749" t="s">
        <v>364</v>
      </c>
      <c r="F210" s="750">
        <v>1500</v>
      </c>
      <c r="G210" s="751">
        <v>1.5</v>
      </c>
      <c r="H210" s="754"/>
      <c r="I210" s="15">
        <f t="shared" si="22"/>
        <v>1</v>
      </c>
      <c r="J210" s="477">
        <v>0</v>
      </c>
      <c r="K210" s="476">
        <v>1000</v>
      </c>
      <c r="L210" s="180">
        <v>4500</v>
      </c>
      <c r="M210" s="1505">
        <v>0.5</v>
      </c>
      <c r="N210" s="752"/>
    </row>
    <row r="211" spans="1:14" s="753" customFormat="1" ht="18" customHeight="1">
      <c r="A211" s="747">
        <v>141</v>
      </c>
      <c r="B211" s="747" t="s">
        <v>31</v>
      </c>
      <c r="C211" s="747" t="s">
        <v>44</v>
      </c>
      <c r="D211" s="748">
        <v>506625095</v>
      </c>
      <c r="E211" s="749" t="s">
        <v>687</v>
      </c>
      <c r="F211" s="750">
        <v>400</v>
      </c>
      <c r="G211" s="751">
        <v>0.4</v>
      </c>
      <c r="H211" s="754"/>
      <c r="I211" s="15">
        <f t="shared" si="22"/>
        <v>1</v>
      </c>
      <c r="J211" s="477">
        <v>0</v>
      </c>
      <c r="K211" s="476">
        <v>1000</v>
      </c>
      <c r="L211" s="180">
        <v>4500</v>
      </c>
      <c r="M211" s="1505">
        <v>0.5</v>
      </c>
      <c r="N211" s="752"/>
    </row>
    <row r="212" spans="1:14" s="753" customFormat="1" ht="18" customHeight="1">
      <c r="A212" s="747">
        <v>142</v>
      </c>
      <c r="B212" s="747" t="s">
        <v>31</v>
      </c>
      <c r="C212" s="747" t="s">
        <v>44</v>
      </c>
      <c r="D212" s="748">
        <v>506625104</v>
      </c>
      <c r="E212" s="749" t="s">
        <v>539</v>
      </c>
      <c r="F212" s="750">
        <v>2000</v>
      </c>
      <c r="G212" s="751">
        <v>2</v>
      </c>
      <c r="H212" s="754"/>
      <c r="I212" s="15">
        <f t="shared" si="22"/>
        <v>1</v>
      </c>
      <c r="J212" s="477">
        <v>0</v>
      </c>
      <c r="K212" s="476">
        <v>1000</v>
      </c>
      <c r="L212" s="180">
        <v>4500</v>
      </c>
      <c r="M212" s="1505">
        <v>0.5</v>
      </c>
      <c r="N212" s="752"/>
    </row>
    <row r="213" spans="1:14" s="753" customFormat="1" ht="18" customHeight="1">
      <c r="A213" s="747">
        <v>143</v>
      </c>
      <c r="B213" s="747" t="s">
        <v>31</v>
      </c>
      <c r="C213" s="747" t="s">
        <v>44</v>
      </c>
      <c r="D213" s="748">
        <v>506625148</v>
      </c>
      <c r="E213" s="749" t="s">
        <v>688</v>
      </c>
      <c r="F213" s="750">
        <v>3500</v>
      </c>
      <c r="G213" s="751">
        <v>3.5</v>
      </c>
      <c r="H213" s="754"/>
      <c r="I213" s="15">
        <f t="shared" si="22"/>
        <v>2.5</v>
      </c>
      <c r="J213" s="477">
        <v>0</v>
      </c>
      <c r="K213" s="476">
        <v>2500</v>
      </c>
      <c r="L213" s="180">
        <v>24000</v>
      </c>
      <c r="M213" s="1505">
        <v>0.5</v>
      </c>
      <c r="N213" s="24"/>
    </row>
    <row r="214" spans="1:14" s="753" customFormat="1" ht="13.5" customHeight="1">
      <c r="A214" s="755"/>
      <c r="B214" s="755"/>
      <c r="C214" s="755"/>
      <c r="D214" s="756"/>
      <c r="E214" s="757"/>
      <c r="F214" s="758"/>
      <c r="G214" s="759"/>
      <c r="H214" s="760"/>
      <c r="I214" s="1506"/>
      <c r="J214" s="1507"/>
      <c r="K214" s="1508"/>
      <c r="L214" s="1509">
        <f>SUM(L209:L213)</f>
        <v>42000</v>
      </c>
      <c r="M214" s="771">
        <f>SUM(M209:M213)</f>
        <v>2.5</v>
      </c>
      <c r="N214" s="24"/>
    </row>
    <row r="215" spans="1:14" s="753" customFormat="1" ht="15.75" customHeight="1">
      <c r="A215" s="747">
        <v>144</v>
      </c>
      <c r="B215" s="754" t="s">
        <v>31</v>
      </c>
      <c r="C215" s="754" t="s">
        <v>5</v>
      </c>
      <c r="D215" s="761">
        <v>506514068</v>
      </c>
      <c r="E215" s="749" t="s">
        <v>689</v>
      </c>
      <c r="F215" s="762">
        <v>6000</v>
      </c>
      <c r="G215" s="763">
        <v>3.3000000000000003</v>
      </c>
      <c r="H215" s="754"/>
      <c r="I215" s="15">
        <f t="shared" si="22"/>
        <v>1</v>
      </c>
      <c r="J215" s="477">
        <v>0</v>
      </c>
      <c r="K215" s="476">
        <v>1000</v>
      </c>
      <c r="L215" s="180">
        <v>4500</v>
      </c>
      <c r="M215" s="1505">
        <v>0.3</v>
      </c>
      <c r="N215" s="752"/>
    </row>
    <row r="216" spans="1:14" s="753" customFormat="1" ht="15.75" customHeight="1">
      <c r="A216" s="747">
        <v>145</v>
      </c>
      <c r="B216" s="747" t="s">
        <v>31</v>
      </c>
      <c r="C216" s="747" t="s">
        <v>5</v>
      </c>
      <c r="D216" s="748">
        <v>506514077</v>
      </c>
      <c r="E216" s="749" t="s">
        <v>690</v>
      </c>
      <c r="F216" s="750">
        <v>2000</v>
      </c>
      <c r="G216" s="751">
        <v>2</v>
      </c>
      <c r="H216" s="754"/>
      <c r="I216" s="15">
        <f t="shared" si="22"/>
        <v>1</v>
      </c>
      <c r="J216" s="477">
        <v>0</v>
      </c>
      <c r="K216" s="476">
        <v>1000</v>
      </c>
      <c r="L216" s="180">
        <v>3500</v>
      </c>
      <c r="M216" s="1505">
        <v>0.3</v>
      </c>
      <c r="N216" s="752"/>
    </row>
    <row r="217" spans="1:14" s="753" customFormat="1" ht="15.75" customHeight="1">
      <c r="A217" s="747">
        <v>146</v>
      </c>
      <c r="B217" s="747" t="s">
        <v>31</v>
      </c>
      <c r="C217" s="747" t="s">
        <v>5</v>
      </c>
      <c r="D217" s="748">
        <v>506514117</v>
      </c>
      <c r="E217" s="749" t="s">
        <v>691</v>
      </c>
      <c r="F217" s="750">
        <v>4000</v>
      </c>
      <c r="G217" s="751">
        <v>4</v>
      </c>
      <c r="H217" s="754"/>
      <c r="I217" s="15">
        <f t="shared" si="22"/>
        <v>1</v>
      </c>
      <c r="J217" s="477">
        <v>0</v>
      </c>
      <c r="K217" s="476">
        <v>1000</v>
      </c>
      <c r="L217" s="180">
        <v>9000</v>
      </c>
      <c r="M217" s="1505">
        <v>0.3</v>
      </c>
      <c r="N217" s="752"/>
    </row>
    <row r="218" spans="1:14" s="753" customFormat="1" ht="15.75" customHeight="1">
      <c r="A218" s="747">
        <v>147</v>
      </c>
      <c r="B218" s="747" t="s">
        <v>31</v>
      </c>
      <c r="C218" s="747" t="s">
        <v>5</v>
      </c>
      <c r="D218" s="748">
        <v>506514154</v>
      </c>
      <c r="E218" s="749" t="s">
        <v>692</v>
      </c>
      <c r="F218" s="750">
        <v>4000</v>
      </c>
      <c r="G218" s="751">
        <v>4</v>
      </c>
      <c r="H218" s="754"/>
      <c r="I218" s="15">
        <f t="shared" si="22"/>
        <v>1</v>
      </c>
      <c r="J218" s="477">
        <v>0</v>
      </c>
      <c r="K218" s="476">
        <v>1000</v>
      </c>
      <c r="L218" s="180">
        <v>4500</v>
      </c>
      <c r="M218" s="1505">
        <v>0.3</v>
      </c>
      <c r="N218" s="752"/>
    </row>
    <row r="219" spans="1:14" s="753" customFormat="1" ht="15.75" customHeight="1">
      <c r="A219" s="747">
        <v>148</v>
      </c>
      <c r="B219" s="747" t="s">
        <v>31</v>
      </c>
      <c r="C219" s="747" t="s">
        <v>5</v>
      </c>
      <c r="D219" s="748">
        <v>506514158</v>
      </c>
      <c r="E219" s="749" t="s">
        <v>693</v>
      </c>
      <c r="F219" s="750">
        <v>4000</v>
      </c>
      <c r="G219" s="751">
        <v>4</v>
      </c>
      <c r="H219" s="754"/>
      <c r="I219" s="15">
        <f t="shared" si="22"/>
        <v>1</v>
      </c>
      <c r="J219" s="477">
        <v>0</v>
      </c>
      <c r="K219" s="476">
        <v>1000</v>
      </c>
      <c r="L219" s="180">
        <v>9000</v>
      </c>
      <c r="M219" s="1505">
        <v>0.3</v>
      </c>
      <c r="N219" s="752"/>
    </row>
    <row r="220" spans="1:14" s="753" customFormat="1" ht="15.75" customHeight="1">
      <c r="A220" s="747">
        <v>149</v>
      </c>
      <c r="B220" s="754" t="s">
        <v>31</v>
      </c>
      <c r="C220" s="754" t="s">
        <v>5</v>
      </c>
      <c r="D220" s="761">
        <v>506514160</v>
      </c>
      <c r="E220" s="749" t="s">
        <v>694</v>
      </c>
      <c r="F220" s="762">
        <v>7400</v>
      </c>
      <c r="G220" s="763">
        <v>9</v>
      </c>
      <c r="H220" s="754"/>
      <c r="I220" s="15">
        <f t="shared" si="22"/>
        <v>1</v>
      </c>
      <c r="J220" s="477">
        <v>0</v>
      </c>
      <c r="K220" s="476">
        <v>1000</v>
      </c>
      <c r="L220" s="180">
        <v>4500</v>
      </c>
      <c r="M220" s="1505">
        <v>0.3</v>
      </c>
      <c r="N220" s="752"/>
    </row>
    <row r="221" spans="1:14" s="753" customFormat="1" ht="15.75" customHeight="1">
      <c r="A221" s="747">
        <v>150</v>
      </c>
      <c r="B221" s="747" t="s">
        <v>31</v>
      </c>
      <c r="C221" s="747" t="s">
        <v>5</v>
      </c>
      <c r="D221" s="748">
        <v>506514170</v>
      </c>
      <c r="E221" s="749" t="s">
        <v>353</v>
      </c>
      <c r="F221" s="750">
        <v>1000</v>
      </c>
      <c r="G221" s="751">
        <v>1</v>
      </c>
      <c r="H221" s="754"/>
      <c r="I221" s="15">
        <f t="shared" si="22"/>
        <v>1</v>
      </c>
      <c r="J221" s="477">
        <v>0</v>
      </c>
      <c r="K221" s="476">
        <v>1000</v>
      </c>
      <c r="L221" s="180">
        <v>4500</v>
      </c>
      <c r="M221" s="1505">
        <v>0.3</v>
      </c>
      <c r="N221" s="752"/>
    </row>
    <row r="222" spans="1:14" s="753" customFormat="1" ht="17.25" customHeight="1">
      <c r="A222" s="747">
        <v>151</v>
      </c>
      <c r="B222" s="747" t="s">
        <v>31</v>
      </c>
      <c r="C222" s="747" t="s">
        <v>5</v>
      </c>
      <c r="D222" s="748">
        <v>506515029</v>
      </c>
      <c r="E222" s="749" t="s">
        <v>696</v>
      </c>
      <c r="F222" s="750">
        <v>3000</v>
      </c>
      <c r="G222" s="751">
        <v>3</v>
      </c>
      <c r="H222" s="754"/>
      <c r="I222" s="15">
        <f t="shared" ref="I222:I237" si="23">(K222-J222)/1000</f>
        <v>1</v>
      </c>
      <c r="J222" s="477">
        <v>0</v>
      </c>
      <c r="K222" s="476">
        <v>1000</v>
      </c>
      <c r="L222" s="180">
        <v>4500</v>
      </c>
      <c r="M222" s="1505">
        <v>0.3</v>
      </c>
      <c r="N222" s="752"/>
    </row>
    <row r="223" spans="1:14" s="753" customFormat="1" ht="17.25" customHeight="1">
      <c r="A223" s="747">
        <v>152</v>
      </c>
      <c r="B223" s="754" t="s">
        <v>31</v>
      </c>
      <c r="C223" s="754" t="s">
        <v>5</v>
      </c>
      <c r="D223" s="761">
        <v>506515109</v>
      </c>
      <c r="E223" s="749" t="s">
        <v>355</v>
      </c>
      <c r="F223" s="762">
        <v>4820</v>
      </c>
      <c r="G223" s="763">
        <v>6</v>
      </c>
      <c r="H223" s="754"/>
      <c r="I223" s="15">
        <f t="shared" si="23"/>
        <v>1</v>
      </c>
      <c r="J223" s="477">
        <v>0</v>
      </c>
      <c r="K223" s="476">
        <v>1000</v>
      </c>
      <c r="L223" s="180">
        <v>5500</v>
      </c>
      <c r="M223" s="1505">
        <v>0.3</v>
      </c>
      <c r="N223" s="752"/>
    </row>
    <row r="224" spans="1:14" s="753" customFormat="1" ht="17.25" customHeight="1">
      <c r="A224" s="747">
        <v>153</v>
      </c>
      <c r="B224" s="747" t="s">
        <v>31</v>
      </c>
      <c r="C224" s="747" t="s">
        <v>5</v>
      </c>
      <c r="D224" s="748">
        <v>506515140</v>
      </c>
      <c r="E224" s="749" t="s">
        <v>697</v>
      </c>
      <c r="F224" s="750">
        <v>2000</v>
      </c>
      <c r="G224" s="751">
        <v>2</v>
      </c>
      <c r="H224" s="754"/>
      <c r="I224" s="15">
        <f t="shared" si="23"/>
        <v>1</v>
      </c>
      <c r="J224" s="477">
        <v>0</v>
      </c>
      <c r="K224" s="476">
        <v>1000</v>
      </c>
      <c r="L224" s="180">
        <v>4500</v>
      </c>
      <c r="M224" s="1505">
        <v>0.3</v>
      </c>
      <c r="N224" s="752"/>
    </row>
    <row r="225" spans="1:20" s="753" customFormat="1" ht="17.25" customHeight="1">
      <c r="A225" s="747">
        <v>154</v>
      </c>
      <c r="B225" s="754" t="s">
        <v>31</v>
      </c>
      <c r="C225" s="754" t="s">
        <v>5</v>
      </c>
      <c r="D225" s="761">
        <v>506515187</v>
      </c>
      <c r="E225" s="749" t="s">
        <v>698</v>
      </c>
      <c r="F225" s="762">
        <v>2040</v>
      </c>
      <c r="G225" s="763">
        <v>3.06</v>
      </c>
      <c r="H225" s="754"/>
      <c r="I225" s="15">
        <f t="shared" si="23"/>
        <v>1</v>
      </c>
      <c r="J225" s="477">
        <v>0</v>
      </c>
      <c r="K225" s="476">
        <v>1000</v>
      </c>
      <c r="L225" s="180">
        <v>4500</v>
      </c>
      <c r="M225" s="1505">
        <v>0.3</v>
      </c>
      <c r="N225" s="752"/>
    </row>
    <row r="226" spans="1:20" s="753" customFormat="1" ht="13.5" customHeight="1">
      <c r="A226" s="755"/>
      <c r="B226" s="760"/>
      <c r="C226" s="760"/>
      <c r="D226" s="764"/>
      <c r="E226" s="757"/>
      <c r="F226" s="765"/>
      <c r="G226" s="766"/>
      <c r="H226" s="760"/>
      <c r="I226" s="1506"/>
      <c r="J226" s="1507"/>
      <c r="K226" s="1508"/>
      <c r="L226" s="1509">
        <f>SUM(L215:L225)</f>
        <v>58500</v>
      </c>
      <c r="M226" s="1510">
        <f>SUM(M215:M225)</f>
        <v>3.2999999999999994</v>
      </c>
      <c r="N226" s="752"/>
    </row>
    <row r="227" spans="1:20" s="753" customFormat="1" ht="15.75" customHeight="1">
      <c r="A227" s="747">
        <v>155</v>
      </c>
      <c r="B227" s="747" t="s">
        <v>31</v>
      </c>
      <c r="C227" s="747" t="s">
        <v>50</v>
      </c>
      <c r="D227" s="748">
        <v>506103010</v>
      </c>
      <c r="E227" s="749" t="s">
        <v>699</v>
      </c>
      <c r="F227" s="750">
        <v>1500</v>
      </c>
      <c r="G227" s="751">
        <v>1.5</v>
      </c>
      <c r="H227" s="754"/>
      <c r="I227" s="15">
        <f t="shared" si="23"/>
        <v>1</v>
      </c>
      <c r="J227" s="477">
        <v>0</v>
      </c>
      <c r="K227" s="476">
        <v>1000</v>
      </c>
      <c r="L227" s="180">
        <v>4500</v>
      </c>
      <c r="M227" s="1505">
        <v>0.3</v>
      </c>
      <c r="N227" s="752"/>
    </row>
    <row r="228" spans="1:20" s="753" customFormat="1" ht="28.5" customHeight="1">
      <c r="A228" s="747">
        <v>156</v>
      </c>
      <c r="B228" s="747" t="s">
        <v>31</v>
      </c>
      <c r="C228" s="747" t="s">
        <v>50</v>
      </c>
      <c r="D228" s="748">
        <v>506104010</v>
      </c>
      <c r="E228" s="749" t="s">
        <v>544</v>
      </c>
      <c r="F228" s="750">
        <v>2000</v>
      </c>
      <c r="G228" s="751">
        <v>4</v>
      </c>
      <c r="H228" s="754"/>
      <c r="I228" s="15">
        <f t="shared" si="23"/>
        <v>1</v>
      </c>
      <c r="J228" s="477">
        <v>0</v>
      </c>
      <c r="K228" s="476">
        <v>1000</v>
      </c>
      <c r="L228" s="180">
        <v>4500</v>
      </c>
      <c r="M228" s="1505">
        <v>0.3</v>
      </c>
      <c r="N228" s="752"/>
    </row>
    <row r="229" spans="1:20" s="753" customFormat="1" ht="28.5" customHeight="1">
      <c r="A229" s="747">
        <v>157</v>
      </c>
      <c r="B229" s="747" t="s">
        <v>31</v>
      </c>
      <c r="C229" s="747" t="s">
        <v>50</v>
      </c>
      <c r="D229" s="748">
        <v>506104045</v>
      </c>
      <c r="E229" s="749" t="s">
        <v>545</v>
      </c>
      <c r="F229" s="750">
        <v>4000</v>
      </c>
      <c r="G229" s="751">
        <v>8</v>
      </c>
      <c r="H229" s="754"/>
      <c r="I229" s="15">
        <f t="shared" si="23"/>
        <v>1</v>
      </c>
      <c r="J229" s="477">
        <v>0</v>
      </c>
      <c r="K229" s="476">
        <v>1000</v>
      </c>
      <c r="L229" s="180">
        <v>4500</v>
      </c>
      <c r="M229" s="1505">
        <v>0.3</v>
      </c>
      <c r="N229" s="752"/>
      <c r="T229" s="753" t="s">
        <v>2489</v>
      </c>
    </row>
    <row r="230" spans="1:20" s="753" customFormat="1" ht="13.5" customHeight="1">
      <c r="A230" s="747">
        <v>158</v>
      </c>
      <c r="B230" s="747" t="s">
        <v>31</v>
      </c>
      <c r="C230" s="747" t="s">
        <v>50</v>
      </c>
      <c r="D230" s="748">
        <v>506105042</v>
      </c>
      <c r="E230" s="749" t="s">
        <v>700</v>
      </c>
      <c r="F230" s="750">
        <v>1000</v>
      </c>
      <c r="G230" s="751">
        <v>1</v>
      </c>
      <c r="H230" s="754"/>
      <c r="I230" s="15">
        <f t="shared" si="23"/>
        <v>1</v>
      </c>
      <c r="J230" s="477">
        <v>0</v>
      </c>
      <c r="K230" s="476">
        <v>1000</v>
      </c>
      <c r="L230" s="180">
        <v>4500</v>
      </c>
      <c r="M230" s="1505">
        <v>0.3</v>
      </c>
      <c r="N230" s="752"/>
    </row>
    <row r="231" spans="1:20" s="753" customFormat="1" ht="13.5" customHeight="1">
      <c r="A231" s="755"/>
      <c r="B231" s="755"/>
      <c r="C231" s="755"/>
      <c r="D231" s="756"/>
      <c r="E231" s="757"/>
      <c r="F231" s="758"/>
      <c r="G231" s="759"/>
      <c r="H231" s="760"/>
      <c r="I231" s="1506"/>
      <c r="J231" s="1507"/>
      <c r="K231" s="1508"/>
      <c r="L231" s="1509">
        <f>SUM(L227:L230)</f>
        <v>18000</v>
      </c>
      <c r="M231" s="1510">
        <f>SUM(M227:M230)</f>
        <v>1.2</v>
      </c>
      <c r="N231" s="752"/>
    </row>
    <row r="232" spans="1:20" s="753" customFormat="1" ht="13.5" customHeight="1">
      <c r="A232" s="747">
        <v>159</v>
      </c>
      <c r="B232" s="754" t="s">
        <v>31</v>
      </c>
      <c r="C232" s="754" t="s">
        <v>151</v>
      </c>
      <c r="D232" s="761">
        <v>506034003</v>
      </c>
      <c r="E232" s="749" t="s">
        <v>701</v>
      </c>
      <c r="F232" s="762">
        <v>8000</v>
      </c>
      <c r="G232" s="763">
        <v>6</v>
      </c>
      <c r="H232" s="754"/>
      <c r="I232" s="15">
        <f t="shared" si="23"/>
        <v>1</v>
      </c>
      <c r="J232" s="477">
        <v>0</v>
      </c>
      <c r="K232" s="476">
        <v>1000</v>
      </c>
      <c r="L232" s="180">
        <v>4500</v>
      </c>
      <c r="M232" s="1505">
        <v>0.5</v>
      </c>
      <c r="N232" s="752"/>
    </row>
    <row r="233" spans="1:20" s="753" customFormat="1" ht="13.5" customHeight="1">
      <c r="A233" s="747">
        <v>160</v>
      </c>
      <c r="B233" s="747" t="s">
        <v>31</v>
      </c>
      <c r="C233" s="747" t="s">
        <v>343</v>
      </c>
      <c r="D233" s="748">
        <v>506034109</v>
      </c>
      <c r="E233" s="749" t="s">
        <v>702</v>
      </c>
      <c r="F233" s="750">
        <v>3200</v>
      </c>
      <c r="G233" s="751">
        <v>9</v>
      </c>
      <c r="H233" s="754"/>
      <c r="I233" s="15">
        <f t="shared" si="23"/>
        <v>1</v>
      </c>
      <c r="J233" s="477">
        <v>0</v>
      </c>
      <c r="K233" s="476">
        <v>1000</v>
      </c>
      <c r="L233" s="180">
        <v>4500</v>
      </c>
      <c r="M233" s="1505">
        <v>0.5</v>
      </c>
      <c r="N233" s="752"/>
    </row>
    <row r="234" spans="1:20" s="753" customFormat="1" ht="13.5" customHeight="1">
      <c r="A234" s="755"/>
      <c r="B234" s="755"/>
      <c r="C234" s="755"/>
      <c r="D234" s="756"/>
      <c r="E234" s="757"/>
      <c r="F234" s="758"/>
      <c r="G234" s="759"/>
      <c r="H234" s="760"/>
      <c r="I234" s="1506"/>
      <c r="J234" s="1507"/>
      <c r="K234" s="1508"/>
      <c r="L234" s="1509">
        <f>SUM(L232:L233)</f>
        <v>9000</v>
      </c>
      <c r="M234" s="1510">
        <f>SUM(M232:M233)</f>
        <v>1</v>
      </c>
      <c r="N234" s="752"/>
    </row>
    <row r="235" spans="1:20" s="753" customFormat="1" ht="13.5" customHeight="1">
      <c r="A235" s="747">
        <v>161</v>
      </c>
      <c r="B235" s="747" t="s">
        <v>31</v>
      </c>
      <c r="C235" s="747" t="s">
        <v>33</v>
      </c>
      <c r="D235" s="748">
        <v>506693003</v>
      </c>
      <c r="E235" s="749" t="s">
        <v>704</v>
      </c>
      <c r="F235" s="750">
        <v>1500</v>
      </c>
      <c r="G235" s="751">
        <v>1.5</v>
      </c>
      <c r="H235" s="754"/>
      <c r="I235" s="15">
        <f t="shared" si="23"/>
        <v>1</v>
      </c>
      <c r="J235" s="477">
        <v>0</v>
      </c>
      <c r="K235" s="476">
        <v>1000</v>
      </c>
      <c r="L235" s="180">
        <v>4500</v>
      </c>
      <c r="M235" s="1505">
        <v>0.3</v>
      </c>
      <c r="N235" s="752"/>
    </row>
    <row r="236" spans="1:20" s="753" customFormat="1" ht="13.5" customHeight="1">
      <c r="A236" s="747">
        <v>162</v>
      </c>
      <c r="B236" s="754" t="s">
        <v>31</v>
      </c>
      <c r="C236" s="754" t="s">
        <v>33</v>
      </c>
      <c r="D236" s="761">
        <v>506694016</v>
      </c>
      <c r="E236" s="749" t="s">
        <v>341</v>
      </c>
      <c r="F236" s="762">
        <v>6800</v>
      </c>
      <c r="G236" s="763">
        <v>10.200000000000001</v>
      </c>
      <c r="H236" s="754"/>
      <c r="I236" s="15">
        <f t="shared" si="23"/>
        <v>1</v>
      </c>
      <c r="J236" s="477">
        <v>0</v>
      </c>
      <c r="K236" s="476">
        <v>1000</v>
      </c>
      <c r="L236" s="180">
        <v>4500</v>
      </c>
      <c r="M236" s="1505">
        <v>0.3</v>
      </c>
      <c r="N236" s="752"/>
    </row>
    <row r="237" spans="1:20" s="753" customFormat="1" ht="13.5" customHeight="1">
      <c r="A237" s="747">
        <v>163</v>
      </c>
      <c r="B237" s="747" t="s">
        <v>31</v>
      </c>
      <c r="C237" s="747" t="s">
        <v>33</v>
      </c>
      <c r="D237" s="748">
        <v>506694047</v>
      </c>
      <c r="E237" s="749" t="s">
        <v>705</v>
      </c>
      <c r="F237" s="750">
        <v>1500</v>
      </c>
      <c r="G237" s="751">
        <v>1.5</v>
      </c>
      <c r="H237" s="754"/>
      <c r="I237" s="15">
        <f t="shared" si="23"/>
        <v>1</v>
      </c>
      <c r="J237" s="477">
        <v>0</v>
      </c>
      <c r="K237" s="476">
        <v>1000</v>
      </c>
      <c r="L237" s="180">
        <v>4500</v>
      </c>
      <c r="M237" s="1505">
        <v>0.3</v>
      </c>
      <c r="N237" s="752"/>
    </row>
    <row r="238" spans="1:20" s="753" customFormat="1" ht="16.5" customHeight="1">
      <c r="A238" s="747">
        <v>164</v>
      </c>
      <c r="B238" s="754" t="s">
        <v>31</v>
      </c>
      <c r="C238" s="754" t="s">
        <v>33</v>
      </c>
      <c r="D238" s="761">
        <v>506694093</v>
      </c>
      <c r="E238" s="749" t="s">
        <v>707</v>
      </c>
      <c r="F238" s="762">
        <v>5200</v>
      </c>
      <c r="G238" s="763">
        <v>2.52</v>
      </c>
      <c r="H238" s="754"/>
      <c r="I238" s="15">
        <f t="shared" ref="I238:I308" si="24">(K238-J238)/1000</f>
        <v>1</v>
      </c>
      <c r="J238" s="477">
        <v>0</v>
      </c>
      <c r="K238" s="476">
        <v>1000</v>
      </c>
      <c r="L238" s="180">
        <v>4500</v>
      </c>
      <c r="M238" s="1505">
        <v>0.3</v>
      </c>
      <c r="N238" s="752"/>
    </row>
    <row r="239" spans="1:20" s="753" customFormat="1" ht="16.5" customHeight="1">
      <c r="A239" s="747">
        <v>165</v>
      </c>
      <c r="B239" s="754" t="s">
        <v>31</v>
      </c>
      <c r="C239" s="754" t="s">
        <v>33</v>
      </c>
      <c r="D239" s="761">
        <v>506695001</v>
      </c>
      <c r="E239" s="749" t="s">
        <v>338</v>
      </c>
      <c r="F239" s="762">
        <v>6000</v>
      </c>
      <c r="G239" s="763">
        <v>2.13</v>
      </c>
      <c r="H239" s="754"/>
      <c r="I239" s="15">
        <f t="shared" si="24"/>
        <v>1</v>
      </c>
      <c r="J239" s="477">
        <v>0</v>
      </c>
      <c r="K239" s="476">
        <v>1000</v>
      </c>
      <c r="L239" s="180">
        <v>4500</v>
      </c>
      <c r="M239" s="1505">
        <v>0.3</v>
      </c>
      <c r="N239" s="752"/>
    </row>
    <row r="240" spans="1:20" s="753" customFormat="1" ht="16.5" customHeight="1">
      <c r="A240" s="747">
        <v>166</v>
      </c>
      <c r="B240" s="754" t="s">
        <v>31</v>
      </c>
      <c r="C240" s="754" t="s">
        <v>33</v>
      </c>
      <c r="D240" s="761">
        <v>506695011</v>
      </c>
      <c r="E240" s="749" t="s">
        <v>708</v>
      </c>
      <c r="F240" s="762">
        <v>5400</v>
      </c>
      <c r="G240" s="763">
        <v>9</v>
      </c>
      <c r="H240" s="754"/>
      <c r="I240" s="15">
        <f t="shared" si="24"/>
        <v>1</v>
      </c>
      <c r="J240" s="477">
        <v>0</v>
      </c>
      <c r="K240" s="476">
        <v>1000</v>
      </c>
      <c r="L240" s="180">
        <v>4500</v>
      </c>
      <c r="M240" s="1505">
        <v>0.3</v>
      </c>
      <c r="N240" s="752"/>
    </row>
    <row r="241" spans="1:14" s="753" customFormat="1" ht="16.5" customHeight="1">
      <c r="A241" s="747">
        <v>167</v>
      </c>
      <c r="B241" s="754" t="s">
        <v>31</v>
      </c>
      <c r="C241" s="754" t="s">
        <v>33</v>
      </c>
      <c r="D241" s="761">
        <v>506695137</v>
      </c>
      <c r="E241" s="749" t="s">
        <v>333</v>
      </c>
      <c r="F241" s="762">
        <v>1680</v>
      </c>
      <c r="G241" s="763">
        <v>12</v>
      </c>
      <c r="H241" s="754"/>
      <c r="I241" s="15">
        <f t="shared" si="24"/>
        <v>1</v>
      </c>
      <c r="J241" s="477">
        <v>0</v>
      </c>
      <c r="K241" s="476">
        <v>1000</v>
      </c>
      <c r="L241" s="180">
        <v>4500</v>
      </c>
      <c r="M241" s="1505">
        <v>0.3</v>
      </c>
      <c r="N241" s="752"/>
    </row>
    <row r="242" spans="1:14" s="753" customFormat="1" ht="13.5" customHeight="1">
      <c r="A242" s="1515"/>
      <c r="B242" s="1516"/>
      <c r="C242" s="1516"/>
      <c r="D242" s="1517"/>
      <c r="E242" s="1518"/>
      <c r="F242" s="1519"/>
      <c r="G242" s="1520"/>
      <c r="H242" s="760"/>
      <c r="I242" s="1506"/>
      <c r="J242" s="1507"/>
      <c r="K242" s="1508"/>
      <c r="L242" s="1509">
        <f>SUM(L235:L241)</f>
        <v>31500</v>
      </c>
      <c r="M242" s="1510">
        <f>SUM(M235:M241)</f>
        <v>2.1</v>
      </c>
      <c r="N242" s="752"/>
    </row>
    <row r="243" spans="1:14" s="753" customFormat="1" ht="17.25" customHeight="1">
      <c r="A243" s="747">
        <v>168</v>
      </c>
      <c r="B243" s="747" t="s">
        <v>31</v>
      </c>
      <c r="C243" s="747" t="s">
        <v>147</v>
      </c>
      <c r="D243" s="748">
        <v>506073049</v>
      </c>
      <c r="E243" s="749" t="s">
        <v>328</v>
      </c>
      <c r="F243" s="750">
        <v>3000</v>
      </c>
      <c r="G243" s="751">
        <v>3</v>
      </c>
      <c r="H243" s="754"/>
      <c r="I243" s="15">
        <f t="shared" si="24"/>
        <v>1</v>
      </c>
      <c r="J243" s="477">
        <v>0</v>
      </c>
      <c r="K243" s="476">
        <v>1000</v>
      </c>
      <c r="L243" s="180">
        <v>4500</v>
      </c>
      <c r="M243" s="1505">
        <v>0.3</v>
      </c>
      <c r="N243" s="752"/>
    </row>
    <row r="244" spans="1:14" s="753" customFormat="1" ht="17.25" customHeight="1">
      <c r="A244" s="747">
        <v>169</v>
      </c>
      <c r="B244" s="754" t="s">
        <v>31</v>
      </c>
      <c r="C244" s="754" t="s">
        <v>147</v>
      </c>
      <c r="D244" s="761">
        <v>506074152</v>
      </c>
      <c r="E244" s="749" t="s">
        <v>711</v>
      </c>
      <c r="F244" s="762">
        <v>8000</v>
      </c>
      <c r="G244" s="763">
        <v>6</v>
      </c>
      <c r="H244" s="754"/>
      <c r="I244" s="15">
        <f t="shared" si="24"/>
        <v>1</v>
      </c>
      <c r="J244" s="477">
        <v>0</v>
      </c>
      <c r="K244" s="476">
        <v>1000</v>
      </c>
      <c r="L244" s="180">
        <v>4500</v>
      </c>
      <c r="M244" s="1505">
        <v>0.3</v>
      </c>
      <c r="N244" s="752"/>
    </row>
    <row r="245" spans="1:14" s="753" customFormat="1" ht="17.25" customHeight="1">
      <c r="A245" s="747">
        <v>170</v>
      </c>
      <c r="B245" s="754" t="s">
        <v>31</v>
      </c>
      <c r="C245" s="754" t="s">
        <v>147</v>
      </c>
      <c r="D245" s="761">
        <v>506074153</v>
      </c>
      <c r="E245" s="749" t="s">
        <v>712</v>
      </c>
      <c r="F245" s="762">
        <v>4000</v>
      </c>
      <c r="G245" s="763">
        <v>8.1</v>
      </c>
      <c r="H245" s="754"/>
      <c r="I245" s="15">
        <f t="shared" si="24"/>
        <v>1</v>
      </c>
      <c r="J245" s="477">
        <v>0</v>
      </c>
      <c r="K245" s="476">
        <v>1000</v>
      </c>
      <c r="L245" s="180">
        <v>4500</v>
      </c>
      <c r="M245" s="1505">
        <v>0.3</v>
      </c>
      <c r="N245" s="752"/>
    </row>
    <row r="246" spans="1:14" s="753" customFormat="1" ht="17.25" customHeight="1">
      <c r="A246" s="747">
        <v>171</v>
      </c>
      <c r="B246" s="747" t="s">
        <v>31</v>
      </c>
      <c r="C246" s="747" t="s">
        <v>147</v>
      </c>
      <c r="D246" s="748">
        <v>506074199</v>
      </c>
      <c r="E246" s="749" t="s">
        <v>530</v>
      </c>
      <c r="F246" s="750">
        <v>5000</v>
      </c>
      <c r="G246" s="751">
        <v>7</v>
      </c>
      <c r="H246" s="754"/>
      <c r="I246" s="15">
        <f t="shared" si="24"/>
        <v>1</v>
      </c>
      <c r="J246" s="477">
        <v>0</v>
      </c>
      <c r="K246" s="476">
        <v>1000</v>
      </c>
      <c r="L246" s="180">
        <v>4500</v>
      </c>
      <c r="M246" s="1505">
        <v>0.3</v>
      </c>
      <c r="N246" s="752"/>
    </row>
    <row r="247" spans="1:14" s="753" customFormat="1" ht="17.25" customHeight="1">
      <c r="A247" s="747">
        <v>172</v>
      </c>
      <c r="B247" s="754" t="s">
        <v>31</v>
      </c>
      <c r="C247" s="754" t="s">
        <v>147</v>
      </c>
      <c r="D247" s="761">
        <v>506074223</v>
      </c>
      <c r="E247" s="749" t="s">
        <v>713</v>
      </c>
      <c r="F247" s="762">
        <v>4000</v>
      </c>
      <c r="G247" s="763">
        <v>8</v>
      </c>
      <c r="H247" s="754"/>
      <c r="I247" s="15">
        <f t="shared" si="24"/>
        <v>1</v>
      </c>
      <c r="J247" s="477">
        <v>0</v>
      </c>
      <c r="K247" s="476">
        <v>1000</v>
      </c>
      <c r="L247" s="180">
        <v>4500</v>
      </c>
      <c r="M247" s="1505">
        <v>0.3</v>
      </c>
      <c r="N247" s="752"/>
    </row>
    <row r="248" spans="1:14" s="753" customFormat="1" ht="17.25" customHeight="1">
      <c r="A248" s="747">
        <v>173</v>
      </c>
      <c r="B248" s="754" t="s">
        <v>31</v>
      </c>
      <c r="C248" s="754" t="s">
        <v>147</v>
      </c>
      <c r="D248" s="761">
        <v>506074225</v>
      </c>
      <c r="E248" s="749" t="s">
        <v>330</v>
      </c>
      <c r="F248" s="762">
        <v>2000</v>
      </c>
      <c r="G248" s="763">
        <v>7.23</v>
      </c>
      <c r="H248" s="754"/>
      <c r="I248" s="15">
        <f t="shared" si="24"/>
        <v>1</v>
      </c>
      <c r="J248" s="477">
        <v>0</v>
      </c>
      <c r="K248" s="476">
        <v>1000</v>
      </c>
      <c r="L248" s="180">
        <v>4500</v>
      </c>
      <c r="M248" s="1505">
        <v>0.3</v>
      </c>
      <c r="N248" s="752"/>
    </row>
    <row r="249" spans="1:14" s="753" customFormat="1" ht="17.25" customHeight="1">
      <c r="A249" s="747">
        <v>174</v>
      </c>
      <c r="B249" s="754" t="s">
        <v>31</v>
      </c>
      <c r="C249" s="754" t="s">
        <v>147</v>
      </c>
      <c r="D249" s="761">
        <v>506075125</v>
      </c>
      <c r="E249" s="749" t="s">
        <v>714</v>
      </c>
      <c r="F249" s="762">
        <v>4000</v>
      </c>
      <c r="G249" s="763">
        <v>12.72</v>
      </c>
      <c r="H249" s="754"/>
      <c r="I249" s="15">
        <f t="shared" si="24"/>
        <v>1</v>
      </c>
      <c r="J249" s="477">
        <v>0</v>
      </c>
      <c r="K249" s="476">
        <v>1000</v>
      </c>
      <c r="L249" s="180">
        <v>4500</v>
      </c>
      <c r="M249" s="1505">
        <v>0.3</v>
      </c>
      <c r="N249" s="752"/>
    </row>
    <row r="250" spans="1:14" s="753" customFormat="1" ht="13.5" customHeight="1">
      <c r="A250" s="1515"/>
      <c r="B250" s="1516"/>
      <c r="C250" s="1516"/>
      <c r="D250" s="1517"/>
      <c r="E250" s="1518"/>
      <c r="F250" s="1519"/>
      <c r="G250" s="1520"/>
      <c r="H250" s="760"/>
      <c r="I250" s="1506"/>
      <c r="J250" s="1507"/>
      <c r="K250" s="1508"/>
      <c r="L250" s="1509">
        <f>SUM(L243:L249)</f>
        <v>31500</v>
      </c>
      <c r="M250" s="1510">
        <f>SUM(M243:M249)</f>
        <v>2.1</v>
      </c>
      <c r="N250" s="752"/>
    </row>
    <row r="251" spans="1:14" s="753" customFormat="1" ht="16.5" customHeight="1">
      <c r="A251" s="1027"/>
      <c r="B251" s="1027"/>
      <c r="C251" s="1027"/>
      <c r="D251" s="1028"/>
      <c r="E251" s="1029"/>
      <c r="F251" s="1030"/>
      <c r="G251" s="1031"/>
      <c r="H251" s="1032"/>
      <c r="I251" s="1511"/>
      <c r="J251" s="1512"/>
      <c r="K251" s="1513"/>
      <c r="L251" s="1514">
        <f>L250+L242+L234+L231+L226+L214+L208+L206+L204+L199</f>
        <v>226500</v>
      </c>
      <c r="M251" s="1514">
        <f>M250+M242+M234+M231+M226+M214+M208+M206+M204+M199</f>
        <v>14.999999999999998</v>
      </c>
      <c r="N251" s="752"/>
    </row>
    <row r="252" spans="1:14" s="753" customFormat="1" ht="13.5" customHeight="1">
      <c r="A252" s="747">
        <v>175</v>
      </c>
      <c r="B252" s="747" t="s">
        <v>29</v>
      </c>
      <c r="C252" s="747" t="s">
        <v>5</v>
      </c>
      <c r="D252" s="748">
        <v>509184083</v>
      </c>
      <c r="E252" s="749" t="s">
        <v>566</v>
      </c>
      <c r="F252" s="750">
        <v>5000</v>
      </c>
      <c r="G252" s="751">
        <v>5</v>
      </c>
      <c r="H252" s="754"/>
      <c r="I252" s="15">
        <f t="shared" si="24"/>
        <v>1</v>
      </c>
      <c r="J252" s="477">
        <v>0</v>
      </c>
      <c r="K252" s="476">
        <v>1000</v>
      </c>
      <c r="L252" s="180">
        <v>4500</v>
      </c>
      <c r="M252" s="1505">
        <v>0.5</v>
      </c>
      <c r="N252" s="752"/>
    </row>
    <row r="253" spans="1:14" s="753" customFormat="1" ht="13.5" customHeight="1">
      <c r="A253" s="755"/>
      <c r="B253" s="755"/>
      <c r="C253" s="755"/>
      <c r="D253" s="756"/>
      <c r="E253" s="757"/>
      <c r="F253" s="758"/>
      <c r="G253" s="759"/>
      <c r="H253" s="769"/>
      <c r="I253" s="770">
        <f>I252</f>
        <v>1</v>
      </c>
      <c r="J253" s="1507"/>
      <c r="K253" s="1508"/>
      <c r="L253" s="770">
        <f>L252</f>
        <v>4500</v>
      </c>
      <c r="M253" s="770">
        <f>M252</f>
        <v>0.5</v>
      </c>
      <c r="N253" s="752"/>
    </row>
    <row r="254" spans="1:14" s="753" customFormat="1" ht="13.5" customHeight="1">
      <c r="A254" s="747">
        <v>176</v>
      </c>
      <c r="B254" s="747" t="s">
        <v>29</v>
      </c>
      <c r="C254" s="747" t="s">
        <v>164</v>
      </c>
      <c r="D254" s="748">
        <v>509255044</v>
      </c>
      <c r="E254" s="749" t="s">
        <v>740</v>
      </c>
      <c r="F254" s="750">
        <v>3000</v>
      </c>
      <c r="G254" s="751">
        <v>3</v>
      </c>
      <c r="H254" s="754"/>
      <c r="I254" s="15">
        <f t="shared" si="24"/>
        <v>1</v>
      </c>
      <c r="J254" s="477">
        <v>0</v>
      </c>
      <c r="K254" s="476">
        <v>1000</v>
      </c>
      <c r="L254" s="180">
        <v>4500</v>
      </c>
      <c r="M254" s="1505">
        <v>0.5</v>
      </c>
      <c r="N254" s="752"/>
    </row>
    <row r="255" spans="1:14" s="753" customFormat="1" ht="13.5" customHeight="1">
      <c r="A255" s="747">
        <v>177</v>
      </c>
      <c r="B255" s="747" t="s">
        <v>29</v>
      </c>
      <c r="C255" s="747" t="s">
        <v>164</v>
      </c>
      <c r="D255" s="748">
        <v>509255046</v>
      </c>
      <c r="E255" s="749" t="s">
        <v>741</v>
      </c>
      <c r="F255" s="750">
        <v>3500</v>
      </c>
      <c r="G255" s="751">
        <v>3.5</v>
      </c>
      <c r="H255" s="754"/>
      <c r="I255" s="15">
        <f t="shared" si="24"/>
        <v>1</v>
      </c>
      <c r="J255" s="477">
        <v>0</v>
      </c>
      <c r="K255" s="476">
        <v>1000</v>
      </c>
      <c r="L255" s="180">
        <v>4500</v>
      </c>
      <c r="M255" s="1505">
        <v>0.5</v>
      </c>
      <c r="N255" s="752"/>
    </row>
    <row r="256" spans="1:14" s="753" customFormat="1" ht="13.5" customHeight="1">
      <c r="A256" s="755"/>
      <c r="B256" s="755"/>
      <c r="C256" s="755"/>
      <c r="D256" s="756"/>
      <c r="E256" s="757"/>
      <c r="F256" s="758"/>
      <c r="G256" s="759"/>
      <c r="H256" s="760"/>
      <c r="I256" s="1506"/>
      <c r="J256" s="1507"/>
      <c r="K256" s="1508"/>
      <c r="L256" s="1509">
        <f>SUM(L254:L255)</f>
        <v>9000</v>
      </c>
      <c r="M256" s="1510">
        <f>SUM(M254:M255)</f>
        <v>1</v>
      </c>
      <c r="N256" s="752"/>
    </row>
    <row r="257" spans="1:14" s="753" customFormat="1" ht="13.5" customHeight="1">
      <c r="A257" s="747">
        <v>178</v>
      </c>
      <c r="B257" s="747" t="s">
        <v>29</v>
      </c>
      <c r="C257" s="747" t="s">
        <v>28</v>
      </c>
      <c r="D257" s="748">
        <v>509212005</v>
      </c>
      <c r="E257" s="749" t="s">
        <v>745</v>
      </c>
      <c r="F257" s="750">
        <v>150</v>
      </c>
      <c r="G257" s="751">
        <v>0.15</v>
      </c>
      <c r="H257" s="754"/>
      <c r="I257" s="15">
        <f t="shared" si="24"/>
        <v>1</v>
      </c>
      <c r="J257" s="477">
        <v>0</v>
      </c>
      <c r="K257" s="476">
        <v>1000</v>
      </c>
      <c r="L257" s="180">
        <v>4500</v>
      </c>
      <c r="M257" s="1505">
        <v>0.5</v>
      </c>
      <c r="N257" s="752"/>
    </row>
    <row r="258" spans="1:14" s="753" customFormat="1" ht="13.5" customHeight="1">
      <c r="A258" s="747">
        <v>179</v>
      </c>
      <c r="B258" s="747" t="s">
        <v>29</v>
      </c>
      <c r="C258" s="747" t="s">
        <v>28</v>
      </c>
      <c r="D258" s="748">
        <v>509215025</v>
      </c>
      <c r="E258" s="749" t="s">
        <v>739</v>
      </c>
      <c r="F258" s="750">
        <v>4678.34</v>
      </c>
      <c r="G258" s="751">
        <v>6.1014900000000001</v>
      </c>
      <c r="H258" s="754"/>
      <c r="I258" s="15">
        <f t="shared" ref="I258" si="25">(K258-J258)/1000</f>
        <v>1</v>
      </c>
      <c r="J258" s="477">
        <v>0</v>
      </c>
      <c r="K258" s="476">
        <v>1000</v>
      </c>
      <c r="L258" s="180">
        <v>4500</v>
      </c>
      <c r="M258" s="1505">
        <v>0.5</v>
      </c>
      <c r="N258" s="752"/>
    </row>
    <row r="259" spans="1:14" s="753" customFormat="1" ht="13.5" customHeight="1">
      <c r="A259" s="747">
        <v>180</v>
      </c>
      <c r="B259" s="747" t="s">
        <v>29</v>
      </c>
      <c r="C259" s="747" t="s">
        <v>28</v>
      </c>
      <c r="D259" s="748">
        <v>509212007</v>
      </c>
      <c r="E259" s="749" t="s">
        <v>746</v>
      </c>
      <c r="F259" s="750">
        <v>700</v>
      </c>
      <c r="G259" s="751">
        <v>0.7</v>
      </c>
      <c r="H259" s="754"/>
      <c r="I259" s="15">
        <f t="shared" si="24"/>
        <v>1</v>
      </c>
      <c r="J259" s="477">
        <v>0</v>
      </c>
      <c r="K259" s="476">
        <v>1000</v>
      </c>
      <c r="L259" s="180">
        <v>4500</v>
      </c>
      <c r="M259" s="1505">
        <v>0.5</v>
      </c>
      <c r="N259" s="752"/>
    </row>
    <row r="260" spans="1:14" s="753" customFormat="1" ht="13.5" customHeight="1">
      <c r="A260" s="755"/>
      <c r="B260" s="755"/>
      <c r="C260" s="755"/>
      <c r="D260" s="756"/>
      <c r="E260" s="757"/>
      <c r="F260" s="758"/>
      <c r="G260" s="759"/>
      <c r="H260" s="760"/>
      <c r="I260" s="1506"/>
      <c r="J260" s="1507"/>
      <c r="K260" s="1508"/>
      <c r="L260" s="1509">
        <f>SUM(L257:L259)</f>
        <v>13500</v>
      </c>
      <c r="M260" s="1510">
        <f>SUM(M257:M259)</f>
        <v>1.5</v>
      </c>
      <c r="N260" s="752"/>
    </row>
    <row r="261" spans="1:14" s="753" customFormat="1" ht="13.5" customHeight="1">
      <c r="A261" s="747">
        <v>181</v>
      </c>
      <c r="B261" s="747" t="s">
        <v>29</v>
      </c>
      <c r="C261" s="747" t="s">
        <v>106</v>
      </c>
      <c r="D261" s="748">
        <v>509543014</v>
      </c>
      <c r="E261" s="749" t="s">
        <v>754</v>
      </c>
      <c r="F261" s="750">
        <v>586.5</v>
      </c>
      <c r="G261" s="751">
        <v>1.78654</v>
      </c>
      <c r="H261" s="754"/>
      <c r="I261" s="15">
        <f t="shared" si="24"/>
        <v>1</v>
      </c>
      <c r="J261" s="477">
        <v>0</v>
      </c>
      <c r="K261" s="476">
        <v>1000</v>
      </c>
      <c r="L261" s="180">
        <v>13500</v>
      </c>
      <c r="M261" s="1505">
        <v>9.5</v>
      </c>
      <c r="N261" s="752"/>
    </row>
    <row r="262" spans="1:14" s="753" customFormat="1" ht="13.5" customHeight="1">
      <c r="A262" s="747">
        <v>182</v>
      </c>
      <c r="B262" s="747" t="s">
        <v>29</v>
      </c>
      <c r="C262" s="747" t="s">
        <v>98</v>
      </c>
      <c r="D262" s="748">
        <v>509544009</v>
      </c>
      <c r="E262" s="749" t="s">
        <v>755</v>
      </c>
      <c r="F262" s="750">
        <v>4000</v>
      </c>
      <c r="G262" s="751">
        <v>4</v>
      </c>
      <c r="H262" s="754"/>
      <c r="I262" s="15">
        <f t="shared" si="24"/>
        <v>1</v>
      </c>
      <c r="J262" s="477">
        <v>0</v>
      </c>
      <c r="K262" s="476">
        <v>1000</v>
      </c>
      <c r="L262" s="180">
        <v>4500</v>
      </c>
      <c r="M262" s="1505">
        <v>0.5</v>
      </c>
      <c r="N262" s="752"/>
    </row>
    <row r="263" spans="1:14" s="753" customFormat="1" ht="13.5" customHeight="1">
      <c r="A263" s="755"/>
      <c r="B263" s="755"/>
      <c r="C263" s="755"/>
      <c r="D263" s="756"/>
      <c r="E263" s="757"/>
      <c r="F263" s="758"/>
      <c r="G263" s="759"/>
      <c r="H263" s="760"/>
      <c r="I263" s="1506"/>
      <c r="J263" s="1507"/>
      <c r="K263" s="1508"/>
      <c r="L263" s="1509">
        <f>SUM(L261:L262)</f>
        <v>18000</v>
      </c>
      <c r="M263" s="1510">
        <f>SUM(M261:M262)</f>
        <v>10</v>
      </c>
      <c r="N263" s="752"/>
    </row>
    <row r="264" spans="1:14" s="753" customFormat="1" ht="13.5" customHeight="1">
      <c r="A264" s="747">
        <v>183</v>
      </c>
      <c r="B264" s="747" t="s">
        <v>29</v>
      </c>
      <c r="C264" s="747" t="s">
        <v>246</v>
      </c>
      <c r="D264" s="748">
        <v>509915032</v>
      </c>
      <c r="E264" s="749" t="s">
        <v>605</v>
      </c>
      <c r="F264" s="750">
        <v>8500</v>
      </c>
      <c r="G264" s="751">
        <v>9</v>
      </c>
      <c r="H264" s="754"/>
      <c r="I264" s="15">
        <f t="shared" si="24"/>
        <v>1</v>
      </c>
      <c r="J264" s="477">
        <v>0</v>
      </c>
      <c r="K264" s="476">
        <v>1000</v>
      </c>
      <c r="L264" s="180">
        <v>4500</v>
      </c>
      <c r="M264" s="1505">
        <v>0.3</v>
      </c>
      <c r="N264" s="752"/>
    </row>
    <row r="265" spans="1:14" s="753" customFormat="1" ht="13.5" customHeight="1">
      <c r="A265" s="747">
        <v>184</v>
      </c>
      <c r="B265" s="747" t="s">
        <v>29</v>
      </c>
      <c r="C265" s="747" t="s">
        <v>246</v>
      </c>
      <c r="D265" s="748">
        <v>509915033</v>
      </c>
      <c r="E265" s="749" t="s">
        <v>606</v>
      </c>
      <c r="F265" s="750">
        <v>6700</v>
      </c>
      <c r="G265" s="751">
        <v>6.7</v>
      </c>
      <c r="H265" s="754"/>
      <c r="I265" s="15">
        <f t="shared" si="24"/>
        <v>1</v>
      </c>
      <c r="J265" s="477">
        <v>0</v>
      </c>
      <c r="K265" s="476">
        <v>1000</v>
      </c>
      <c r="L265" s="180">
        <v>4500</v>
      </c>
      <c r="M265" s="1505">
        <v>0.3</v>
      </c>
      <c r="N265" s="752"/>
    </row>
    <row r="266" spans="1:14" s="753" customFormat="1" ht="13.5" customHeight="1">
      <c r="A266" s="755"/>
      <c r="B266" s="755"/>
      <c r="C266" s="755"/>
      <c r="D266" s="756"/>
      <c r="E266" s="757"/>
      <c r="F266" s="758"/>
      <c r="G266" s="759"/>
      <c r="H266" s="760"/>
      <c r="I266" s="1506"/>
      <c r="J266" s="1507"/>
      <c r="K266" s="1508"/>
      <c r="L266" s="1509">
        <f>SUM(L264:L265)</f>
        <v>9000</v>
      </c>
      <c r="M266" s="1510">
        <f>SUM(M264:M265)</f>
        <v>0.6</v>
      </c>
      <c r="N266" s="752"/>
    </row>
    <row r="267" spans="1:14" s="753" customFormat="1" ht="17.25" customHeight="1">
      <c r="A267" s="1027"/>
      <c r="B267" s="1027"/>
      <c r="C267" s="1027"/>
      <c r="D267" s="1028"/>
      <c r="E267" s="1029"/>
      <c r="F267" s="1030"/>
      <c r="G267" s="1031"/>
      <c r="H267" s="1032"/>
      <c r="I267" s="1511"/>
      <c r="J267" s="1512"/>
      <c r="K267" s="1513"/>
      <c r="L267" s="1514">
        <f>L266+L263+L260+L256+L253</f>
        <v>54000</v>
      </c>
      <c r="M267" s="1514">
        <f>M266+M263+M260+M256+M253</f>
        <v>13.6</v>
      </c>
      <c r="N267" s="752"/>
    </row>
    <row r="268" spans="1:14" s="753" customFormat="1" ht="13.5" customHeight="1">
      <c r="A268" s="747">
        <v>185</v>
      </c>
      <c r="B268" s="747" t="s">
        <v>21</v>
      </c>
      <c r="C268" s="747" t="s">
        <v>245</v>
      </c>
      <c r="D268" s="748">
        <v>542734102</v>
      </c>
      <c r="E268" s="749" t="s">
        <v>244</v>
      </c>
      <c r="F268" s="750">
        <v>6000</v>
      </c>
      <c r="G268" s="751">
        <v>6</v>
      </c>
      <c r="H268" s="754"/>
      <c r="I268" s="15">
        <f t="shared" si="24"/>
        <v>1</v>
      </c>
      <c r="J268" s="477">
        <v>0</v>
      </c>
      <c r="K268" s="476">
        <v>1000</v>
      </c>
      <c r="L268" s="180">
        <v>4500</v>
      </c>
      <c r="M268" s="1505">
        <v>0.5</v>
      </c>
      <c r="N268" s="752"/>
    </row>
    <row r="269" spans="1:14" s="753" customFormat="1" ht="13.5" customHeight="1">
      <c r="A269" s="755"/>
      <c r="B269" s="755"/>
      <c r="C269" s="755"/>
      <c r="D269" s="756"/>
      <c r="E269" s="757"/>
      <c r="F269" s="758"/>
      <c r="G269" s="759"/>
      <c r="H269" s="769"/>
      <c r="I269" s="770">
        <f>I268</f>
        <v>1</v>
      </c>
      <c r="J269" s="1507"/>
      <c r="K269" s="1508"/>
      <c r="L269" s="770">
        <f>L268</f>
        <v>4500</v>
      </c>
      <c r="M269" s="770">
        <f>M268</f>
        <v>0.5</v>
      </c>
      <c r="N269" s="752"/>
    </row>
    <row r="270" spans="1:14" s="753" customFormat="1" ht="13.5" customHeight="1">
      <c r="A270" s="747">
        <v>186</v>
      </c>
      <c r="B270" s="747" t="s">
        <v>21</v>
      </c>
      <c r="C270" s="747" t="s">
        <v>5</v>
      </c>
      <c r="D270" s="748">
        <v>542404147</v>
      </c>
      <c r="E270" s="749" t="s">
        <v>608</v>
      </c>
      <c r="F270" s="750">
        <v>2000</v>
      </c>
      <c r="G270" s="751">
        <v>2</v>
      </c>
      <c r="H270" s="754"/>
      <c r="I270" s="15">
        <f t="shared" si="24"/>
        <v>1</v>
      </c>
      <c r="J270" s="477">
        <v>0</v>
      </c>
      <c r="K270" s="476">
        <v>1000</v>
      </c>
      <c r="L270" s="180">
        <v>4500</v>
      </c>
      <c r="M270" s="1505">
        <v>0.5</v>
      </c>
      <c r="N270" s="752"/>
    </row>
    <row r="271" spans="1:14" s="753" customFormat="1" ht="13.5" customHeight="1">
      <c r="A271" s="755"/>
      <c r="B271" s="755"/>
      <c r="C271" s="755"/>
      <c r="D271" s="756"/>
      <c r="E271" s="757"/>
      <c r="F271" s="758"/>
      <c r="G271" s="759"/>
      <c r="H271" s="769"/>
      <c r="I271" s="770">
        <f>I270</f>
        <v>1</v>
      </c>
      <c r="J271" s="1507"/>
      <c r="K271" s="1508"/>
      <c r="L271" s="770">
        <f>L270</f>
        <v>4500</v>
      </c>
      <c r="M271" s="770">
        <f>M270</f>
        <v>0.5</v>
      </c>
      <c r="N271" s="752"/>
    </row>
    <row r="272" spans="1:14" s="753" customFormat="1" ht="13.5" customHeight="1">
      <c r="A272" s="747">
        <v>187</v>
      </c>
      <c r="B272" s="754" t="s">
        <v>130</v>
      </c>
      <c r="C272" s="754" t="s">
        <v>18</v>
      </c>
      <c r="D272" s="761">
        <v>542844089</v>
      </c>
      <c r="E272" s="749" t="s">
        <v>234</v>
      </c>
      <c r="F272" s="762">
        <v>16000</v>
      </c>
      <c r="G272" s="763">
        <v>10</v>
      </c>
      <c r="H272" s="754"/>
      <c r="I272" s="15">
        <f t="shared" si="24"/>
        <v>1</v>
      </c>
      <c r="J272" s="477">
        <v>0</v>
      </c>
      <c r="K272" s="476">
        <v>1000</v>
      </c>
      <c r="L272" s="180">
        <v>4500</v>
      </c>
      <c r="M272" s="1505">
        <v>0.3</v>
      </c>
      <c r="N272" s="752"/>
    </row>
    <row r="273" spans="1:14" s="694" customFormat="1" ht="13.5" customHeight="1">
      <c r="A273" s="1100">
        <v>188</v>
      </c>
      <c r="B273" s="308" t="s">
        <v>665</v>
      </c>
      <c r="C273" s="308" t="s">
        <v>18</v>
      </c>
      <c r="D273" s="295">
        <v>542845031</v>
      </c>
      <c r="E273" s="1092" t="s">
        <v>759</v>
      </c>
      <c r="F273" s="725">
        <v>4600</v>
      </c>
      <c r="G273" s="310">
        <v>4</v>
      </c>
      <c r="H273" s="713"/>
      <c r="I273" s="1255">
        <f>(K273-J273)/1000</f>
        <v>0.5</v>
      </c>
      <c r="J273" s="1435">
        <v>0</v>
      </c>
      <c r="K273" s="1436">
        <v>500</v>
      </c>
      <c r="L273" s="1437">
        <v>2000</v>
      </c>
      <c r="M273" s="1505">
        <v>0.3</v>
      </c>
    </row>
    <row r="274" spans="1:14" s="694" customFormat="1" ht="13.5" customHeight="1">
      <c r="A274" s="1100">
        <v>189</v>
      </c>
      <c r="B274" s="308" t="s">
        <v>665</v>
      </c>
      <c r="C274" s="308" t="s">
        <v>18</v>
      </c>
      <c r="D274" s="295">
        <v>542845042</v>
      </c>
      <c r="E274" s="1092" t="s">
        <v>235</v>
      </c>
      <c r="F274" s="725">
        <v>6400</v>
      </c>
      <c r="G274" s="310">
        <v>6.9</v>
      </c>
      <c r="H274" s="713"/>
      <c r="I274" s="1255">
        <f>(K274-J274)/1000</f>
        <v>0.5</v>
      </c>
      <c r="J274" s="1435">
        <v>0</v>
      </c>
      <c r="K274" s="1436">
        <v>500</v>
      </c>
      <c r="L274" s="1437">
        <v>200</v>
      </c>
      <c r="M274" s="1505">
        <v>0.3</v>
      </c>
    </row>
    <row r="275" spans="1:14" s="753" customFormat="1" ht="13.5" customHeight="1">
      <c r="A275" s="755"/>
      <c r="B275" s="755"/>
      <c r="C275" s="755"/>
      <c r="D275" s="756"/>
      <c r="E275" s="757"/>
      <c r="F275" s="758"/>
      <c r="G275" s="759"/>
      <c r="H275" s="769"/>
      <c r="I275" s="770">
        <f>I272</f>
        <v>1</v>
      </c>
      <c r="J275" s="1507"/>
      <c r="K275" s="1508"/>
      <c r="L275" s="770">
        <f>L272</f>
        <v>4500</v>
      </c>
      <c r="M275" s="770">
        <f>M272</f>
        <v>0.3</v>
      </c>
      <c r="N275" s="752"/>
    </row>
    <row r="276" spans="1:14" s="753" customFormat="1" ht="17.25" customHeight="1">
      <c r="A276" s="1027"/>
      <c r="B276" s="1027"/>
      <c r="C276" s="1027"/>
      <c r="D276" s="1028"/>
      <c r="E276" s="1029"/>
      <c r="F276" s="1030"/>
      <c r="G276" s="1031"/>
      <c r="H276" s="1032"/>
      <c r="I276" s="1511"/>
      <c r="J276" s="1512"/>
      <c r="K276" s="1513"/>
      <c r="L276" s="1514">
        <f>L275+L271+L269</f>
        <v>13500</v>
      </c>
      <c r="M276" s="1514">
        <f>M275+M271+M269</f>
        <v>1.3</v>
      </c>
      <c r="N276" s="752"/>
    </row>
    <row r="277" spans="1:14" s="753" customFormat="1" ht="16.5" customHeight="1">
      <c r="A277" s="747">
        <v>190</v>
      </c>
      <c r="B277" s="754" t="s">
        <v>8</v>
      </c>
      <c r="C277" s="747" t="s">
        <v>97</v>
      </c>
      <c r="D277" s="748">
        <v>578383044</v>
      </c>
      <c r="E277" s="749" t="s">
        <v>230</v>
      </c>
      <c r="F277" s="750">
        <v>4000</v>
      </c>
      <c r="G277" s="751">
        <v>4</v>
      </c>
      <c r="H277" s="754"/>
      <c r="I277" s="15">
        <f t="shared" si="24"/>
        <v>1</v>
      </c>
      <c r="J277" s="477">
        <v>0</v>
      </c>
      <c r="K277" s="476">
        <v>1000</v>
      </c>
      <c r="L277" s="180">
        <v>4500</v>
      </c>
      <c r="M277" s="1505">
        <v>0.3</v>
      </c>
      <c r="N277" s="752"/>
    </row>
    <row r="278" spans="1:14" s="753" customFormat="1" ht="16.5" customHeight="1">
      <c r="A278" s="747">
        <v>191</v>
      </c>
      <c r="B278" s="754" t="s">
        <v>8</v>
      </c>
      <c r="C278" s="747" t="s">
        <v>97</v>
      </c>
      <c r="D278" s="761">
        <v>578384046</v>
      </c>
      <c r="E278" s="749" t="s">
        <v>621</v>
      </c>
      <c r="F278" s="762">
        <v>10000</v>
      </c>
      <c r="G278" s="763">
        <v>9.6</v>
      </c>
      <c r="H278" s="754"/>
      <c r="I278" s="15">
        <f t="shared" si="24"/>
        <v>1</v>
      </c>
      <c r="J278" s="477">
        <v>0</v>
      </c>
      <c r="K278" s="476">
        <v>1000</v>
      </c>
      <c r="L278" s="180">
        <v>4500</v>
      </c>
      <c r="M278" s="1505">
        <v>0.3</v>
      </c>
      <c r="N278" s="752"/>
    </row>
    <row r="279" spans="1:14" s="753" customFormat="1" ht="16.5" customHeight="1">
      <c r="A279" s="747">
        <v>192</v>
      </c>
      <c r="B279" s="754" t="s">
        <v>8</v>
      </c>
      <c r="C279" s="747" t="s">
        <v>97</v>
      </c>
      <c r="D279" s="748">
        <v>578384061</v>
      </c>
      <c r="E279" s="749" t="s">
        <v>227</v>
      </c>
      <c r="F279" s="750">
        <v>3500</v>
      </c>
      <c r="G279" s="751">
        <v>3.5</v>
      </c>
      <c r="H279" s="754"/>
      <c r="I279" s="15">
        <f t="shared" si="24"/>
        <v>1</v>
      </c>
      <c r="J279" s="477">
        <v>0</v>
      </c>
      <c r="K279" s="476">
        <v>1000</v>
      </c>
      <c r="L279" s="180">
        <v>4500</v>
      </c>
      <c r="M279" s="1505">
        <v>0.3</v>
      </c>
      <c r="N279" s="752"/>
    </row>
    <row r="280" spans="1:14" s="753" customFormat="1" ht="16.5" customHeight="1">
      <c r="A280" s="747">
        <v>193</v>
      </c>
      <c r="B280" s="754" t="s">
        <v>8</v>
      </c>
      <c r="C280" s="747" t="s">
        <v>97</v>
      </c>
      <c r="D280" s="748">
        <v>578384109</v>
      </c>
      <c r="E280" s="749" t="s">
        <v>229</v>
      </c>
      <c r="F280" s="750">
        <v>1200</v>
      </c>
      <c r="G280" s="751">
        <v>1.2</v>
      </c>
      <c r="H280" s="754"/>
      <c r="I280" s="15">
        <f t="shared" si="24"/>
        <v>1</v>
      </c>
      <c r="J280" s="477">
        <v>0</v>
      </c>
      <c r="K280" s="476">
        <v>1000</v>
      </c>
      <c r="L280" s="180">
        <v>4500</v>
      </c>
      <c r="M280" s="1505">
        <v>0.3</v>
      </c>
      <c r="N280" s="752"/>
    </row>
    <row r="281" spans="1:14" s="753" customFormat="1" ht="16.5" customHeight="1">
      <c r="A281" s="747">
        <v>194</v>
      </c>
      <c r="B281" s="754" t="s">
        <v>8</v>
      </c>
      <c r="C281" s="747" t="s">
        <v>97</v>
      </c>
      <c r="D281" s="748">
        <v>578385132</v>
      </c>
      <c r="E281" s="749" t="s">
        <v>228</v>
      </c>
      <c r="F281" s="750">
        <v>700</v>
      </c>
      <c r="G281" s="751">
        <v>0.7</v>
      </c>
      <c r="H281" s="754"/>
      <c r="I281" s="15">
        <f t="shared" si="24"/>
        <v>1</v>
      </c>
      <c r="J281" s="477">
        <v>0</v>
      </c>
      <c r="K281" s="476">
        <v>1000</v>
      </c>
      <c r="L281" s="180">
        <v>4500</v>
      </c>
      <c r="M281" s="1505">
        <v>0.3</v>
      </c>
      <c r="N281" s="752"/>
    </row>
    <row r="282" spans="1:14" s="753" customFormat="1" ht="13.5" customHeight="1">
      <c r="A282" s="755"/>
      <c r="B282" s="755"/>
      <c r="C282" s="755"/>
      <c r="D282" s="756"/>
      <c r="E282" s="757"/>
      <c r="F282" s="758"/>
      <c r="G282" s="759"/>
      <c r="H282" s="760"/>
      <c r="I282" s="1506"/>
      <c r="J282" s="1507"/>
      <c r="K282" s="1508"/>
      <c r="L282" s="1509">
        <f>SUM(L277:L281)</f>
        <v>22500</v>
      </c>
      <c r="M282" s="1510">
        <f>SUM(M277:M281)</f>
        <v>1.5</v>
      </c>
      <c r="N282" s="752"/>
    </row>
    <row r="283" spans="1:14" s="753" customFormat="1" ht="13.5" customHeight="1">
      <c r="A283" s="747">
        <v>195</v>
      </c>
      <c r="B283" s="754" t="s">
        <v>8</v>
      </c>
      <c r="C283" s="747" t="s">
        <v>5</v>
      </c>
      <c r="D283" s="748">
        <v>578954060</v>
      </c>
      <c r="E283" s="749" t="s">
        <v>217</v>
      </c>
      <c r="F283" s="750">
        <v>400</v>
      </c>
      <c r="G283" s="751">
        <v>0.4</v>
      </c>
      <c r="H283" s="754"/>
      <c r="I283" s="15">
        <f t="shared" si="24"/>
        <v>1</v>
      </c>
      <c r="J283" s="477">
        <v>0</v>
      </c>
      <c r="K283" s="476">
        <v>1000</v>
      </c>
      <c r="L283" s="180">
        <v>4500</v>
      </c>
      <c r="M283" s="1505">
        <v>0.5</v>
      </c>
      <c r="N283" s="752"/>
    </row>
    <row r="284" spans="1:14" s="753" customFormat="1" ht="27" customHeight="1">
      <c r="A284" s="747">
        <v>196</v>
      </c>
      <c r="B284" s="754" t="s">
        <v>8</v>
      </c>
      <c r="C284" s="754" t="s">
        <v>5</v>
      </c>
      <c r="D284" s="761">
        <v>578955337</v>
      </c>
      <c r="E284" s="749" t="s">
        <v>765</v>
      </c>
      <c r="F284" s="762">
        <v>8000</v>
      </c>
      <c r="G284" s="763">
        <v>24.6</v>
      </c>
      <c r="H284" s="754"/>
      <c r="I284" s="15">
        <f t="shared" si="24"/>
        <v>1</v>
      </c>
      <c r="J284" s="477">
        <v>0</v>
      </c>
      <c r="K284" s="476">
        <v>1000</v>
      </c>
      <c r="L284" s="180">
        <v>4500</v>
      </c>
      <c r="M284" s="1505">
        <v>0.5</v>
      </c>
      <c r="N284" s="752"/>
    </row>
    <row r="285" spans="1:14" s="753" customFormat="1" ht="13.5" customHeight="1">
      <c r="A285" s="755"/>
      <c r="B285" s="760"/>
      <c r="C285" s="760"/>
      <c r="D285" s="764"/>
      <c r="E285" s="757"/>
      <c r="F285" s="765"/>
      <c r="G285" s="766"/>
      <c r="H285" s="760"/>
      <c r="I285" s="1506"/>
      <c r="J285" s="1507"/>
      <c r="K285" s="1508"/>
      <c r="L285" s="1509">
        <f>SUM(L283:L284)</f>
        <v>9000</v>
      </c>
      <c r="M285" s="1510">
        <f>SUM(M283:M284)</f>
        <v>1</v>
      </c>
      <c r="N285" s="752"/>
    </row>
    <row r="286" spans="1:14" s="753" customFormat="1" ht="13.5" customHeight="1">
      <c r="A286" s="747">
        <v>197</v>
      </c>
      <c r="B286" s="754" t="s">
        <v>8</v>
      </c>
      <c r="C286" s="754" t="s">
        <v>104</v>
      </c>
      <c r="D286" s="761">
        <v>578524109</v>
      </c>
      <c r="E286" s="749" t="s">
        <v>766</v>
      </c>
      <c r="F286" s="762">
        <v>4000</v>
      </c>
      <c r="G286" s="763">
        <v>12</v>
      </c>
      <c r="H286" s="754"/>
      <c r="I286" s="15">
        <f t="shared" si="24"/>
        <v>1</v>
      </c>
      <c r="J286" s="477">
        <v>0</v>
      </c>
      <c r="K286" s="476">
        <v>1000</v>
      </c>
      <c r="L286" s="180">
        <v>4500</v>
      </c>
      <c r="M286" s="1505">
        <v>0.5</v>
      </c>
      <c r="N286" s="752"/>
    </row>
    <row r="287" spans="1:14" s="753" customFormat="1" ht="13.5" customHeight="1">
      <c r="A287" s="755"/>
      <c r="B287" s="755"/>
      <c r="C287" s="755"/>
      <c r="D287" s="756"/>
      <c r="E287" s="757"/>
      <c r="F287" s="758"/>
      <c r="G287" s="759"/>
      <c r="H287" s="769"/>
      <c r="I287" s="770">
        <f>I286</f>
        <v>1</v>
      </c>
      <c r="J287" s="1507"/>
      <c r="K287" s="1508"/>
      <c r="L287" s="770">
        <f>L286</f>
        <v>4500</v>
      </c>
      <c r="M287" s="770">
        <f>M286</f>
        <v>0.5</v>
      </c>
      <c r="N287" s="752"/>
    </row>
    <row r="288" spans="1:14" s="753" customFormat="1" ht="13.5" customHeight="1">
      <c r="A288" s="747">
        <v>198</v>
      </c>
      <c r="B288" s="754" t="s">
        <v>8</v>
      </c>
      <c r="C288" s="747" t="s">
        <v>11</v>
      </c>
      <c r="D288" s="748">
        <v>578765012</v>
      </c>
      <c r="E288" s="749" t="s">
        <v>435</v>
      </c>
      <c r="F288" s="767">
        <v>7800</v>
      </c>
      <c r="G288" s="768">
        <v>10.6</v>
      </c>
      <c r="H288" s="754"/>
      <c r="I288" s="15">
        <f t="shared" si="24"/>
        <v>1</v>
      </c>
      <c r="J288" s="477">
        <v>0</v>
      </c>
      <c r="K288" s="476">
        <v>1000</v>
      </c>
      <c r="L288" s="180">
        <v>4500</v>
      </c>
      <c r="M288" s="1505">
        <v>0.5</v>
      </c>
      <c r="N288" s="752"/>
    </row>
    <row r="289" spans="1:14" s="753" customFormat="1" ht="13.5" customHeight="1">
      <c r="A289" s="755"/>
      <c r="B289" s="755"/>
      <c r="C289" s="755"/>
      <c r="D289" s="756"/>
      <c r="E289" s="757"/>
      <c r="F289" s="758"/>
      <c r="G289" s="759"/>
      <c r="H289" s="769"/>
      <c r="I289" s="770">
        <f>I288</f>
        <v>1</v>
      </c>
      <c r="J289" s="1507"/>
      <c r="K289" s="1508"/>
      <c r="L289" s="770">
        <f>L288</f>
        <v>4500</v>
      </c>
      <c r="M289" s="770">
        <f>M288</f>
        <v>0.5</v>
      </c>
      <c r="N289" s="752"/>
    </row>
    <row r="290" spans="1:14" s="753" customFormat="1" ht="13.5" customHeight="1">
      <c r="A290" s="747">
        <v>199</v>
      </c>
      <c r="B290" s="754" t="s">
        <v>8</v>
      </c>
      <c r="C290" s="754" t="s">
        <v>125</v>
      </c>
      <c r="D290" s="761">
        <v>578585173</v>
      </c>
      <c r="E290" s="749" t="s">
        <v>768</v>
      </c>
      <c r="F290" s="762">
        <v>16400</v>
      </c>
      <c r="G290" s="763">
        <v>30</v>
      </c>
      <c r="H290" s="754"/>
      <c r="I290" s="15">
        <f t="shared" si="24"/>
        <v>1</v>
      </c>
      <c r="J290" s="477">
        <v>0</v>
      </c>
      <c r="K290" s="476">
        <v>1000</v>
      </c>
      <c r="L290" s="180">
        <v>4500</v>
      </c>
      <c r="M290" s="1505">
        <v>0.5</v>
      </c>
      <c r="N290" s="752"/>
    </row>
    <row r="291" spans="1:14" s="753" customFormat="1" ht="13.5" customHeight="1">
      <c r="A291" s="755"/>
      <c r="B291" s="755"/>
      <c r="C291" s="755"/>
      <c r="D291" s="756"/>
      <c r="E291" s="757"/>
      <c r="F291" s="758"/>
      <c r="G291" s="759"/>
      <c r="H291" s="769"/>
      <c r="I291" s="770">
        <f>I290</f>
        <v>1</v>
      </c>
      <c r="J291" s="1507"/>
      <c r="K291" s="1508"/>
      <c r="L291" s="770">
        <f>L290</f>
        <v>4500</v>
      </c>
      <c r="M291" s="770">
        <f>M290</f>
        <v>0.5</v>
      </c>
      <c r="N291" s="752"/>
    </row>
    <row r="292" spans="1:14" s="753" customFormat="1" ht="17.25" customHeight="1">
      <c r="A292" s="1027"/>
      <c r="B292" s="1027"/>
      <c r="C292" s="1027"/>
      <c r="D292" s="1028"/>
      <c r="E292" s="1029"/>
      <c r="F292" s="1030"/>
      <c r="G292" s="1031"/>
      <c r="H292" s="1032"/>
      <c r="I292" s="1511"/>
      <c r="J292" s="1512"/>
      <c r="K292" s="1513"/>
      <c r="L292" s="1514">
        <f>L291+L289+L287+L285+L282</f>
        <v>45000</v>
      </c>
      <c r="M292" s="1514">
        <f>M291+M289+M287+M285+M282</f>
        <v>4</v>
      </c>
      <c r="N292" s="752"/>
    </row>
    <row r="293" spans="1:14" s="753" customFormat="1" ht="13.5" customHeight="1">
      <c r="A293" s="747">
        <v>200</v>
      </c>
      <c r="B293" s="747" t="s">
        <v>1</v>
      </c>
      <c r="C293" s="754" t="s">
        <v>77</v>
      </c>
      <c r="D293" s="761">
        <v>579144050</v>
      </c>
      <c r="E293" s="749" t="s">
        <v>770</v>
      </c>
      <c r="F293" s="762">
        <v>9000</v>
      </c>
      <c r="G293" s="763">
        <v>24</v>
      </c>
      <c r="H293" s="754"/>
      <c r="I293" s="15">
        <f t="shared" si="24"/>
        <v>1</v>
      </c>
      <c r="J293" s="477">
        <v>0</v>
      </c>
      <c r="K293" s="476">
        <v>1000</v>
      </c>
      <c r="L293" s="180">
        <v>4500</v>
      </c>
      <c r="M293" s="1505">
        <v>0.5</v>
      </c>
      <c r="N293" s="752"/>
    </row>
    <row r="294" spans="1:14" s="753" customFormat="1" ht="13.5" customHeight="1">
      <c r="A294" s="755"/>
      <c r="B294" s="755"/>
      <c r="C294" s="755"/>
      <c r="D294" s="756"/>
      <c r="E294" s="757"/>
      <c r="F294" s="758"/>
      <c r="G294" s="759"/>
      <c r="H294" s="769"/>
      <c r="I294" s="770">
        <f>I293</f>
        <v>1</v>
      </c>
      <c r="J294" s="1507"/>
      <c r="K294" s="1508"/>
      <c r="L294" s="770">
        <f>L293</f>
        <v>4500</v>
      </c>
      <c r="M294" s="770">
        <f>M293</f>
        <v>0.5</v>
      </c>
      <c r="N294" s="752"/>
    </row>
    <row r="295" spans="1:14" s="753" customFormat="1" ht="13.5" customHeight="1">
      <c r="A295" s="747">
        <v>201</v>
      </c>
      <c r="B295" s="747" t="s">
        <v>1</v>
      </c>
      <c r="C295" s="747" t="s">
        <v>116</v>
      </c>
      <c r="D295" s="748">
        <v>579763006</v>
      </c>
      <c r="E295" s="749" t="s">
        <v>772</v>
      </c>
      <c r="F295" s="750">
        <v>4000</v>
      </c>
      <c r="G295" s="751">
        <v>4</v>
      </c>
      <c r="H295" s="754"/>
      <c r="I295" s="15">
        <f t="shared" si="24"/>
        <v>1</v>
      </c>
      <c r="J295" s="477">
        <v>0</v>
      </c>
      <c r="K295" s="476">
        <v>1000</v>
      </c>
      <c r="L295" s="180">
        <v>4500</v>
      </c>
      <c r="M295" s="1505">
        <v>0.5</v>
      </c>
      <c r="N295" s="752"/>
    </row>
    <row r="296" spans="1:14" s="753" customFormat="1" ht="13.5" customHeight="1">
      <c r="A296" s="755"/>
      <c r="B296" s="755"/>
      <c r="C296" s="755"/>
      <c r="D296" s="756"/>
      <c r="E296" s="757"/>
      <c r="F296" s="758"/>
      <c r="G296" s="759"/>
      <c r="H296" s="769"/>
      <c r="I296" s="770">
        <f>I295</f>
        <v>1</v>
      </c>
      <c r="J296" s="1507"/>
      <c r="K296" s="1508"/>
      <c r="L296" s="770">
        <f>L295</f>
        <v>4500</v>
      </c>
      <c r="M296" s="770">
        <f>M295</f>
        <v>0.5</v>
      </c>
      <c r="N296" s="752"/>
    </row>
    <row r="297" spans="1:14" s="753" customFormat="1" ht="13.5" customHeight="1">
      <c r="A297" s="747">
        <v>202</v>
      </c>
      <c r="B297" s="747" t="s">
        <v>1</v>
      </c>
      <c r="C297" s="747" t="s">
        <v>3</v>
      </c>
      <c r="D297" s="748">
        <v>579873009</v>
      </c>
      <c r="E297" s="749" t="s">
        <v>185</v>
      </c>
      <c r="F297" s="750">
        <v>3000</v>
      </c>
      <c r="G297" s="751">
        <v>3</v>
      </c>
      <c r="H297" s="754"/>
      <c r="I297" s="15">
        <f t="shared" si="24"/>
        <v>1</v>
      </c>
      <c r="J297" s="477">
        <v>0</v>
      </c>
      <c r="K297" s="476">
        <v>1000</v>
      </c>
      <c r="L297" s="180">
        <v>4500</v>
      </c>
      <c r="M297" s="1505">
        <v>0.3</v>
      </c>
      <c r="N297" s="752"/>
    </row>
    <row r="298" spans="1:14" s="753" customFormat="1" ht="13.5" customHeight="1">
      <c r="A298" s="747">
        <v>203</v>
      </c>
      <c r="B298" s="747" t="s">
        <v>1</v>
      </c>
      <c r="C298" s="747" t="s">
        <v>3</v>
      </c>
      <c r="D298" s="748">
        <v>579874003</v>
      </c>
      <c r="E298" s="749" t="s">
        <v>626</v>
      </c>
      <c r="F298" s="750">
        <v>1000</v>
      </c>
      <c r="G298" s="751">
        <v>1</v>
      </c>
      <c r="H298" s="754"/>
      <c r="I298" s="15">
        <f t="shared" si="24"/>
        <v>1</v>
      </c>
      <c r="J298" s="477">
        <v>0</v>
      </c>
      <c r="K298" s="476">
        <v>1000</v>
      </c>
      <c r="L298" s="180">
        <v>4500</v>
      </c>
      <c r="M298" s="1505">
        <v>0.3</v>
      </c>
      <c r="N298" s="752"/>
    </row>
    <row r="299" spans="1:14" s="753" customFormat="1" ht="13.5" customHeight="1">
      <c r="A299" s="747">
        <v>204</v>
      </c>
      <c r="B299" s="747" t="s">
        <v>1</v>
      </c>
      <c r="C299" s="747" t="s">
        <v>114</v>
      </c>
      <c r="D299" s="748">
        <v>579874127</v>
      </c>
      <c r="E299" s="749" t="s">
        <v>186</v>
      </c>
      <c r="F299" s="750">
        <v>10000</v>
      </c>
      <c r="G299" s="751">
        <v>15</v>
      </c>
      <c r="H299" s="754"/>
      <c r="I299" s="15">
        <f t="shared" si="24"/>
        <v>1</v>
      </c>
      <c r="J299" s="477">
        <v>0</v>
      </c>
      <c r="K299" s="476">
        <v>1000</v>
      </c>
      <c r="L299" s="180">
        <v>4500</v>
      </c>
      <c r="M299" s="1505">
        <v>0.3</v>
      </c>
      <c r="N299" s="752"/>
    </row>
    <row r="300" spans="1:14" s="753" customFormat="1" ht="13.5" customHeight="1">
      <c r="A300" s="755"/>
      <c r="B300" s="755"/>
      <c r="C300" s="755"/>
      <c r="D300" s="756"/>
      <c r="E300" s="757"/>
      <c r="F300" s="758"/>
      <c r="G300" s="759"/>
      <c r="H300" s="760"/>
      <c r="I300" s="1506"/>
      <c r="J300" s="1507"/>
      <c r="K300" s="1508"/>
      <c r="L300" s="1509">
        <f>SUM(L297:L299)</f>
        <v>13500</v>
      </c>
      <c r="M300" s="1510">
        <f>SUM(M297:M299)</f>
        <v>0.89999999999999991</v>
      </c>
      <c r="N300" s="752"/>
    </row>
    <row r="301" spans="1:14" s="753" customFormat="1" ht="13.5" customHeight="1">
      <c r="A301" s="747">
        <v>205</v>
      </c>
      <c r="B301" s="747" t="s">
        <v>1</v>
      </c>
      <c r="C301" s="747" t="s">
        <v>5</v>
      </c>
      <c r="D301" s="748">
        <v>579804019</v>
      </c>
      <c r="E301" s="749" t="s">
        <v>184</v>
      </c>
      <c r="F301" s="750">
        <v>1000</v>
      </c>
      <c r="G301" s="751">
        <v>1</v>
      </c>
      <c r="H301" s="754"/>
      <c r="I301" s="15">
        <f t="shared" si="24"/>
        <v>1</v>
      </c>
      <c r="J301" s="477">
        <v>0</v>
      </c>
      <c r="K301" s="476">
        <v>1000</v>
      </c>
      <c r="L301" s="180">
        <v>4500</v>
      </c>
      <c r="M301" s="1505">
        <v>0.3</v>
      </c>
      <c r="N301" s="752"/>
    </row>
    <row r="302" spans="1:14" s="753" customFormat="1" ht="13.5" customHeight="1">
      <c r="A302" s="747">
        <v>206</v>
      </c>
      <c r="B302" s="747" t="s">
        <v>1</v>
      </c>
      <c r="C302" s="747" t="s">
        <v>5</v>
      </c>
      <c r="D302" s="748">
        <v>579805055</v>
      </c>
      <c r="E302" s="749" t="s">
        <v>628</v>
      </c>
      <c r="F302" s="750">
        <v>1500</v>
      </c>
      <c r="G302" s="751">
        <v>1.5</v>
      </c>
      <c r="H302" s="754"/>
      <c r="I302" s="15">
        <f t="shared" si="24"/>
        <v>1</v>
      </c>
      <c r="J302" s="477">
        <v>0</v>
      </c>
      <c r="K302" s="476">
        <v>1000</v>
      </c>
      <c r="L302" s="180">
        <v>4500</v>
      </c>
      <c r="M302" s="1505">
        <v>0.3</v>
      </c>
      <c r="N302" s="752"/>
    </row>
    <row r="303" spans="1:14" s="753" customFormat="1" ht="13.5" customHeight="1">
      <c r="A303" s="755"/>
      <c r="B303" s="755"/>
      <c r="C303" s="755"/>
      <c r="D303" s="756"/>
      <c r="E303" s="757"/>
      <c r="F303" s="758"/>
      <c r="G303" s="759"/>
      <c r="H303" s="760"/>
      <c r="I303" s="1506"/>
      <c r="J303" s="1507"/>
      <c r="K303" s="1508"/>
      <c r="L303" s="1509">
        <f>SUM(L301:L302)</f>
        <v>9000</v>
      </c>
      <c r="M303" s="1510">
        <f>SUM(M301:M302)</f>
        <v>0.6</v>
      </c>
      <c r="N303" s="752"/>
    </row>
    <row r="304" spans="1:14" s="753" customFormat="1" ht="13.5" customHeight="1">
      <c r="A304" s="747">
        <v>207</v>
      </c>
      <c r="B304" s="747" t="s">
        <v>1</v>
      </c>
      <c r="C304" s="747" t="s">
        <v>2</v>
      </c>
      <c r="D304" s="748">
        <v>579583016</v>
      </c>
      <c r="E304" s="749" t="s">
        <v>775</v>
      </c>
      <c r="F304" s="750">
        <v>6000</v>
      </c>
      <c r="G304" s="751">
        <v>6</v>
      </c>
      <c r="H304" s="754"/>
      <c r="I304" s="15">
        <f t="shared" si="24"/>
        <v>1</v>
      </c>
      <c r="J304" s="477">
        <v>0</v>
      </c>
      <c r="K304" s="476">
        <v>1000</v>
      </c>
      <c r="L304" s="180">
        <v>4500</v>
      </c>
      <c r="M304" s="1505">
        <v>0.5</v>
      </c>
      <c r="N304" s="752"/>
    </row>
    <row r="305" spans="1:15" s="753" customFormat="1" ht="13.5" customHeight="1">
      <c r="A305" s="747">
        <v>208</v>
      </c>
      <c r="B305" s="747" t="s">
        <v>1</v>
      </c>
      <c r="C305" s="747" t="s">
        <v>2</v>
      </c>
      <c r="D305" s="748">
        <v>579584049</v>
      </c>
      <c r="E305" s="749" t="s">
        <v>178</v>
      </c>
      <c r="F305" s="750">
        <v>3500</v>
      </c>
      <c r="G305" s="751">
        <v>3.5</v>
      </c>
      <c r="H305" s="754"/>
      <c r="I305" s="15">
        <f t="shared" si="24"/>
        <v>1</v>
      </c>
      <c r="J305" s="477">
        <v>0</v>
      </c>
      <c r="K305" s="476">
        <v>1000</v>
      </c>
      <c r="L305" s="180">
        <v>4500</v>
      </c>
      <c r="M305" s="1505">
        <v>0.5</v>
      </c>
      <c r="N305" s="752"/>
    </row>
    <row r="306" spans="1:15" s="753" customFormat="1" ht="13.5" customHeight="1">
      <c r="A306" s="755"/>
      <c r="B306" s="755"/>
      <c r="C306" s="755"/>
      <c r="D306" s="756"/>
      <c r="E306" s="757"/>
      <c r="F306" s="758"/>
      <c r="G306" s="759"/>
      <c r="H306" s="760"/>
      <c r="I306" s="1506"/>
      <c r="J306" s="1507"/>
      <c r="K306" s="1508"/>
      <c r="L306" s="1509">
        <f>SUM(L304:L305)</f>
        <v>9000</v>
      </c>
      <c r="M306" s="1510">
        <f>SUM(M304:M305)</f>
        <v>1</v>
      </c>
      <c r="N306" s="752"/>
    </row>
    <row r="307" spans="1:15" s="753" customFormat="1" ht="13.5" customHeight="1">
      <c r="A307" s="747">
        <v>209</v>
      </c>
      <c r="B307" s="754" t="s">
        <v>1</v>
      </c>
      <c r="C307" s="754" t="s">
        <v>177</v>
      </c>
      <c r="D307" s="761">
        <v>579475007</v>
      </c>
      <c r="E307" s="749" t="s">
        <v>780</v>
      </c>
      <c r="F307" s="762">
        <v>14920</v>
      </c>
      <c r="G307" s="763">
        <v>4.8</v>
      </c>
      <c r="H307" s="754"/>
      <c r="I307" s="15">
        <f t="shared" si="24"/>
        <v>1</v>
      </c>
      <c r="J307" s="477">
        <v>0</v>
      </c>
      <c r="K307" s="476">
        <v>1000</v>
      </c>
      <c r="L307" s="180">
        <v>4500</v>
      </c>
      <c r="M307" s="1505">
        <v>0.5</v>
      </c>
      <c r="N307" s="752"/>
    </row>
    <row r="308" spans="1:15" s="753" customFormat="1" ht="13.5" customHeight="1">
      <c r="A308" s="747">
        <v>210</v>
      </c>
      <c r="B308" s="754" t="s">
        <v>1</v>
      </c>
      <c r="C308" s="754" t="s">
        <v>177</v>
      </c>
      <c r="D308" s="761">
        <v>579475019</v>
      </c>
      <c r="E308" s="749" t="s">
        <v>781</v>
      </c>
      <c r="F308" s="762">
        <v>3200</v>
      </c>
      <c r="G308" s="763">
        <v>1</v>
      </c>
      <c r="H308" s="754"/>
      <c r="I308" s="15">
        <f t="shared" si="24"/>
        <v>1</v>
      </c>
      <c r="J308" s="477">
        <v>0</v>
      </c>
      <c r="K308" s="476">
        <v>1000</v>
      </c>
      <c r="L308" s="180">
        <v>4500</v>
      </c>
      <c r="M308" s="1505">
        <v>0.5</v>
      </c>
      <c r="N308" s="752"/>
    </row>
    <row r="309" spans="1:15" s="753" customFormat="1" ht="13.5" customHeight="1">
      <c r="A309" s="772"/>
      <c r="B309" s="773"/>
      <c r="C309" s="773"/>
      <c r="D309" s="774"/>
      <c r="E309" s="775"/>
      <c r="F309" s="776"/>
      <c r="G309" s="777"/>
      <c r="H309" s="773"/>
      <c r="I309" s="1521"/>
      <c r="J309" s="1522"/>
      <c r="K309" s="1523"/>
      <c r="L309" s="1524">
        <f>SUM(L307:L308)</f>
        <v>9000</v>
      </c>
      <c r="M309" s="1525">
        <f>SUM(M307:M308)</f>
        <v>1</v>
      </c>
      <c r="N309" s="778"/>
    </row>
    <row r="310" spans="1:15" s="753" customFormat="1" ht="17.25" customHeight="1">
      <c r="A310" s="1027"/>
      <c r="B310" s="1027"/>
      <c r="C310" s="1027"/>
      <c r="D310" s="1028"/>
      <c r="E310" s="1029"/>
      <c r="F310" s="1030"/>
      <c r="G310" s="1031"/>
      <c r="H310" s="1032"/>
      <c r="I310" s="1511"/>
      <c r="J310" s="1512"/>
      <c r="K310" s="1513"/>
      <c r="L310" s="1514">
        <f>L309+L306+L303+L300+L296+L294</f>
        <v>49500</v>
      </c>
      <c r="M310" s="1514">
        <f>M309+M306+M303+M300+M296+M294</f>
        <v>4.5</v>
      </c>
      <c r="N310" s="752"/>
    </row>
    <row r="311" spans="1:15" s="783" customFormat="1" ht="13.5" customHeight="1">
      <c r="A311" s="779"/>
      <c r="B311" s="779"/>
      <c r="C311" s="779"/>
      <c r="D311" s="780"/>
      <c r="E311" s="571" t="s">
        <v>2474</v>
      </c>
      <c r="F311" s="781"/>
      <c r="G311" s="781"/>
      <c r="H311" s="782"/>
      <c r="I311" s="783">
        <f>SUM(I180:I308)</f>
        <v>103.5</v>
      </c>
      <c r="J311" s="784"/>
      <c r="K311" s="785"/>
      <c r="L311" s="787">
        <f>L310+L292+L276+L267+L251+L196</f>
        <v>460500</v>
      </c>
      <c r="M311" s="787">
        <f>M310+M292+M276+M267+M251+M196</f>
        <v>53.5</v>
      </c>
    </row>
    <row r="312" spans="1:15" s="753" customFormat="1" ht="13.5" customHeight="1">
      <c r="A312" s="2038"/>
      <c r="B312" s="2038"/>
      <c r="C312" s="1133"/>
      <c r="D312" s="788"/>
      <c r="E312" s="789"/>
      <c r="F312" s="790"/>
      <c r="G312" s="790"/>
      <c r="H312" s="791"/>
      <c r="J312" s="792"/>
      <c r="K312" s="793"/>
    </row>
    <row r="313" spans="1:15" s="753" customFormat="1" ht="18.75" customHeight="1">
      <c r="A313" s="1133"/>
      <c r="B313" s="1133"/>
      <c r="C313" s="1133"/>
      <c r="D313" s="788"/>
      <c r="E313" s="789"/>
      <c r="F313" s="790"/>
      <c r="G313" s="790"/>
      <c r="H313" s="791"/>
      <c r="J313" s="784" t="s">
        <v>2152</v>
      </c>
      <c r="K313" s="785"/>
      <c r="L313" s="786">
        <f>L311+L178+L156</f>
        <v>927825.18399999989</v>
      </c>
      <c r="M313" s="787">
        <f>M311+M178+M156</f>
        <v>661.81999999999994</v>
      </c>
    </row>
    <row r="314" spans="1:15" s="753" customFormat="1" ht="13.5" customHeight="1">
      <c r="A314" s="1133"/>
      <c r="B314" s="1133"/>
      <c r="C314" s="1133"/>
      <c r="D314" s="788"/>
      <c r="E314" s="789"/>
      <c r="F314" s="790"/>
      <c r="G314" s="790"/>
      <c r="H314" s="791"/>
      <c r="J314" s="792"/>
      <c r="K314" s="793"/>
    </row>
    <row r="316" spans="1:15" ht="13.5" customHeight="1">
      <c r="L316" s="412"/>
      <c r="M316" s="412"/>
      <c r="N316" s="412"/>
      <c r="O316" s="412"/>
    </row>
    <row r="317" spans="1:15" ht="13.5" customHeight="1">
      <c r="L317" s="412"/>
      <c r="M317" s="412"/>
      <c r="N317" s="412"/>
      <c r="O317" s="412"/>
    </row>
    <row r="318" spans="1:15" ht="13.5" customHeight="1">
      <c r="L318" s="1026"/>
      <c r="M318" s="1026"/>
    </row>
  </sheetData>
  <mergeCells count="68">
    <mergeCell ref="A129:A130"/>
    <mergeCell ref="B129:B130"/>
    <mergeCell ref="C129:C130"/>
    <mergeCell ref="A312:B312"/>
    <mergeCell ref="K1:M1"/>
    <mergeCell ref="A2:M2"/>
    <mergeCell ref="A3:M3"/>
    <mergeCell ref="A157:E157"/>
    <mergeCell ref="A179:E179"/>
    <mergeCell ref="B136:B137"/>
    <mergeCell ref="A136:A137"/>
    <mergeCell ref="H136:H137"/>
    <mergeCell ref="D91:D92"/>
    <mergeCell ref="D129:D130"/>
    <mergeCell ref="D136:D137"/>
    <mergeCell ref="A6:E6"/>
    <mergeCell ref="A93:A94"/>
    <mergeCell ref="B93:B94"/>
    <mergeCell ref="C93:C94"/>
    <mergeCell ref="D93:D94"/>
    <mergeCell ref="A91:A92"/>
    <mergeCell ref="B91:B92"/>
    <mergeCell ref="C91:C92"/>
    <mergeCell ref="A60:A61"/>
    <mergeCell ref="B60:B61"/>
    <mergeCell ref="C60:C61"/>
    <mergeCell ref="A39:A40"/>
    <mergeCell ref="C39:C40"/>
    <mergeCell ref="B39:B40"/>
    <mergeCell ref="A56:A58"/>
    <mergeCell ref="M4:M5"/>
    <mergeCell ref="I4:K4"/>
    <mergeCell ref="J5:K5"/>
    <mergeCell ref="E33:E34"/>
    <mergeCell ref="M60:M61"/>
    <mergeCell ref="L4:L5"/>
    <mergeCell ref="C33:C34"/>
    <mergeCell ref="A35:A36"/>
    <mergeCell ref="M136:M137"/>
    <mergeCell ref="E93:E94"/>
    <mergeCell ref="L60:L61"/>
    <mergeCell ref="E35:E36"/>
    <mergeCell ref="E39:E40"/>
    <mergeCell ref="H60:H61"/>
    <mergeCell ref="E60:E61"/>
    <mergeCell ref="C35:C36"/>
    <mergeCell ref="B35:B36"/>
    <mergeCell ref="E136:E137"/>
    <mergeCell ref="E91:E92"/>
    <mergeCell ref="L136:L137"/>
    <mergeCell ref="B56:B58"/>
    <mergeCell ref="C56:C58"/>
    <mergeCell ref="A33:A34"/>
    <mergeCell ref="B33:B34"/>
    <mergeCell ref="N4:N5"/>
    <mergeCell ref="E129:E130"/>
    <mergeCell ref="A4:A5"/>
    <mergeCell ref="B4:B5"/>
    <mergeCell ref="C4:C5"/>
    <mergeCell ref="E4:E5"/>
    <mergeCell ref="F4:G4"/>
    <mergeCell ref="D4:D5"/>
    <mergeCell ref="D33:D34"/>
    <mergeCell ref="D35:D36"/>
    <mergeCell ref="D39:D40"/>
    <mergeCell ref="D56:D58"/>
    <mergeCell ref="D60:D61"/>
    <mergeCell ref="E56:E58"/>
  </mergeCells>
  <printOptions horizontalCentered="1"/>
  <pageMargins left="0.25" right="0.25" top="0.75" bottom="0.5" header="0" footer="0.35"/>
  <pageSetup paperSize="9" scale="80" firstPageNumber="97" orientation="landscape" useFirstPageNumber="1" r:id="rId1"/>
  <headerFooter>
    <oddFooter>&amp;C&amp;"SutonnyMJ,Bold"&amp;18&amp;P</oddFooter>
  </headerFooter>
  <ignoredErrors>
    <ignoredError sqref="I8 I10 I12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3D03DF"/>
  </sheetPr>
  <dimension ref="A1:K68"/>
  <sheetViews>
    <sheetView workbookViewId="0">
      <pane xSplit="5" ySplit="3" topLeftCell="F4" activePane="bottomRight" state="frozenSplit"/>
      <selection pane="topRight" activeCell="F1" sqref="F1"/>
      <selection pane="bottomLeft" activeCell="A10" sqref="A10"/>
      <selection pane="bottomRight" activeCell="F10" sqref="F10"/>
    </sheetView>
  </sheetViews>
  <sheetFormatPr defaultRowHeight="14.4"/>
  <cols>
    <col min="1" max="1" width="9.109375" style="923"/>
    <col min="2" max="2" width="12.109375" style="923" customWidth="1"/>
    <col min="3" max="3" width="9.109375" style="923"/>
    <col min="4" max="11" width="14.88671875" customWidth="1"/>
  </cols>
  <sheetData>
    <row r="1" spans="1:11" ht="18">
      <c r="A1" s="1832" t="s">
        <v>2792</v>
      </c>
      <c r="B1" s="1832"/>
      <c r="C1" s="1832"/>
    </row>
    <row r="2" spans="1:11" ht="15">
      <c r="A2" s="1833" t="s">
        <v>2056</v>
      </c>
      <c r="B2" s="1834"/>
      <c r="C2" s="977" t="s">
        <v>1675</v>
      </c>
      <c r="D2" s="1837" t="s">
        <v>2777</v>
      </c>
      <c r="E2" s="1838"/>
      <c r="F2" s="1838"/>
      <c r="G2" s="1838"/>
      <c r="H2" s="1838"/>
      <c r="I2" s="1838"/>
      <c r="J2" s="1838"/>
      <c r="K2" s="1839"/>
    </row>
    <row r="3" spans="1:11" ht="21.6">
      <c r="A3" s="1835"/>
      <c r="B3" s="1836"/>
      <c r="C3" s="978"/>
      <c r="D3" s="979" t="s">
        <v>2793</v>
      </c>
      <c r="E3" s="979" t="s">
        <v>2794</v>
      </c>
      <c r="F3" s="979" t="s">
        <v>2795</v>
      </c>
      <c r="G3" s="979" t="s">
        <v>2796</v>
      </c>
      <c r="H3" s="979" t="s">
        <v>2797</v>
      </c>
      <c r="I3" s="979" t="s">
        <v>2798</v>
      </c>
      <c r="J3" s="991" t="s">
        <v>2784</v>
      </c>
      <c r="K3" s="991" t="s">
        <v>2057</v>
      </c>
    </row>
    <row r="4" spans="1:11" ht="24" customHeight="1">
      <c r="A4" s="1843" t="s">
        <v>2058</v>
      </c>
      <c r="B4" s="1844"/>
      <c r="C4" s="980" t="s">
        <v>2059</v>
      </c>
      <c r="D4" s="69"/>
      <c r="E4" s="69"/>
      <c r="F4" s="70"/>
      <c r="G4" s="70"/>
      <c r="H4" s="70">
        <f>'VR or CCA-Ew'!$L$183</f>
        <v>13500</v>
      </c>
      <c r="I4" s="70">
        <f>'VR or CCA-Ew'!$M$183</f>
        <v>1.5</v>
      </c>
      <c r="J4" s="992">
        <f>D4+F4+H4</f>
        <v>13500</v>
      </c>
      <c r="K4" s="992">
        <f>E4+G4+I4</f>
        <v>1.5</v>
      </c>
    </row>
    <row r="5" spans="1:11" ht="24" customHeight="1">
      <c r="A5" s="1845"/>
      <c r="B5" s="1846"/>
      <c r="C5" s="980" t="s">
        <v>2060</v>
      </c>
      <c r="D5" s="70">
        <f>'VR or CCA-Ew'!$L$10</f>
        <v>12822</v>
      </c>
      <c r="E5" s="70">
        <f>'VR or CCA-Ew'!$M$10</f>
        <v>15.97</v>
      </c>
      <c r="F5" s="70"/>
      <c r="G5" s="70"/>
      <c r="H5" s="70">
        <f>'VR or CCA-Ew'!$L$186</f>
        <v>27000</v>
      </c>
      <c r="I5" s="70">
        <f>'VR or CCA-Ew'!$M$186</f>
        <v>11.5</v>
      </c>
      <c r="J5" s="992">
        <f t="shared" ref="J5:K68" si="0">D5+F5+H5</f>
        <v>39822</v>
      </c>
      <c r="K5" s="992">
        <f t="shared" si="0"/>
        <v>27.47</v>
      </c>
    </row>
    <row r="6" spans="1:11" ht="24" customHeight="1">
      <c r="A6" s="1845"/>
      <c r="B6" s="1846"/>
      <c r="C6" s="980" t="s">
        <v>2061</v>
      </c>
      <c r="D6" s="69"/>
      <c r="E6" s="69"/>
      <c r="F6" s="70"/>
      <c r="G6" s="70"/>
      <c r="H6" s="68"/>
      <c r="I6" s="70"/>
      <c r="J6" s="992">
        <f t="shared" si="0"/>
        <v>0</v>
      </c>
      <c r="K6" s="992">
        <f t="shared" si="0"/>
        <v>0</v>
      </c>
    </row>
    <row r="7" spans="1:11" ht="24" customHeight="1">
      <c r="A7" s="1847"/>
      <c r="B7" s="1848"/>
      <c r="C7" s="993" t="s">
        <v>2062</v>
      </c>
      <c r="D7" s="76">
        <f>D4+D5+D6</f>
        <v>12822</v>
      </c>
      <c r="E7" s="76">
        <f t="shared" ref="E7:I7" si="1">E4+E5+E6</f>
        <v>15.97</v>
      </c>
      <c r="F7" s="76">
        <f t="shared" si="1"/>
        <v>0</v>
      </c>
      <c r="G7" s="76">
        <f t="shared" si="1"/>
        <v>0</v>
      </c>
      <c r="H7" s="76">
        <f t="shared" si="1"/>
        <v>40500</v>
      </c>
      <c r="I7" s="76">
        <f t="shared" si="1"/>
        <v>13</v>
      </c>
      <c r="J7" s="76">
        <f t="shared" si="0"/>
        <v>53322</v>
      </c>
      <c r="K7" s="76">
        <f t="shared" si="0"/>
        <v>28.97</v>
      </c>
    </row>
    <row r="8" spans="1:11" ht="24" customHeight="1">
      <c r="A8" s="1843" t="s">
        <v>2063</v>
      </c>
      <c r="B8" s="1844"/>
      <c r="C8" s="980" t="s">
        <v>2064</v>
      </c>
      <c r="D8" s="70">
        <f>'VR or CCA-Ew'!$L$8</f>
        <v>10215.16</v>
      </c>
      <c r="E8" s="70">
        <f>'VR or CCA-Ew'!$M$8</f>
        <v>13.58</v>
      </c>
      <c r="F8" s="70"/>
      <c r="G8" s="70"/>
      <c r="H8" s="70"/>
      <c r="I8" s="70"/>
      <c r="J8" s="992">
        <f t="shared" si="0"/>
        <v>10215.16</v>
      </c>
      <c r="K8" s="992">
        <f t="shared" si="0"/>
        <v>13.58</v>
      </c>
    </row>
    <row r="9" spans="1:11" ht="24" customHeight="1">
      <c r="A9" s="1845"/>
      <c r="B9" s="1846"/>
      <c r="C9" s="980" t="s">
        <v>2065</v>
      </c>
      <c r="D9" s="1018">
        <f>'VR or CCA-Ew'!$L$14</f>
        <v>1560</v>
      </c>
      <c r="E9" s="1018">
        <f>'VR or CCA-Ew'!$M$14</f>
        <v>1.81</v>
      </c>
      <c r="F9" s="69"/>
      <c r="G9" s="69"/>
      <c r="H9" s="69">
        <f>'VR or CCA-Ew'!$L$195</f>
        <v>18000</v>
      </c>
      <c r="I9" s="70">
        <f>'VR or CCA-Ew'!$M$195</f>
        <v>1.2</v>
      </c>
      <c r="J9" s="992">
        <f t="shared" si="0"/>
        <v>19560</v>
      </c>
      <c r="K9" s="992">
        <f t="shared" si="0"/>
        <v>3.01</v>
      </c>
    </row>
    <row r="10" spans="1:11" ht="24" customHeight="1">
      <c r="A10" s="1845"/>
      <c r="B10" s="1846"/>
      <c r="C10" s="980" t="s">
        <v>2066</v>
      </c>
      <c r="D10" s="69">
        <f>'VR or CCA-Ew'!$L$12</f>
        <v>1903.9</v>
      </c>
      <c r="E10" s="69">
        <f>'VR or CCA-Ew'!$M$12</f>
        <v>2.5299999999999998</v>
      </c>
      <c r="F10" s="70">
        <f>'VR or CCA-Ew'!$L$161</f>
        <v>3126.33</v>
      </c>
      <c r="G10" s="70">
        <f>'VR or CCA-Ew'!$M$161</f>
        <v>5.2799999999999994</v>
      </c>
      <c r="H10" s="70">
        <f>'VR or CCA-Ew'!$L$190</f>
        <v>13500</v>
      </c>
      <c r="I10" s="70">
        <f>'VR or CCA-Ew'!$M$190</f>
        <v>0.89999999999999991</v>
      </c>
      <c r="J10" s="992">
        <f t="shared" si="0"/>
        <v>18530.23</v>
      </c>
      <c r="K10" s="992">
        <f t="shared" si="0"/>
        <v>8.7099999999999991</v>
      </c>
    </row>
    <row r="11" spans="1:11" ht="24" customHeight="1">
      <c r="A11" s="1847"/>
      <c r="B11" s="1848"/>
      <c r="C11" s="993" t="s">
        <v>2062</v>
      </c>
      <c r="D11" s="76">
        <f>D8+D9+D10</f>
        <v>13679.06</v>
      </c>
      <c r="E11" s="76">
        <f t="shared" ref="E11:I11" si="2">E8+E9+E10</f>
        <v>17.920000000000002</v>
      </c>
      <c r="F11" s="76">
        <f t="shared" si="2"/>
        <v>3126.33</v>
      </c>
      <c r="G11" s="76">
        <f t="shared" si="2"/>
        <v>5.2799999999999994</v>
      </c>
      <c r="H11" s="76">
        <f t="shared" si="2"/>
        <v>31500</v>
      </c>
      <c r="I11" s="76">
        <f t="shared" si="2"/>
        <v>2.0999999999999996</v>
      </c>
      <c r="J11" s="76">
        <f t="shared" si="0"/>
        <v>48305.39</v>
      </c>
      <c r="K11" s="76">
        <f t="shared" si="0"/>
        <v>25.300000000000004</v>
      </c>
    </row>
    <row r="12" spans="1:11" ht="24" customHeight="1">
      <c r="A12" s="1841" t="s">
        <v>2067</v>
      </c>
      <c r="B12" s="1842"/>
      <c r="C12" s="1014"/>
      <c r="D12" s="995">
        <f>D7+D11</f>
        <v>26501.059999999998</v>
      </c>
      <c r="E12" s="995">
        <f t="shared" ref="E12:I12" si="3">E7+E11</f>
        <v>33.89</v>
      </c>
      <c r="F12" s="995">
        <f t="shared" si="3"/>
        <v>3126.33</v>
      </c>
      <c r="G12" s="995">
        <f t="shared" si="3"/>
        <v>5.2799999999999994</v>
      </c>
      <c r="H12" s="995">
        <f t="shared" si="3"/>
        <v>72000</v>
      </c>
      <c r="I12" s="995">
        <f t="shared" si="3"/>
        <v>15.1</v>
      </c>
      <c r="J12" s="996">
        <f t="shared" si="0"/>
        <v>101627.39</v>
      </c>
      <c r="K12" s="996">
        <f t="shared" si="0"/>
        <v>54.27</v>
      </c>
    </row>
    <row r="13" spans="1:11" ht="24" customHeight="1">
      <c r="A13" s="1843" t="s">
        <v>2068</v>
      </c>
      <c r="B13" s="1844"/>
      <c r="C13" s="980" t="s">
        <v>2059</v>
      </c>
      <c r="D13" s="70">
        <f>'VR or CCA-Ew'!$L$118</f>
        <v>16716.968000000001</v>
      </c>
      <c r="E13" s="70">
        <f>'VR or CCA-Ew'!$M$118</f>
        <v>22.599999999999998</v>
      </c>
      <c r="F13" s="70">
        <f>'VR or CCA-Ew'!$L$175</f>
        <v>1440.16</v>
      </c>
      <c r="G13" s="70">
        <f>'VR or CCA-Ew'!$M$175</f>
        <v>2.31</v>
      </c>
      <c r="H13" s="70">
        <f>'VR or CCA-Ew'!$L$285</f>
        <v>9000</v>
      </c>
      <c r="I13" s="70">
        <f>'VR or CCA-Ew'!$M$285</f>
        <v>1</v>
      </c>
      <c r="J13" s="992">
        <f t="shared" si="0"/>
        <v>27157.128000000001</v>
      </c>
      <c r="K13" s="992">
        <f t="shared" si="0"/>
        <v>25.909999999999997</v>
      </c>
    </row>
    <row r="14" spans="1:11" ht="24" customHeight="1">
      <c r="A14" s="1845"/>
      <c r="B14" s="1846"/>
      <c r="C14" s="980" t="s">
        <v>2069</v>
      </c>
      <c r="D14" s="1018">
        <f>'VR or CCA-Ew'!$L$127</f>
        <v>4491.7579999999998</v>
      </c>
      <c r="E14" s="1018">
        <f>'VR or CCA-Ew'!$M$127</f>
        <v>5.76</v>
      </c>
      <c r="F14" s="70"/>
      <c r="G14" s="70"/>
      <c r="H14" s="70">
        <f>'VR or CCA-Ew'!$L$289</f>
        <v>4500</v>
      </c>
      <c r="I14" s="70">
        <f>'VR or CCA-Ew'!$M$289</f>
        <v>0.5</v>
      </c>
      <c r="J14" s="992">
        <f t="shared" si="0"/>
        <v>8991.7579999999998</v>
      </c>
      <c r="K14" s="992">
        <f t="shared" si="0"/>
        <v>6.26</v>
      </c>
    </row>
    <row r="15" spans="1:11" ht="24" customHeight="1">
      <c r="A15" s="1845"/>
      <c r="B15" s="1846"/>
      <c r="C15" s="980" t="s">
        <v>2070</v>
      </c>
      <c r="D15" s="1018">
        <f>'VR or CCA-Ew'!$L$123</f>
        <v>3179.375</v>
      </c>
      <c r="E15" s="1018">
        <f>'VR or CCA-Ew'!$M$123</f>
        <v>4.16</v>
      </c>
      <c r="F15" s="70"/>
      <c r="G15" s="70"/>
      <c r="H15" s="70"/>
      <c r="I15" s="70"/>
      <c r="J15" s="992">
        <f t="shared" si="0"/>
        <v>3179.375</v>
      </c>
      <c r="K15" s="992">
        <f t="shared" si="0"/>
        <v>4.16</v>
      </c>
    </row>
    <row r="16" spans="1:11" ht="24" customHeight="1">
      <c r="A16" s="1847"/>
      <c r="B16" s="1848"/>
      <c r="C16" s="993" t="s">
        <v>2062</v>
      </c>
      <c r="D16" s="76">
        <f>D13+D14+D15</f>
        <v>24388.101000000002</v>
      </c>
      <c r="E16" s="76">
        <f t="shared" ref="E16:I16" si="4">E13+E14+E15</f>
        <v>32.519999999999996</v>
      </c>
      <c r="F16" s="76">
        <f t="shared" si="4"/>
        <v>1440.16</v>
      </c>
      <c r="G16" s="76">
        <f t="shared" si="4"/>
        <v>2.31</v>
      </c>
      <c r="H16" s="76">
        <f t="shared" si="4"/>
        <v>13500</v>
      </c>
      <c r="I16" s="76">
        <f t="shared" si="4"/>
        <v>1.5</v>
      </c>
      <c r="J16" s="76">
        <f t="shared" si="0"/>
        <v>39328.260999999999</v>
      </c>
      <c r="K16" s="76">
        <f t="shared" si="0"/>
        <v>36.33</v>
      </c>
    </row>
    <row r="17" spans="1:11" ht="24" customHeight="1">
      <c r="A17" s="1849" t="s">
        <v>2071</v>
      </c>
      <c r="B17" s="1849"/>
      <c r="C17" s="997" t="s">
        <v>2072</v>
      </c>
      <c r="D17" s="1016"/>
      <c r="E17" s="1016"/>
      <c r="F17" s="1016"/>
      <c r="G17" s="1016"/>
      <c r="H17" s="1016">
        <f>'VR or CCA-Ew'!$L$282</f>
        <v>22500</v>
      </c>
      <c r="I17" s="74">
        <f>'VR or CCA-Ew'!$M$282</f>
        <v>1.5</v>
      </c>
      <c r="J17" s="76">
        <f t="shared" si="0"/>
        <v>22500</v>
      </c>
      <c r="K17" s="76">
        <f t="shared" si="0"/>
        <v>1.5</v>
      </c>
    </row>
    <row r="18" spans="1:11" ht="24" customHeight="1">
      <c r="A18" s="1843" t="s">
        <v>2073</v>
      </c>
      <c r="B18" s="1844"/>
      <c r="C18" s="1012" t="s">
        <v>2074</v>
      </c>
      <c r="D18" s="71"/>
      <c r="E18" s="71"/>
      <c r="F18" s="71"/>
      <c r="G18" s="71"/>
      <c r="H18" s="71"/>
      <c r="I18" s="71"/>
      <c r="J18" s="992">
        <f t="shared" si="0"/>
        <v>0</v>
      </c>
      <c r="K18" s="992">
        <f t="shared" si="0"/>
        <v>0</v>
      </c>
    </row>
    <row r="19" spans="1:11" ht="24" customHeight="1">
      <c r="A19" s="1845"/>
      <c r="B19" s="1846"/>
      <c r="C19" s="1012" t="s">
        <v>2075</v>
      </c>
      <c r="D19" s="72">
        <f>'VR or CCA-Ew'!$L$120</f>
        <v>2954.4</v>
      </c>
      <c r="E19" s="72">
        <f>'VR or CCA-Ew'!$M$120</f>
        <v>3.59</v>
      </c>
      <c r="F19" s="1017"/>
      <c r="G19" s="1017"/>
      <c r="H19" s="1017">
        <f>'VR or CCA-Ew'!$L$287</f>
        <v>4500</v>
      </c>
      <c r="I19" s="1017">
        <f>'VR or CCA-Ew'!$M$287</f>
        <v>0.5</v>
      </c>
      <c r="J19" s="992">
        <f t="shared" si="0"/>
        <v>7454.4</v>
      </c>
      <c r="K19" s="992">
        <f t="shared" si="0"/>
        <v>4.09</v>
      </c>
    </row>
    <row r="20" spans="1:11" ht="24" customHeight="1">
      <c r="A20" s="1847"/>
      <c r="B20" s="1848"/>
      <c r="C20" s="993" t="s">
        <v>2062</v>
      </c>
      <c r="D20" s="76">
        <f>D18+D19</f>
        <v>2954.4</v>
      </c>
      <c r="E20" s="76">
        <f t="shared" ref="E20:I20" si="5">E18+E19</f>
        <v>3.59</v>
      </c>
      <c r="F20" s="76">
        <f t="shared" si="5"/>
        <v>0</v>
      </c>
      <c r="G20" s="76">
        <f t="shared" si="5"/>
        <v>0</v>
      </c>
      <c r="H20" s="76">
        <f t="shared" si="5"/>
        <v>4500</v>
      </c>
      <c r="I20" s="76">
        <f t="shared" si="5"/>
        <v>0.5</v>
      </c>
      <c r="J20" s="76">
        <f t="shared" si="0"/>
        <v>7454.4</v>
      </c>
      <c r="K20" s="76">
        <f t="shared" si="0"/>
        <v>4.09</v>
      </c>
    </row>
    <row r="21" spans="1:11" ht="24" customHeight="1">
      <c r="A21" s="1843" t="s">
        <v>2076</v>
      </c>
      <c r="B21" s="1844"/>
      <c r="C21" s="1012" t="s">
        <v>2077</v>
      </c>
      <c r="D21" s="72">
        <f>'VR or CCA-Ew'!$L$125</f>
        <v>6115.4250000000002</v>
      </c>
      <c r="E21" s="72">
        <f>'VR or CCA-Ew'!$M$125</f>
        <v>8.27</v>
      </c>
      <c r="F21" s="1017"/>
      <c r="G21" s="1017"/>
      <c r="H21" s="71"/>
      <c r="I21" s="71"/>
      <c r="J21" s="992">
        <f t="shared" si="0"/>
        <v>6115.4250000000002</v>
      </c>
      <c r="K21" s="992">
        <f t="shared" si="0"/>
        <v>8.27</v>
      </c>
    </row>
    <row r="22" spans="1:11" ht="24" customHeight="1">
      <c r="A22" s="1845"/>
      <c r="B22" s="1846"/>
      <c r="C22" s="1012" t="s">
        <v>2078</v>
      </c>
      <c r="D22" s="1017"/>
      <c r="E22" s="1017"/>
      <c r="F22" s="1017">
        <f>'VR or CCA-Ew'!$L$177</f>
        <v>10550.09</v>
      </c>
      <c r="G22" s="1017">
        <f>'VR or CCA-Ew'!$M$177</f>
        <v>15.46</v>
      </c>
      <c r="H22" s="1017">
        <f>'VR or CCA-Ew'!$L$291</f>
        <v>4500</v>
      </c>
      <c r="I22" s="1017">
        <f>'VR or CCA-Ew'!$M$291</f>
        <v>0.5</v>
      </c>
      <c r="J22" s="992">
        <f t="shared" si="0"/>
        <v>15050.09</v>
      </c>
      <c r="K22" s="992">
        <f t="shared" si="0"/>
        <v>15.96</v>
      </c>
    </row>
    <row r="23" spans="1:11" ht="24" customHeight="1">
      <c r="A23" s="1847"/>
      <c r="B23" s="1848"/>
      <c r="C23" s="993" t="s">
        <v>2062</v>
      </c>
      <c r="D23" s="76">
        <f t="shared" ref="D23:I23" si="6">D21+D22</f>
        <v>6115.4250000000002</v>
      </c>
      <c r="E23" s="76">
        <f t="shared" si="6"/>
        <v>8.27</v>
      </c>
      <c r="F23" s="76">
        <f t="shared" si="6"/>
        <v>10550.09</v>
      </c>
      <c r="G23" s="76">
        <f t="shared" si="6"/>
        <v>15.46</v>
      </c>
      <c r="H23" s="76">
        <f t="shared" si="6"/>
        <v>4500</v>
      </c>
      <c r="I23" s="76">
        <f t="shared" si="6"/>
        <v>0.5</v>
      </c>
      <c r="J23" s="76">
        <f t="shared" si="0"/>
        <v>21165.514999999999</v>
      </c>
      <c r="K23" s="76">
        <f t="shared" si="0"/>
        <v>24.23</v>
      </c>
    </row>
    <row r="24" spans="1:11" ht="24" customHeight="1">
      <c r="A24" s="1841" t="s">
        <v>2079</v>
      </c>
      <c r="B24" s="1842"/>
      <c r="C24" s="1014"/>
      <c r="D24" s="995">
        <f>D16+D17+D20+D23</f>
        <v>33457.926000000007</v>
      </c>
      <c r="E24" s="995">
        <f t="shared" ref="E24:I24" si="7">E16+E17+E20+E23</f>
        <v>44.379999999999995</v>
      </c>
      <c r="F24" s="995">
        <f t="shared" si="7"/>
        <v>11990.25</v>
      </c>
      <c r="G24" s="995">
        <f t="shared" si="7"/>
        <v>17.77</v>
      </c>
      <c r="H24" s="995">
        <f t="shared" si="7"/>
        <v>45000</v>
      </c>
      <c r="I24" s="995">
        <f t="shared" si="7"/>
        <v>4</v>
      </c>
      <c r="J24" s="996">
        <f t="shared" si="0"/>
        <v>90448.176000000007</v>
      </c>
      <c r="K24" s="996">
        <f t="shared" si="0"/>
        <v>66.149999999999991</v>
      </c>
    </row>
    <row r="25" spans="1:11" ht="24" customHeight="1">
      <c r="A25" s="1849" t="s">
        <v>2080</v>
      </c>
      <c r="B25" s="1849"/>
      <c r="C25" s="997" t="s">
        <v>2059</v>
      </c>
      <c r="D25" s="1016">
        <f>'VR or CCA-Ew'!$L$50</f>
        <v>74657.858000000007</v>
      </c>
      <c r="E25" s="1016">
        <f>'VR or CCA-Ew'!$M$50</f>
        <v>98.429999999999993</v>
      </c>
      <c r="F25" s="1016"/>
      <c r="G25" s="1016"/>
      <c r="H25" s="1016">
        <f>'VR or CCA-Ew'!$L$253</f>
        <v>4500</v>
      </c>
      <c r="I25" s="1016">
        <f>'VR or CCA-Ew'!$M$253</f>
        <v>0.5</v>
      </c>
      <c r="J25" s="76">
        <f t="shared" si="0"/>
        <v>79157.858000000007</v>
      </c>
      <c r="K25" s="76">
        <f t="shared" si="0"/>
        <v>98.929999999999993</v>
      </c>
    </row>
    <row r="26" spans="1:11" ht="24" customHeight="1">
      <c r="A26" s="1843" t="s">
        <v>2081</v>
      </c>
      <c r="B26" s="1844"/>
      <c r="C26" s="1012" t="s">
        <v>2082</v>
      </c>
      <c r="D26" s="71">
        <f>'VR or CCA-Ew'!$L$83</f>
        <v>13039.79</v>
      </c>
      <c r="E26" s="71">
        <f>'VR or CCA-Ew'!$M$83</f>
        <v>17.22</v>
      </c>
      <c r="F26" s="71"/>
      <c r="G26" s="71"/>
      <c r="H26" s="71">
        <f>'VR or CCA-Ew'!$L$260</f>
        <v>13500</v>
      </c>
      <c r="I26" s="71">
        <f>'VR or CCA-Ew'!$M$260</f>
        <v>1.5</v>
      </c>
      <c r="J26" s="992">
        <f t="shared" si="0"/>
        <v>26539.79</v>
      </c>
      <c r="K26" s="992">
        <f t="shared" si="0"/>
        <v>18.72</v>
      </c>
    </row>
    <row r="27" spans="1:11" ht="24" customHeight="1">
      <c r="A27" s="1845"/>
      <c r="B27" s="1846"/>
      <c r="C27" s="1012" t="s">
        <v>2083</v>
      </c>
      <c r="D27" s="1017">
        <f>'VR or CCA-Ew'!$L$90</f>
        <v>13597.45</v>
      </c>
      <c r="E27" s="1017">
        <f>'VR or CCA-Ew'!$M$90</f>
        <v>18.39</v>
      </c>
      <c r="F27" s="71"/>
      <c r="G27" s="71"/>
      <c r="H27" s="71"/>
      <c r="I27" s="1017"/>
      <c r="J27" s="992">
        <f t="shared" si="0"/>
        <v>13597.45</v>
      </c>
      <c r="K27" s="992">
        <f t="shared" si="0"/>
        <v>18.39</v>
      </c>
    </row>
    <row r="28" spans="1:11" ht="24" customHeight="1">
      <c r="A28" s="1847"/>
      <c r="B28" s="1848"/>
      <c r="C28" s="993" t="s">
        <v>2062</v>
      </c>
      <c r="D28" s="76">
        <f t="shared" ref="D28:I28" si="8">D26+D27</f>
        <v>26637.24</v>
      </c>
      <c r="E28" s="76">
        <f t="shared" si="8"/>
        <v>35.61</v>
      </c>
      <c r="F28" s="76">
        <f t="shared" si="8"/>
        <v>0</v>
      </c>
      <c r="G28" s="76">
        <f t="shared" si="8"/>
        <v>0</v>
      </c>
      <c r="H28" s="76">
        <f t="shared" si="8"/>
        <v>13500</v>
      </c>
      <c r="I28" s="76">
        <f t="shared" si="8"/>
        <v>1.5</v>
      </c>
      <c r="J28" s="76">
        <f t="shared" si="0"/>
        <v>40137.240000000005</v>
      </c>
      <c r="K28" s="76">
        <f t="shared" si="0"/>
        <v>37.11</v>
      </c>
    </row>
    <row r="29" spans="1:11" ht="24" customHeight="1">
      <c r="A29" s="1843" t="s">
        <v>2084</v>
      </c>
      <c r="B29" s="1844"/>
      <c r="C29" s="1012" t="s">
        <v>2085</v>
      </c>
      <c r="D29" s="1017">
        <f>'VR or CCA-Ew'!$L$102</f>
        <v>52735.16</v>
      </c>
      <c r="E29" s="1017">
        <f>'VR or CCA-Ew'!$M$102</f>
        <v>60.219999999999992</v>
      </c>
      <c r="F29" s="1017"/>
      <c r="G29" s="1017"/>
      <c r="H29" s="1017">
        <f>'VR or CCA-Ew'!$L$263</f>
        <v>18000</v>
      </c>
      <c r="I29" s="71">
        <f>'VR or CCA-Ew'!$M$263</f>
        <v>10</v>
      </c>
      <c r="J29" s="992">
        <f t="shared" si="0"/>
        <v>70735.16</v>
      </c>
      <c r="K29" s="992">
        <f t="shared" si="0"/>
        <v>70.22</v>
      </c>
    </row>
    <row r="30" spans="1:11" ht="24" customHeight="1">
      <c r="A30" s="1845"/>
      <c r="B30" s="1846"/>
      <c r="C30" s="1012" t="s">
        <v>2086</v>
      </c>
      <c r="D30" s="1017"/>
      <c r="E30" s="1017"/>
      <c r="F30" s="1017"/>
      <c r="G30" s="1017"/>
      <c r="H30" s="1017">
        <f>'VR or CCA-Ew'!$L$266</f>
        <v>9000</v>
      </c>
      <c r="I30" s="71">
        <f>'VR or CCA-Ew'!$M$266</f>
        <v>0.6</v>
      </c>
      <c r="J30" s="992">
        <f t="shared" si="0"/>
        <v>9000</v>
      </c>
      <c r="K30" s="992">
        <f t="shared" si="0"/>
        <v>0.6</v>
      </c>
    </row>
    <row r="31" spans="1:11" ht="24" customHeight="1">
      <c r="A31" s="1847"/>
      <c r="B31" s="1848"/>
      <c r="C31" s="993" t="s">
        <v>2062</v>
      </c>
      <c r="D31" s="76">
        <f t="shared" ref="D31:I31" si="9">D29+D30</f>
        <v>52735.16</v>
      </c>
      <c r="E31" s="76">
        <f t="shared" si="9"/>
        <v>60.219999999999992</v>
      </c>
      <c r="F31" s="76">
        <f t="shared" si="9"/>
        <v>0</v>
      </c>
      <c r="G31" s="76">
        <f t="shared" si="9"/>
        <v>0</v>
      </c>
      <c r="H31" s="76">
        <f t="shared" si="9"/>
        <v>27000</v>
      </c>
      <c r="I31" s="76">
        <f t="shared" si="9"/>
        <v>10.6</v>
      </c>
      <c r="J31" s="76">
        <f t="shared" si="0"/>
        <v>79735.16</v>
      </c>
      <c r="K31" s="76">
        <f t="shared" si="0"/>
        <v>70.819999999999993</v>
      </c>
    </row>
    <row r="32" spans="1:11" ht="24" customHeight="1">
      <c r="A32" s="1843" t="s">
        <v>2087</v>
      </c>
      <c r="B32" s="1844"/>
      <c r="C32" s="1012" t="s">
        <v>2088</v>
      </c>
      <c r="D32" s="1017">
        <f>'VR or CCA-Ew'!$L$78</f>
        <v>92760.063000000009</v>
      </c>
      <c r="E32" s="1017">
        <f>'VR or CCA-Ew'!$M$78</f>
        <v>116.73000000000002</v>
      </c>
      <c r="F32" s="1017"/>
      <c r="G32" s="1017"/>
      <c r="H32" s="1017">
        <f>'VR or CCA-Ew'!$L$256</f>
        <v>9000</v>
      </c>
      <c r="I32" s="71">
        <f>'VR or CCA-Ew'!$M$256</f>
        <v>1</v>
      </c>
      <c r="J32" s="992">
        <f t="shared" si="0"/>
        <v>101760.06300000001</v>
      </c>
      <c r="K32" s="992">
        <f t="shared" si="0"/>
        <v>117.73000000000002</v>
      </c>
    </row>
    <row r="33" spans="1:11" ht="24" customHeight="1">
      <c r="A33" s="1845"/>
      <c r="B33" s="1846"/>
      <c r="C33" s="1012" t="s">
        <v>2089</v>
      </c>
      <c r="D33" s="72">
        <f>'VR or CCA-Ew'!$L$31</f>
        <v>1725</v>
      </c>
      <c r="E33" s="72">
        <f>'VR or CCA-Ew'!$M$31</f>
        <v>2.4900000000000002</v>
      </c>
      <c r="F33" s="1017"/>
      <c r="G33" s="1017"/>
      <c r="H33" s="1017"/>
      <c r="I33" s="1017"/>
      <c r="J33" s="992">
        <f t="shared" si="0"/>
        <v>1725</v>
      </c>
      <c r="K33" s="992">
        <f t="shared" si="0"/>
        <v>2.4900000000000002</v>
      </c>
    </row>
    <row r="34" spans="1:11" ht="24" customHeight="1">
      <c r="A34" s="1847"/>
      <c r="B34" s="1848"/>
      <c r="C34" s="993" t="s">
        <v>2062</v>
      </c>
      <c r="D34" s="76">
        <f t="shared" ref="D34:I34" si="10">D32+D33</f>
        <v>94485.063000000009</v>
      </c>
      <c r="E34" s="76">
        <f t="shared" si="10"/>
        <v>119.22000000000001</v>
      </c>
      <c r="F34" s="76">
        <f t="shared" si="10"/>
        <v>0</v>
      </c>
      <c r="G34" s="76">
        <f t="shared" si="10"/>
        <v>0</v>
      </c>
      <c r="H34" s="76">
        <f t="shared" si="10"/>
        <v>9000</v>
      </c>
      <c r="I34" s="76">
        <f t="shared" si="10"/>
        <v>1</v>
      </c>
      <c r="J34" s="76">
        <f t="shared" si="0"/>
        <v>103485.06300000001</v>
      </c>
      <c r="K34" s="76">
        <f t="shared" si="0"/>
        <v>120.22000000000001</v>
      </c>
    </row>
    <row r="35" spans="1:11" ht="24" customHeight="1">
      <c r="A35" s="1841" t="s">
        <v>2090</v>
      </c>
      <c r="B35" s="1842"/>
      <c r="C35" s="1014"/>
      <c r="D35" s="995">
        <f>D25+D28+D31+D34</f>
        <v>248515.32100000005</v>
      </c>
      <c r="E35" s="995">
        <f t="shared" ref="E35:I35" si="11">E25+E28+E31+E34</f>
        <v>313.48</v>
      </c>
      <c r="F35" s="995">
        <f t="shared" si="11"/>
        <v>0</v>
      </c>
      <c r="G35" s="995">
        <f t="shared" si="11"/>
        <v>0</v>
      </c>
      <c r="H35" s="995">
        <f t="shared" si="11"/>
        <v>54000</v>
      </c>
      <c r="I35" s="995">
        <f t="shared" si="11"/>
        <v>13.6</v>
      </c>
      <c r="J35" s="996">
        <f t="shared" si="0"/>
        <v>302515.32100000005</v>
      </c>
      <c r="K35" s="996">
        <f t="shared" si="0"/>
        <v>327.08000000000004</v>
      </c>
    </row>
    <row r="36" spans="1:11" ht="24" customHeight="1">
      <c r="A36" s="1843" t="s">
        <v>2091</v>
      </c>
      <c r="B36" s="1844"/>
      <c r="C36" s="1012" t="s">
        <v>2092</v>
      </c>
      <c r="D36" s="71">
        <f>'VR or CCA-Ew'!$L$19</f>
        <v>8846.753999999999</v>
      </c>
      <c r="E36" s="71">
        <f>'VR or CCA-Ew'!$M$19</f>
        <v>13.26</v>
      </c>
      <c r="F36" s="71">
        <f>'VR or CCA-Ew'!$L$168</f>
        <v>2277.4499999999998</v>
      </c>
      <c r="G36" s="71">
        <f>'VR or CCA-Ew'!$M$168</f>
        <v>3.17</v>
      </c>
      <c r="H36" s="71">
        <f>'VR or CCA-Ew'!$L$206</f>
        <v>4500</v>
      </c>
      <c r="I36" s="71">
        <f>'VR or CCA-Ew'!$M$206</f>
        <v>0.5</v>
      </c>
      <c r="J36" s="992">
        <f t="shared" si="0"/>
        <v>15624.203999999998</v>
      </c>
      <c r="K36" s="992">
        <f t="shared" si="0"/>
        <v>16.93</v>
      </c>
    </row>
    <row r="37" spans="1:11" ht="24" customHeight="1">
      <c r="A37" s="1845"/>
      <c r="B37" s="1846"/>
      <c r="C37" s="1012" t="s">
        <v>2093</v>
      </c>
      <c r="D37" s="71"/>
      <c r="E37" s="71"/>
      <c r="F37" s="71"/>
      <c r="G37" s="71"/>
      <c r="H37" s="71">
        <f>'VR or CCA-Ew'!$L$208</f>
        <v>4500</v>
      </c>
      <c r="I37" s="71">
        <f>'VR or CCA-Ew'!$M$208</f>
        <v>0.5</v>
      </c>
      <c r="J37" s="992">
        <f t="shared" si="0"/>
        <v>4500</v>
      </c>
      <c r="K37" s="992">
        <f t="shared" si="0"/>
        <v>0.5</v>
      </c>
    </row>
    <row r="38" spans="1:11" ht="24" customHeight="1">
      <c r="A38" s="1847"/>
      <c r="B38" s="1848"/>
      <c r="C38" s="993" t="s">
        <v>2062</v>
      </c>
      <c r="D38" s="76">
        <f t="shared" ref="D38:I38" si="12">D36+D37</f>
        <v>8846.753999999999</v>
      </c>
      <c r="E38" s="76">
        <f t="shared" si="12"/>
        <v>13.26</v>
      </c>
      <c r="F38" s="76">
        <f t="shared" si="12"/>
        <v>2277.4499999999998</v>
      </c>
      <c r="G38" s="76">
        <f t="shared" si="12"/>
        <v>3.17</v>
      </c>
      <c r="H38" s="76">
        <f t="shared" si="12"/>
        <v>9000</v>
      </c>
      <c r="I38" s="76">
        <f t="shared" si="12"/>
        <v>1</v>
      </c>
      <c r="J38" s="76">
        <f t="shared" si="0"/>
        <v>20124.203999999998</v>
      </c>
      <c r="K38" s="76">
        <f t="shared" si="0"/>
        <v>17.43</v>
      </c>
    </row>
    <row r="39" spans="1:11" ht="24" customHeight="1">
      <c r="A39" s="1843" t="s">
        <v>2094</v>
      </c>
      <c r="B39" s="1844"/>
      <c r="C39" s="1012" t="s">
        <v>2095</v>
      </c>
      <c r="D39" s="1017"/>
      <c r="E39" s="1017"/>
      <c r="F39" s="71"/>
      <c r="G39" s="71"/>
      <c r="H39" s="71">
        <f>'VR or CCA-Ew'!$L$231</f>
        <v>18000</v>
      </c>
      <c r="I39" s="71">
        <f>'VR or CCA-Ew'!$M$231</f>
        <v>1.2</v>
      </c>
      <c r="J39" s="992">
        <f t="shared" si="0"/>
        <v>18000</v>
      </c>
      <c r="K39" s="992">
        <f t="shared" si="0"/>
        <v>1.2</v>
      </c>
    </row>
    <row r="40" spans="1:11" ht="24" customHeight="1">
      <c r="A40" s="1845"/>
      <c r="B40" s="1846"/>
      <c r="C40" s="1012" t="s">
        <v>2096</v>
      </c>
      <c r="D40" s="1017"/>
      <c r="E40" s="1017"/>
      <c r="F40" s="71"/>
      <c r="G40" s="71"/>
      <c r="H40" s="71">
        <f>'VR or CCA-Ew'!$L$204</f>
        <v>18000</v>
      </c>
      <c r="I40" s="71">
        <f>'VR or CCA-Ew'!$M$204</f>
        <v>1.2</v>
      </c>
      <c r="J40" s="992">
        <f t="shared" si="0"/>
        <v>18000</v>
      </c>
      <c r="K40" s="992">
        <f t="shared" si="0"/>
        <v>1.2</v>
      </c>
    </row>
    <row r="41" spans="1:11" ht="24" customHeight="1">
      <c r="A41" s="1847"/>
      <c r="B41" s="1848"/>
      <c r="C41" s="993" t="s">
        <v>2062</v>
      </c>
      <c r="D41" s="76">
        <f t="shared" ref="D41:I41" si="13">D39+D40</f>
        <v>0</v>
      </c>
      <c r="E41" s="76">
        <f t="shared" si="13"/>
        <v>0</v>
      </c>
      <c r="F41" s="76">
        <f t="shared" si="13"/>
        <v>0</v>
      </c>
      <c r="G41" s="76">
        <f t="shared" si="13"/>
        <v>0</v>
      </c>
      <c r="H41" s="76">
        <f t="shared" si="13"/>
        <v>36000</v>
      </c>
      <c r="I41" s="76">
        <f t="shared" si="13"/>
        <v>2.4</v>
      </c>
      <c r="J41" s="76">
        <f t="shared" si="0"/>
        <v>36000</v>
      </c>
      <c r="K41" s="76">
        <f t="shared" si="0"/>
        <v>2.4</v>
      </c>
    </row>
    <row r="42" spans="1:11" ht="24" customHeight="1">
      <c r="A42" s="1843" t="s">
        <v>2097</v>
      </c>
      <c r="B42" s="1844"/>
      <c r="C42" s="1012" t="s">
        <v>2098</v>
      </c>
      <c r="D42" s="1017"/>
      <c r="E42" s="1017"/>
      <c r="F42" s="1017">
        <f>'VR or CCA-Ew'!$L$173</f>
        <v>5066.558</v>
      </c>
      <c r="G42" s="1017">
        <f>'VR or CCA-Ew'!$M$173</f>
        <v>13.219999999999999</v>
      </c>
      <c r="H42" s="1017">
        <f>'VR or CCA-Ew'!$L$234</f>
        <v>9000</v>
      </c>
      <c r="I42" s="71">
        <f>'VR or CCA-Ew'!$M$234</f>
        <v>1</v>
      </c>
      <c r="J42" s="992">
        <f t="shared" si="0"/>
        <v>14066.558000000001</v>
      </c>
      <c r="K42" s="992">
        <f t="shared" si="0"/>
        <v>14.219999999999999</v>
      </c>
    </row>
    <row r="43" spans="1:11" ht="24" customHeight="1">
      <c r="A43" s="1845"/>
      <c r="B43" s="1846"/>
      <c r="C43" s="1012" t="s">
        <v>2099</v>
      </c>
      <c r="D43" s="71">
        <f>'VR or CCA-Ew'!$L$28</f>
        <v>5143.1350000000002</v>
      </c>
      <c r="E43" s="71">
        <f>'VR or CCA-Ew'!$M$28</f>
        <v>5.62</v>
      </c>
      <c r="F43" s="71">
        <f>'VR or CCA-Ew'!$L$166</f>
        <v>2210.3000000000002</v>
      </c>
      <c r="G43" s="71">
        <f>'VR or CCA-Ew'!$M$166</f>
        <v>3.23</v>
      </c>
      <c r="H43" s="71">
        <f>'VR or CCA-Ew'!$L$242</f>
        <v>31500</v>
      </c>
      <c r="I43" s="71">
        <f>'VR or CCA-Ew'!$M$242</f>
        <v>2.1</v>
      </c>
      <c r="J43" s="992">
        <f t="shared" si="0"/>
        <v>38853.434999999998</v>
      </c>
      <c r="K43" s="992">
        <f t="shared" si="0"/>
        <v>10.95</v>
      </c>
    </row>
    <row r="44" spans="1:11" ht="24" customHeight="1">
      <c r="A44" s="1847"/>
      <c r="B44" s="1848"/>
      <c r="C44" s="993" t="s">
        <v>2062</v>
      </c>
      <c r="D44" s="76">
        <f t="shared" ref="D44:I44" si="14">D42+D43</f>
        <v>5143.1350000000002</v>
      </c>
      <c r="E44" s="76">
        <f t="shared" si="14"/>
        <v>5.62</v>
      </c>
      <c r="F44" s="76">
        <f t="shared" si="14"/>
        <v>7276.8580000000002</v>
      </c>
      <c r="G44" s="76">
        <f t="shared" si="14"/>
        <v>16.45</v>
      </c>
      <c r="H44" s="76">
        <f t="shared" si="14"/>
        <v>40500</v>
      </c>
      <c r="I44" s="76">
        <f t="shared" si="14"/>
        <v>3.1</v>
      </c>
      <c r="J44" s="76">
        <f t="shared" si="0"/>
        <v>52919.993000000002</v>
      </c>
      <c r="K44" s="76">
        <f t="shared" si="0"/>
        <v>25.17</v>
      </c>
    </row>
    <row r="45" spans="1:11" ht="24" customHeight="1">
      <c r="A45" s="1843" t="s">
        <v>2100</v>
      </c>
      <c r="B45" s="1844"/>
      <c r="C45" s="1012" t="s">
        <v>2101</v>
      </c>
      <c r="D45" s="1017"/>
      <c r="E45" s="1017"/>
      <c r="F45" s="1017"/>
      <c r="G45" s="1017"/>
      <c r="H45" s="71">
        <f>'VR or CCA-Ew'!$L$199</f>
        <v>9000</v>
      </c>
      <c r="I45" s="71">
        <f>'VR or CCA-Ew'!$M$199</f>
        <v>0.6</v>
      </c>
      <c r="J45" s="992">
        <f t="shared" si="0"/>
        <v>9000</v>
      </c>
      <c r="K45" s="992">
        <f t="shared" si="0"/>
        <v>0.6</v>
      </c>
    </row>
    <row r="46" spans="1:11" ht="24" customHeight="1">
      <c r="A46" s="1845"/>
      <c r="B46" s="1846"/>
      <c r="C46" s="1012" t="s">
        <v>2102</v>
      </c>
      <c r="D46" s="1017">
        <f>'VR or CCA-Ew'!$L$21</f>
        <v>8490.1</v>
      </c>
      <c r="E46" s="1017">
        <f>'VR or CCA-Ew'!$M$21</f>
        <v>10.26</v>
      </c>
      <c r="F46" s="71"/>
      <c r="G46" s="71"/>
      <c r="H46" s="71">
        <f>'VR or CCA-Ew'!$L$214</f>
        <v>42000</v>
      </c>
      <c r="I46" s="71">
        <f>'VR or CCA-Ew'!$M$214</f>
        <v>2.5</v>
      </c>
      <c r="J46" s="992">
        <f t="shared" si="0"/>
        <v>50490.1</v>
      </c>
      <c r="K46" s="992">
        <f t="shared" si="0"/>
        <v>12.76</v>
      </c>
    </row>
    <row r="47" spans="1:11" ht="24" customHeight="1">
      <c r="A47" s="1847"/>
      <c r="B47" s="1848"/>
      <c r="C47" s="993" t="s">
        <v>2062</v>
      </c>
      <c r="D47" s="76">
        <f t="shared" ref="D47:I47" si="15">D45+D46</f>
        <v>8490.1</v>
      </c>
      <c r="E47" s="76">
        <f t="shared" si="15"/>
        <v>10.26</v>
      </c>
      <c r="F47" s="76">
        <f t="shared" si="15"/>
        <v>0</v>
      </c>
      <c r="G47" s="76">
        <f t="shared" si="15"/>
        <v>0</v>
      </c>
      <c r="H47" s="76">
        <f t="shared" si="15"/>
        <v>51000</v>
      </c>
      <c r="I47" s="76">
        <f t="shared" si="15"/>
        <v>3.1</v>
      </c>
      <c r="J47" s="76">
        <f t="shared" si="0"/>
        <v>59490.1</v>
      </c>
      <c r="K47" s="76">
        <f t="shared" si="0"/>
        <v>13.36</v>
      </c>
    </row>
    <row r="48" spans="1:11" ht="24" customHeight="1">
      <c r="A48" s="1849" t="s">
        <v>2103</v>
      </c>
      <c r="B48" s="1849"/>
      <c r="C48" s="997" t="s">
        <v>2059</v>
      </c>
      <c r="D48" s="1016">
        <f>'VR or CCA-Ew'!$L$24</f>
        <v>3437.54</v>
      </c>
      <c r="E48" s="1016">
        <f>'VR or CCA-Ew'!$M$24</f>
        <v>6.22</v>
      </c>
      <c r="F48" s="74">
        <f>'VR or CCA-Ew'!$L$164</f>
        <v>9032.82</v>
      </c>
      <c r="G48" s="74">
        <f>'VR or CCA-Ew'!$M$164</f>
        <v>11.52</v>
      </c>
      <c r="H48" s="74">
        <f>'VR or CCA-Ew'!$L$226</f>
        <v>58500</v>
      </c>
      <c r="I48" s="74">
        <f>'VR or CCA-Ew'!$M$226</f>
        <v>3.2999999999999994</v>
      </c>
      <c r="J48" s="76">
        <f t="shared" si="0"/>
        <v>70970.36</v>
      </c>
      <c r="K48" s="76">
        <f t="shared" si="0"/>
        <v>21.04</v>
      </c>
    </row>
    <row r="49" spans="1:11" ht="24" customHeight="1">
      <c r="A49" s="1849" t="s">
        <v>2104</v>
      </c>
      <c r="B49" s="1849"/>
      <c r="C49" s="997" t="s">
        <v>2105</v>
      </c>
      <c r="D49" s="1016"/>
      <c r="E49" s="1016"/>
      <c r="F49" s="1016"/>
      <c r="G49" s="1016"/>
      <c r="H49" s="74">
        <f>'VR or CCA-Ew'!$L$250</f>
        <v>31500</v>
      </c>
      <c r="I49" s="74">
        <f>'VR or CCA-Ew'!$M$250</f>
        <v>2.1</v>
      </c>
      <c r="J49" s="76">
        <f t="shared" si="0"/>
        <v>31500</v>
      </c>
      <c r="K49" s="76">
        <f t="shared" si="0"/>
        <v>2.1</v>
      </c>
    </row>
    <row r="50" spans="1:11" ht="24" customHeight="1">
      <c r="A50" s="1841" t="s">
        <v>2106</v>
      </c>
      <c r="B50" s="1842"/>
      <c r="C50" s="1014"/>
      <c r="D50" s="995">
        <f>D49+D48+D47+D44+D41+D38</f>
        <v>25917.529000000002</v>
      </c>
      <c r="E50" s="995">
        <f t="shared" ref="E50:I50" si="16">E49+E48+E47+E44+E41+E38</f>
        <v>35.36</v>
      </c>
      <c r="F50" s="995">
        <f t="shared" si="16"/>
        <v>18587.128000000001</v>
      </c>
      <c r="G50" s="995">
        <f t="shared" si="16"/>
        <v>31.14</v>
      </c>
      <c r="H50" s="995">
        <f t="shared" si="16"/>
        <v>226500</v>
      </c>
      <c r="I50" s="995">
        <f t="shared" si="16"/>
        <v>15</v>
      </c>
      <c r="J50" s="996">
        <f t="shared" si="0"/>
        <v>271004.65700000001</v>
      </c>
      <c r="K50" s="996">
        <f t="shared" si="0"/>
        <v>81.5</v>
      </c>
    </row>
    <row r="51" spans="1:11" ht="24" customHeight="1">
      <c r="A51" s="1843" t="s">
        <v>2107</v>
      </c>
      <c r="B51" s="1844"/>
      <c r="C51" s="1012" t="s">
        <v>2108</v>
      </c>
      <c r="D51" s="71">
        <f>'VR or CCA-Ew'!$L$112</f>
        <v>16048.865</v>
      </c>
      <c r="E51" s="71">
        <f>'VR or CCA-Ew'!$M$112</f>
        <v>19.419999999999998</v>
      </c>
      <c r="F51" s="71"/>
      <c r="G51" s="71"/>
      <c r="H51" s="71">
        <f>'VR or CCA-Ew'!$L$275</f>
        <v>4500</v>
      </c>
      <c r="I51" s="71">
        <f>'VR or CCA-Ew'!$M$275</f>
        <v>0.3</v>
      </c>
      <c r="J51" s="992">
        <f t="shared" si="0"/>
        <v>20548.864999999998</v>
      </c>
      <c r="K51" s="992">
        <f t="shared" si="0"/>
        <v>19.72</v>
      </c>
    </row>
    <row r="52" spans="1:11" ht="24" customHeight="1">
      <c r="A52" s="1845"/>
      <c r="B52" s="1846"/>
      <c r="C52" s="1012" t="s">
        <v>2109</v>
      </c>
      <c r="D52" s="71">
        <f>'VR or CCA-Ew'!$L$105</f>
        <v>4806.45</v>
      </c>
      <c r="E52" s="71">
        <f>'VR or CCA-Ew'!$M$105</f>
        <v>6.59</v>
      </c>
      <c r="F52" s="71"/>
      <c r="G52" s="71"/>
      <c r="H52" s="71"/>
      <c r="I52" s="71"/>
      <c r="J52" s="992">
        <f t="shared" si="0"/>
        <v>4806.45</v>
      </c>
      <c r="K52" s="992">
        <f t="shared" si="0"/>
        <v>6.59</v>
      </c>
    </row>
    <row r="53" spans="1:11" ht="24" customHeight="1">
      <c r="A53" s="1847"/>
      <c r="B53" s="1848"/>
      <c r="C53" s="993" t="s">
        <v>2062</v>
      </c>
      <c r="D53" s="76">
        <f t="shared" ref="D53:I53" si="17">D51+D52</f>
        <v>20855.314999999999</v>
      </c>
      <c r="E53" s="76">
        <f t="shared" si="17"/>
        <v>26.009999999999998</v>
      </c>
      <c r="F53" s="76">
        <f t="shared" si="17"/>
        <v>0</v>
      </c>
      <c r="G53" s="76">
        <f t="shared" si="17"/>
        <v>0</v>
      </c>
      <c r="H53" s="76">
        <f t="shared" si="17"/>
        <v>4500</v>
      </c>
      <c r="I53" s="76">
        <f t="shared" si="17"/>
        <v>0.3</v>
      </c>
      <c r="J53" s="76">
        <f t="shared" si="0"/>
        <v>25355.314999999999</v>
      </c>
      <c r="K53" s="76">
        <f t="shared" si="0"/>
        <v>26.31</v>
      </c>
    </row>
    <row r="54" spans="1:11" ht="24" customHeight="1">
      <c r="A54" s="1843" t="s">
        <v>2110</v>
      </c>
      <c r="B54" s="1844"/>
      <c r="C54" s="1012" t="s">
        <v>2059</v>
      </c>
      <c r="D54" s="1017"/>
      <c r="E54" s="1017"/>
      <c r="F54" s="1017"/>
      <c r="G54" s="1017"/>
      <c r="H54" s="71">
        <f>'VR or CCA-Ew'!$L$271</f>
        <v>4500</v>
      </c>
      <c r="I54" s="71">
        <f>'VR or CCA-Ew'!$M$271</f>
        <v>0.5</v>
      </c>
      <c r="J54" s="992">
        <f t="shared" si="0"/>
        <v>4500</v>
      </c>
      <c r="K54" s="992">
        <f t="shared" si="0"/>
        <v>0.5</v>
      </c>
    </row>
    <row r="55" spans="1:11" ht="24" customHeight="1">
      <c r="A55" s="1845"/>
      <c r="B55" s="1846"/>
      <c r="C55" s="1012" t="s">
        <v>2111</v>
      </c>
      <c r="D55" s="1017"/>
      <c r="E55" s="1017"/>
      <c r="F55" s="1017"/>
      <c r="G55" s="1017"/>
      <c r="H55" s="1017">
        <f>'VR or CCA-Ew'!$L$269</f>
        <v>4500</v>
      </c>
      <c r="I55" s="1017">
        <f>'VR or CCA-Ew'!$M$269</f>
        <v>0.5</v>
      </c>
      <c r="J55" s="992">
        <f t="shared" si="0"/>
        <v>4500</v>
      </c>
      <c r="K55" s="992">
        <f t="shared" si="0"/>
        <v>0.5</v>
      </c>
    </row>
    <row r="56" spans="1:11" ht="24" customHeight="1">
      <c r="A56" s="1847"/>
      <c r="B56" s="1848"/>
      <c r="C56" s="993" t="s">
        <v>2062</v>
      </c>
      <c r="D56" s="76">
        <f t="shared" ref="D56:I56" si="18">D54+D55</f>
        <v>0</v>
      </c>
      <c r="E56" s="76">
        <f t="shared" si="18"/>
        <v>0</v>
      </c>
      <c r="F56" s="76">
        <f t="shared" si="18"/>
        <v>0</v>
      </c>
      <c r="G56" s="76">
        <f t="shared" si="18"/>
        <v>0</v>
      </c>
      <c r="H56" s="76">
        <f t="shared" si="18"/>
        <v>9000</v>
      </c>
      <c r="I56" s="76">
        <f t="shared" si="18"/>
        <v>1</v>
      </c>
      <c r="J56" s="76">
        <f t="shared" si="0"/>
        <v>9000</v>
      </c>
      <c r="K56" s="76">
        <f t="shared" si="0"/>
        <v>1</v>
      </c>
    </row>
    <row r="57" spans="1:11" ht="24" customHeight="1">
      <c r="A57" s="1841" t="s">
        <v>2112</v>
      </c>
      <c r="B57" s="1842"/>
      <c r="C57" s="1014"/>
      <c r="D57" s="995">
        <f>D56+D53</f>
        <v>20855.314999999999</v>
      </c>
      <c r="E57" s="995">
        <f t="shared" ref="E57:I57" si="19">E56+E53</f>
        <v>26.009999999999998</v>
      </c>
      <c r="F57" s="995">
        <f t="shared" si="19"/>
        <v>0</v>
      </c>
      <c r="G57" s="995">
        <f t="shared" si="19"/>
        <v>0</v>
      </c>
      <c r="H57" s="995">
        <f t="shared" si="19"/>
        <v>13500</v>
      </c>
      <c r="I57" s="995">
        <f t="shared" si="19"/>
        <v>1.3</v>
      </c>
      <c r="J57" s="996">
        <f t="shared" si="0"/>
        <v>34355.315000000002</v>
      </c>
      <c r="K57" s="996">
        <f t="shared" si="0"/>
        <v>27.31</v>
      </c>
    </row>
    <row r="58" spans="1:11" ht="24" customHeight="1">
      <c r="A58" s="1843" t="s">
        <v>2113</v>
      </c>
      <c r="B58" s="1844"/>
      <c r="C58" s="1012" t="s">
        <v>2059</v>
      </c>
      <c r="D58" s="72">
        <f>'VR or CCA-Ew'!$L$144</f>
        <v>3652.22</v>
      </c>
      <c r="E58" s="72">
        <f>'VR or CCA-Ew'!$M$144</f>
        <v>3.84</v>
      </c>
      <c r="F58" s="1017"/>
      <c r="G58" s="1017"/>
      <c r="H58" s="1017">
        <f>'VR or CCA-Ew'!$L$303</f>
        <v>9000</v>
      </c>
      <c r="I58" s="71">
        <f>'VR or CCA-Ew'!$M$303</f>
        <v>0.6</v>
      </c>
      <c r="J58" s="992">
        <f t="shared" si="0"/>
        <v>12652.22</v>
      </c>
      <c r="K58" s="992">
        <f t="shared" si="0"/>
        <v>4.4399999999999995</v>
      </c>
    </row>
    <row r="59" spans="1:11" ht="24" customHeight="1">
      <c r="A59" s="1845"/>
      <c r="B59" s="1846"/>
      <c r="C59" s="1012" t="s">
        <v>2114</v>
      </c>
      <c r="D59" s="1017"/>
      <c r="E59" s="1017"/>
      <c r="F59" s="1017"/>
      <c r="G59" s="1017"/>
      <c r="H59" s="1017">
        <f>'VR or CCA-Ew'!$L$296</f>
        <v>4500</v>
      </c>
      <c r="I59" s="1017">
        <f>'VR or CCA-Ew'!$M$296</f>
        <v>0.5</v>
      </c>
      <c r="J59" s="992">
        <f t="shared" si="0"/>
        <v>4500</v>
      </c>
      <c r="K59" s="992">
        <f t="shared" si="0"/>
        <v>0.5</v>
      </c>
    </row>
    <row r="60" spans="1:11" ht="24" customHeight="1">
      <c r="A60" s="1845"/>
      <c r="B60" s="1846"/>
      <c r="C60" s="1012" t="s">
        <v>2115</v>
      </c>
      <c r="D60" s="71">
        <f>'VR or CCA-Ew'!$L$142</f>
        <v>2971.75</v>
      </c>
      <c r="E60" s="71">
        <f>'VR or CCA-Ew'!$M$142</f>
        <v>3.45</v>
      </c>
      <c r="F60" s="71"/>
      <c r="G60" s="71"/>
      <c r="H60" s="71">
        <f>'VR or CCA-Ew'!$L$300</f>
        <v>13500</v>
      </c>
      <c r="I60" s="71">
        <f>'VR or CCA-Ew'!$M$300</f>
        <v>0.89999999999999991</v>
      </c>
      <c r="J60" s="992">
        <f t="shared" si="0"/>
        <v>16471.75</v>
      </c>
      <c r="K60" s="992">
        <f t="shared" si="0"/>
        <v>4.3499999999999996</v>
      </c>
    </row>
    <row r="61" spans="1:11" ht="24" customHeight="1">
      <c r="A61" s="1847"/>
      <c r="B61" s="1848"/>
      <c r="C61" s="993" t="s">
        <v>2062</v>
      </c>
      <c r="D61" s="76">
        <f t="shared" ref="D61:I61" si="20">D58+D59+D60</f>
        <v>6623.9699999999993</v>
      </c>
      <c r="E61" s="76">
        <f t="shared" si="20"/>
        <v>7.29</v>
      </c>
      <c r="F61" s="76">
        <f t="shared" si="20"/>
        <v>0</v>
      </c>
      <c r="G61" s="76">
        <f t="shared" si="20"/>
        <v>0</v>
      </c>
      <c r="H61" s="76">
        <f t="shared" si="20"/>
        <v>27000</v>
      </c>
      <c r="I61" s="76">
        <f t="shared" si="20"/>
        <v>2</v>
      </c>
      <c r="J61" s="76">
        <f t="shared" si="0"/>
        <v>33623.97</v>
      </c>
      <c r="K61" s="76">
        <f t="shared" si="0"/>
        <v>9.2899999999999991</v>
      </c>
    </row>
    <row r="62" spans="1:11" ht="24" customHeight="1">
      <c r="A62" s="1843" t="s">
        <v>2116</v>
      </c>
      <c r="B62" s="1844"/>
      <c r="C62" s="1012" t="s">
        <v>2117</v>
      </c>
      <c r="D62" s="1017">
        <f>'VR or CCA-Ew'!$L$135</f>
        <v>23228.19</v>
      </c>
      <c r="E62" s="1017">
        <f>'VR or CCA-Ew'!$M$135</f>
        <v>29.78</v>
      </c>
      <c r="F62" s="1017"/>
      <c r="G62" s="1017"/>
      <c r="H62" s="1017">
        <f>'VR or CCA-Ew'!$L$294</f>
        <v>4500</v>
      </c>
      <c r="I62" s="1017">
        <f>'VR or CCA-Ew'!$M$294</f>
        <v>0.5</v>
      </c>
      <c r="J62" s="992">
        <f t="shared" si="0"/>
        <v>27728.19</v>
      </c>
      <c r="K62" s="992">
        <f t="shared" si="0"/>
        <v>30.28</v>
      </c>
    </row>
    <row r="63" spans="1:11" ht="24" customHeight="1">
      <c r="A63" s="1845"/>
      <c r="B63" s="1846"/>
      <c r="C63" s="1012" t="s">
        <v>2118</v>
      </c>
      <c r="D63" s="72">
        <f>'VR or CCA-Ew'!$L$154</f>
        <v>7355.62</v>
      </c>
      <c r="E63" s="72">
        <f>'VR or CCA-Ew'!$M$154</f>
        <v>9.7799999999999994</v>
      </c>
      <c r="F63" s="71"/>
      <c r="G63" s="71"/>
      <c r="H63" s="71">
        <f>'VR or CCA-Ew'!$L$309</f>
        <v>9000</v>
      </c>
      <c r="I63" s="71">
        <f>'VR or CCA-Ew'!$M$309</f>
        <v>1</v>
      </c>
      <c r="J63" s="992">
        <f t="shared" si="0"/>
        <v>16355.619999999999</v>
      </c>
      <c r="K63" s="992">
        <f t="shared" si="0"/>
        <v>10.78</v>
      </c>
    </row>
    <row r="64" spans="1:11" ht="24" customHeight="1">
      <c r="A64" s="1845"/>
      <c r="B64" s="1846"/>
      <c r="C64" s="1012" t="s">
        <v>2119</v>
      </c>
      <c r="D64" s="72">
        <f>'VR or CCA-Ew'!$L$140</f>
        <v>8950.2900000000009</v>
      </c>
      <c r="E64" s="72">
        <f>'VR or CCA-Ew'!$M$140</f>
        <v>12.57</v>
      </c>
      <c r="F64" s="1017"/>
      <c r="G64" s="1017"/>
      <c r="H64" s="1017"/>
      <c r="I64" s="1017"/>
      <c r="J64" s="992">
        <f t="shared" si="0"/>
        <v>8950.2900000000009</v>
      </c>
      <c r="K64" s="992">
        <f t="shared" si="0"/>
        <v>12.57</v>
      </c>
    </row>
    <row r="65" spans="1:11" ht="24" customHeight="1">
      <c r="A65" s="1847"/>
      <c r="B65" s="1848"/>
      <c r="C65" s="993" t="s">
        <v>2062</v>
      </c>
      <c r="D65" s="76">
        <f t="shared" ref="D65:I65" si="21">D62+D63+D64</f>
        <v>39534.1</v>
      </c>
      <c r="E65" s="76">
        <f t="shared" si="21"/>
        <v>52.13</v>
      </c>
      <c r="F65" s="76">
        <f t="shared" si="21"/>
        <v>0</v>
      </c>
      <c r="G65" s="76">
        <f t="shared" si="21"/>
        <v>0</v>
      </c>
      <c r="H65" s="76">
        <f t="shared" si="21"/>
        <v>13500</v>
      </c>
      <c r="I65" s="76">
        <f t="shared" si="21"/>
        <v>1.5</v>
      </c>
      <c r="J65" s="76">
        <f t="shared" si="0"/>
        <v>53034.1</v>
      </c>
      <c r="K65" s="76">
        <f t="shared" si="0"/>
        <v>53.63</v>
      </c>
    </row>
    <row r="66" spans="1:11" ht="24" customHeight="1">
      <c r="A66" s="1849" t="s">
        <v>2120</v>
      </c>
      <c r="B66" s="1849"/>
      <c r="C66" s="997" t="s">
        <v>2121</v>
      </c>
      <c r="D66" s="79">
        <f>'VR or CCA-Ew'!$L$152</f>
        <v>32216.254999999997</v>
      </c>
      <c r="E66" s="79">
        <f>'VR or CCA-Ew'!$M$152</f>
        <v>41.589999999999996</v>
      </c>
      <c r="F66" s="1016"/>
      <c r="G66" s="1016"/>
      <c r="H66" s="1016">
        <f>'VR or CCA-Ew'!$L$306</f>
        <v>9000</v>
      </c>
      <c r="I66" s="74">
        <f>'VR or CCA-Ew'!$M$306</f>
        <v>1</v>
      </c>
      <c r="J66" s="76">
        <f t="shared" si="0"/>
        <v>41216.254999999997</v>
      </c>
      <c r="K66" s="76">
        <f t="shared" si="0"/>
        <v>42.589999999999996</v>
      </c>
    </row>
    <row r="67" spans="1:11" ht="24" customHeight="1">
      <c r="A67" s="1850" t="s">
        <v>2122</v>
      </c>
      <c r="B67" s="1851"/>
      <c r="C67" s="1013"/>
      <c r="D67" s="999">
        <f>D66+D65+D61</f>
        <v>78374.324999999997</v>
      </c>
      <c r="E67" s="999">
        <f t="shared" ref="E67:I67" si="22">E66+E65+E61</f>
        <v>101.01</v>
      </c>
      <c r="F67" s="999">
        <f t="shared" si="22"/>
        <v>0</v>
      </c>
      <c r="G67" s="999">
        <f t="shared" si="22"/>
        <v>0</v>
      </c>
      <c r="H67" s="999">
        <f t="shared" si="22"/>
        <v>49500</v>
      </c>
      <c r="I67" s="999">
        <f t="shared" si="22"/>
        <v>4.5</v>
      </c>
      <c r="J67" s="996">
        <f t="shared" si="0"/>
        <v>127874.325</v>
      </c>
      <c r="K67" s="996">
        <f t="shared" si="0"/>
        <v>105.51</v>
      </c>
    </row>
    <row r="68" spans="1:11">
      <c r="A68" s="1852" t="s">
        <v>2123</v>
      </c>
      <c r="B68" s="1853"/>
      <c r="C68" s="1853"/>
      <c r="D68" s="1000">
        <f>D67+D57+D50+D35+D24+D12</f>
        <v>433621.47600000008</v>
      </c>
      <c r="E68" s="1000">
        <f t="shared" ref="E68:I68" si="23">E67+E57+E50+E35+E24+E12</f>
        <v>554.13</v>
      </c>
      <c r="F68" s="1000">
        <f t="shared" si="23"/>
        <v>33703.707999999999</v>
      </c>
      <c r="G68" s="1000">
        <f t="shared" si="23"/>
        <v>54.19</v>
      </c>
      <c r="H68" s="1000">
        <f t="shared" si="23"/>
        <v>460500</v>
      </c>
      <c r="I68" s="1000">
        <f t="shared" si="23"/>
        <v>53.5</v>
      </c>
      <c r="J68" s="1001">
        <f t="shared" si="0"/>
        <v>927825.18400000012</v>
      </c>
      <c r="K68" s="1001">
        <f t="shared" si="0"/>
        <v>661.81999999999994</v>
      </c>
    </row>
  </sheetData>
  <mergeCells count="31">
    <mergeCell ref="A68:C68"/>
    <mergeCell ref="A54:B56"/>
    <mergeCell ref="A57:B57"/>
    <mergeCell ref="A58:B61"/>
    <mergeCell ref="A62:B65"/>
    <mergeCell ref="A66:B66"/>
    <mergeCell ref="A67:B67"/>
    <mergeCell ref="A51:B53"/>
    <mergeCell ref="A26:B28"/>
    <mergeCell ref="A29:B31"/>
    <mergeCell ref="A32:B34"/>
    <mergeCell ref="A35:B35"/>
    <mergeCell ref="A36:B38"/>
    <mergeCell ref="A39:B41"/>
    <mergeCell ref="A42:B44"/>
    <mergeCell ref="A45:B47"/>
    <mergeCell ref="A48:B48"/>
    <mergeCell ref="A49:B49"/>
    <mergeCell ref="A50:B50"/>
    <mergeCell ref="A25:B25"/>
    <mergeCell ref="A1:C1"/>
    <mergeCell ref="A2:B3"/>
    <mergeCell ref="D2:K2"/>
    <mergeCell ref="A4:B7"/>
    <mergeCell ref="A8:B11"/>
    <mergeCell ref="A12:B12"/>
    <mergeCell ref="A13:B16"/>
    <mergeCell ref="A17:B17"/>
    <mergeCell ref="A18:B20"/>
    <mergeCell ref="A21:B23"/>
    <mergeCell ref="A24:B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O276"/>
  <sheetViews>
    <sheetView workbookViewId="0">
      <pane xSplit="10" ySplit="6" topLeftCell="K7" activePane="bottomRight" state="frozenSplit"/>
      <selection activeCell="H7" sqref="H5:H7"/>
      <selection pane="topRight" activeCell="K1" sqref="K1"/>
      <selection pane="bottomLeft" activeCell="A13" sqref="A13"/>
      <selection pane="bottomRight" activeCell="J15" sqref="J15"/>
    </sheetView>
  </sheetViews>
  <sheetFormatPr defaultColWidth="8.88671875" defaultRowHeight="17.399999999999999"/>
  <cols>
    <col min="1" max="1" width="5.88671875" style="86" customWidth="1"/>
    <col min="2" max="2" width="15" style="86" customWidth="1"/>
    <col min="3" max="3" width="21.5546875" style="86" customWidth="1"/>
    <col min="4" max="4" width="16.109375" style="87" hidden="1" customWidth="1"/>
    <col min="5" max="5" width="16.5546875" style="86" customWidth="1"/>
    <col min="6" max="6" width="9.5546875" style="86" hidden="1" customWidth="1"/>
    <col min="7" max="7" width="17.6640625" style="88" hidden="1" customWidth="1"/>
    <col min="8" max="8" width="35.5546875" style="86" customWidth="1"/>
    <col min="9" max="9" width="10.44140625" style="86" hidden="1" customWidth="1"/>
    <col min="10" max="10" width="8.88671875" style="86"/>
    <col min="11" max="11" width="2.33203125" style="86" customWidth="1"/>
    <col min="12" max="12" width="4.6640625" style="86" customWidth="1"/>
    <col min="13" max="13" width="8.88671875" style="86" hidden="1" customWidth="1"/>
    <col min="14" max="14" width="3" style="86" customWidth="1"/>
    <col min="15" max="16384" width="8.88671875" style="86"/>
  </cols>
  <sheetData>
    <row r="1" spans="1:15" ht="22.2">
      <c r="H1" s="1068" t="s">
        <v>2841</v>
      </c>
      <c r="I1" s="618"/>
      <c r="J1" s="618"/>
    </row>
    <row r="2" spans="1:15" ht="18.75" customHeight="1">
      <c r="A2" s="2042" t="s">
        <v>2838</v>
      </c>
      <c r="B2" s="2043"/>
      <c r="C2" s="2043"/>
      <c r="D2" s="2043"/>
      <c r="E2" s="2043"/>
      <c r="F2" s="2043"/>
      <c r="G2" s="2043"/>
      <c r="H2" s="2043"/>
      <c r="I2" s="2043"/>
    </row>
    <row r="3" spans="1:15" ht="15.75" customHeight="1">
      <c r="A3" s="2044" t="s">
        <v>1684</v>
      </c>
      <c r="B3" s="2044"/>
      <c r="C3" s="2044"/>
      <c r="D3" s="2044"/>
      <c r="E3" s="2044"/>
      <c r="F3" s="2044"/>
      <c r="G3" s="2044"/>
      <c r="H3" s="2044"/>
      <c r="I3" s="2044"/>
    </row>
    <row r="5" spans="1:15" ht="45.75" customHeight="1">
      <c r="A5" s="175" t="s">
        <v>1685</v>
      </c>
      <c r="B5" s="175" t="s">
        <v>1686</v>
      </c>
      <c r="C5" s="175" t="s">
        <v>69</v>
      </c>
      <c r="D5" s="176" t="s">
        <v>464</v>
      </c>
      <c r="E5" s="175" t="s">
        <v>1715</v>
      </c>
      <c r="F5" s="177" t="s">
        <v>789</v>
      </c>
      <c r="G5" s="178" t="s">
        <v>464</v>
      </c>
      <c r="H5" s="175" t="s">
        <v>1716</v>
      </c>
      <c r="I5" s="89" t="s">
        <v>789</v>
      </c>
    </row>
    <row r="6" spans="1:15" s="94" customFormat="1" ht="12" customHeight="1">
      <c r="A6" s="90">
        <v>1</v>
      </c>
      <c r="B6" s="90">
        <v>2</v>
      </c>
      <c r="C6" s="90">
        <v>3</v>
      </c>
      <c r="D6" s="91"/>
      <c r="E6" s="90">
        <v>4</v>
      </c>
      <c r="F6" s="90"/>
      <c r="G6" s="92"/>
      <c r="H6" s="90">
        <v>5</v>
      </c>
      <c r="I6" s="93"/>
    </row>
    <row r="7" spans="1:15" s="100" customFormat="1" ht="15" customHeight="1">
      <c r="A7" s="95">
        <v>1</v>
      </c>
      <c r="B7" s="95" t="s">
        <v>57</v>
      </c>
      <c r="C7" s="96" t="s">
        <v>63</v>
      </c>
      <c r="D7" s="97" t="s">
        <v>1718</v>
      </c>
      <c r="E7" s="98" t="s">
        <v>1729</v>
      </c>
      <c r="F7" s="98">
        <v>60</v>
      </c>
      <c r="G7" s="99" t="s">
        <v>1731</v>
      </c>
      <c r="H7" s="98" t="s">
        <v>1730</v>
      </c>
      <c r="I7" s="96">
        <v>43</v>
      </c>
      <c r="K7" s="914" t="s">
        <v>2671</v>
      </c>
      <c r="L7" s="2045" t="s">
        <v>2672</v>
      </c>
      <c r="M7" s="2045"/>
      <c r="N7" s="1015"/>
      <c r="O7" s="907">
        <v>700</v>
      </c>
    </row>
    <row r="8" spans="1:15" s="100" customFormat="1" ht="15" customHeight="1">
      <c r="A8" s="95">
        <v>2</v>
      </c>
      <c r="B8" s="95"/>
      <c r="C8" s="96" t="s">
        <v>173</v>
      </c>
      <c r="D8" s="97"/>
      <c r="E8" s="98" t="s">
        <v>1687</v>
      </c>
      <c r="F8" s="98"/>
      <c r="G8" s="101" t="s">
        <v>2129</v>
      </c>
      <c r="H8" s="98" t="s">
        <v>2131</v>
      </c>
      <c r="I8" s="96">
        <v>30.3</v>
      </c>
      <c r="K8" s="914" t="s">
        <v>2674</v>
      </c>
      <c r="L8" s="2045" t="s">
        <v>2675</v>
      </c>
      <c r="M8" s="2045"/>
      <c r="N8" s="1015"/>
      <c r="O8" s="907">
        <v>650</v>
      </c>
    </row>
    <row r="9" spans="1:15" s="100" customFormat="1" ht="15" customHeight="1">
      <c r="A9" s="95">
        <v>3</v>
      </c>
      <c r="B9" s="95"/>
      <c r="C9" s="96" t="s">
        <v>1688</v>
      </c>
      <c r="D9" s="97"/>
      <c r="E9" s="98" t="s">
        <v>1689</v>
      </c>
      <c r="F9" s="98">
        <v>60</v>
      </c>
      <c r="G9" s="99"/>
      <c r="H9" s="98" t="s">
        <v>1687</v>
      </c>
      <c r="I9" s="96"/>
    </row>
    <row r="10" spans="1:15" s="100" customFormat="1" ht="15" customHeight="1">
      <c r="A10" s="95">
        <v>4</v>
      </c>
      <c r="B10" s="95"/>
      <c r="C10" s="96" t="s">
        <v>59</v>
      </c>
      <c r="D10" s="97"/>
      <c r="E10" s="98" t="s">
        <v>1687</v>
      </c>
      <c r="F10" s="98"/>
      <c r="G10" s="99"/>
      <c r="H10" s="98" t="s">
        <v>1687</v>
      </c>
      <c r="I10" s="96"/>
    </row>
    <row r="11" spans="1:15" s="100" customFormat="1" ht="15" customHeight="1">
      <c r="A11" s="95">
        <v>5</v>
      </c>
      <c r="B11" s="95"/>
      <c r="C11" s="96" t="s">
        <v>56</v>
      </c>
      <c r="D11" s="97"/>
      <c r="E11" s="98" t="s">
        <v>1687</v>
      </c>
      <c r="F11" s="98"/>
      <c r="G11" s="101" t="s">
        <v>2130</v>
      </c>
      <c r="H11" s="98" t="s">
        <v>2187</v>
      </c>
      <c r="I11" s="96">
        <v>29.16</v>
      </c>
    </row>
    <row r="12" spans="1:15" s="100" customFormat="1" ht="15" customHeight="1">
      <c r="A12" s="95">
        <v>6</v>
      </c>
      <c r="B12" s="95"/>
      <c r="C12" s="96" t="s">
        <v>472</v>
      </c>
      <c r="D12" s="97" t="s">
        <v>1718</v>
      </c>
      <c r="E12" s="98" t="s">
        <v>1739</v>
      </c>
      <c r="F12" s="98">
        <v>60</v>
      </c>
      <c r="G12" s="99"/>
      <c r="H12" s="98"/>
      <c r="I12" s="96"/>
    </row>
    <row r="13" spans="1:15" s="100" customFormat="1" ht="15" customHeight="1">
      <c r="A13" s="95">
        <v>7</v>
      </c>
      <c r="B13" s="95" t="s">
        <v>31</v>
      </c>
      <c r="C13" s="96" t="s">
        <v>47</v>
      </c>
      <c r="D13" s="97"/>
      <c r="E13" s="98" t="s">
        <v>1687</v>
      </c>
      <c r="F13" s="98"/>
      <c r="G13" s="101" t="s">
        <v>2132</v>
      </c>
      <c r="H13" s="98" t="s">
        <v>2133</v>
      </c>
      <c r="I13" s="96">
        <v>29</v>
      </c>
    </row>
    <row r="14" spans="1:15" s="100" customFormat="1" ht="15" customHeight="1">
      <c r="A14" s="95">
        <v>8</v>
      </c>
      <c r="B14" s="95"/>
      <c r="C14" s="96" t="s">
        <v>151</v>
      </c>
      <c r="D14" s="97"/>
      <c r="E14" s="98" t="s">
        <v>1687</v>
      </c>
      <c r="F14" s="98"/>
      <c r="G14" s="99"/>
      <c r="H14" s="98" t="s">
        <v>1687</v>
      </c>
      <c r="I14" s="96"/>
    </row>
    <row r="15" spans="1:15" s="100" customFormat="1" ht="15" customHeight="1">
      <c r="A15" s="95">
        <v>9</v>
      </c>
      <c r="B15" s="95"/>
      <c r="C15" s="96" t="s">
        <v>1690</v>
      </c>
      <c r="D15" s="97"/>
      <c r="E15" s="98" t="s">
        <v>1691</v>
      </c>
      <c r="F15" s="98">
        <v>60</v>
      </c>
      <c r="G15" s="101" t="s">
        <v>2134</v>
      </c>
      <c r="H15" s="98" t="s">
        <v>2135</v>
      </c>
      <c r="I15" s="96">
        <v>16.420000000000002</v>
      </c>
    </row>
    <row r="16" spans="1:15" s="100" customFormat="1" ht="15" customHeight="1">
      <c r="A16" s="95">
        <v>10</v>
      </c>
      <c r="B16" s="95"/>
      <c r="C16" s="96" t="s">
        <v>50</v>
      </c>
      <c r="D16" s="97"/>
      <c r="E16" s="98" t="s">
        <v>1687</v>
      </c>
      <c r="F16" s="98"/>
      <c r="G16" s="174"/>
      <c r="H16" s="98" t="s">
        <v>2188</v>
      </c>
      <c r="I16" s="96">
        <v>40</v>
      </c>
    </row>
    <row r="17" spans="1:9" s="100" customFormat="1" ht="15" customHeight="1">
      <c r="A17" s="95">
        <v>11</v>
      </c>
      <c r="B17" s="95"/>
      <c r="C17" s="96" t="s">
        <v>1692</v>
      </c>
      <c r="D17" s="97"/>
      <c r="E17" s="98" t="s">
        <v>1687</v>
      </c>
      <c r="F17" s="98"/>
      <c r="G17" s="99"/>
      <c r="H17" s="98" t="s">
        <v>1687</v>
      </c>
      <c r="I17" s="96"/>
    </row>
    <row r="18" spans="1:9" s="100" customFormat="1" ht="15" customHeight="1">
      <c r="A18" s="95">
        <v>12</v>
      </c>
      <c r="B18" s="95"/>
      <c r="C18" s="96" t="s">
        <v>95</v>
      </c>
      <c r="D18" s="97"/>
      <c r="E18" s="98" t="s">
        <v>1687</v>
      </c>
      <c r="F18" s="98"/>
      <c r="G18" s="101" t="s">
        <v>2136</v>
      </c>
      <c r="H18" s="98" t="s">
        <v>1693</v>
      </c>
      <c r="I18" s="96">
        <v>34.42</v>
      </c>
    </row>
    <row r="19" spans="1:9" s="100" customFormat="1" ht="15" customHeight="1">
      <c r="A19" s="95">
        <v>13</v>
      </c>
      <c r="B19" s="95"/>
      <c r="C19" s="96" t="s">
        <v>1694</v>
      </c>
      <c r="D19" s="97"/>
      <c r="E19" s="98" t="s">
        <v>1687</v>
      </c>
      <c r="F19" s="98"/>
      <c r="G19" s="101" t="s">
        <v>2137</v>
      </c>
      <c r="H19" s="98" t="s">
        <v>2138</v>
      </c>
      <c r="I19" s="96">
        <v>29.67</v>
      </c>
    </row>
    <row r="20" spans="1:9" s="100" customFormat="1" ht="15" customHeight="1">
      <c r="A20" s="95">
        <v>14</v>
      </c>
      <c r="B20" s="95"/>
      <c r="C20" s="96" t="s">
        <v>1695</v>
      </c>
      <c r="D20" s="97" t="s">
        <v>1725</v>
      </c>
      <c r="E20" s="98" t="s">
        <v>2139</v>
      </c>
      <c r="F20" s="98">
        <v>49.98</v>
      </c>
      <c r="G20" s="99"/>
      <c r="H20" s="98" t="s">
        <v>1687</v>
      </c>
      <c r="I20" s="96"/>
    </row>
    <row r="21" spans="1:9" s="100" customFormat="1" ht="15" customHeight="1">
      <c r="A21" s="95">
        <v>15</v>
      </c>
      <c r="B21" s="95"/>
      <c r="C21" s="96" t="s">
        <v>33</v>
      </c>
      <c r="D21" s="97"/>
      <c r="E21" s="98" t="s">
        <v>1687</v>
      </c>
      <c r="F21" s="98"/>
      <c r="G21" s="99" t="s">
        <v>1717</v>
      </c>
      <c r="H21" s="98" t="s">
        <v>1696</v>
      </c>
      <c r="I21" s="96">
        <v>45</v>
      </c>
    </row>
    <row r="22" spans="1:9" s="100" customFormat="1" ht="15" customHeight="1">
      <c r="A22" s="95">
        <v>16</v>
      </c>
      <c r="B22" s="95"/>
      <c r="C22" s="96" t="s">
        <v>1697</v>
      </c>
      <c r="D22" s="97"/>
      <c r="E22" s="98" t="s">
        <v>1687</v>
      </c>
      <c r="F22" s="98"/>
      <c r="G22" s="101" t="s">
        <v>2140</v>
      </c>
      <c r="H22" s="98" t="s">
        <v>1698</v>
      </c>
      <c r="I22" s="96">
        <v>25.66</v>
      </c>
    </row>
    <row r="23" spans="1:9" s="100" customFormat="1" ht="15" customHeight="1">
      <c r="A23" s="95">
        <v>17</v>
      </c>
      <c r="B23" s="95" t="s">
        <v>29</v>
      </c>
      <c r="C23" s="96" t="s">
        <v>100</v>
      </c>
      <c r="D23" s="97"/>
      <c r="E23" s="98" t="s">
        <v>1687</v>
      </c>
      <c r="F23" s="98"/>
      <c r="G23" s="99" t="s">
        <v>2799</v>
      </c>
      <c r="H23" s="98" t="s">
        <v>1699</v>
      </c>
      <c r="I23" s="96">
        <v>24.49</v>
      </c>
    </row>
    <row r="24" spans="1:9" s="100" customFormat="1" ht="15" customHeight="1">
      <c r="A24" s="95">
        <v>18</v>
      </c>
      <c r="B24" s="95"/>
      <c r="C24" s="96" t="s">
        <v>1700</v>
      </c>
      <c r="D24" s="97"/>
      <c r="E24" s="98" t="s">
        <v>1687</v>
      </c>
      <c r="F24" s="98"/>
      <c r="G24" s="99"/>
      <c r="H24" s="98" t="s">
        <v>1687</v>
      </c>
      <c r="I24" s="96"/>
    </row>
    <row r="25" spans="1:9" s="100" customFormat="1" ht="15" customHeight="1">
      <c r="A25" s="95">
        <v>19</v>
      </c>
      <c r="B25" s="95"/>
      <c r="C25" s="96" t="s">
        <v>164</v>
      </c>
      <c r="D25" s="97"/>
      <c r="E25" s="98" t="s">
        <v>1687</v>
      </c>
      <c r="F25" s="98"/>
      <c r="G25" s="99"/>
      <c r="H25" s="98" t="s">
        <v>1687</v>
      </c>
      <c r="I25" s="96"/>
    </row>
    <row r="26" spans="1:9" s="100" customFormat="1" ht="15" customHeight="1">
      <c r="A26" s="95">
        <v>20</v>
      </c>
      <c r="B26" s="95"/>
      <c r="C26" s="96" t="s">
        <v>134</v>
      </c>
      <c r="D26" s="97"/>
      <c r="E26" s="98" t="s">
        <v>1687</v>
      </c>
      <c r="F26" s="98"/>
      <c r="G26" s="99"/>
      <c r="H26" s="98" t="s">
        <v>1687</v>
      </c>
      <c r="I26" s="96"/>
    </row>
    <row r="27" spans="1:9" s="100" customFormat="1" ht="15" customHeight="1">
      <c r="A27" s="95">
        <v>21</v>
      </c>
      <c r="B27" s="95"/>
      <c r="C27" s="96" t="s">
        <v>98</v>
      </c>
      <c r="D27" s="97"/>
      <c r="E27" s="98" t="s">
        <v>1687</v>
      </c>
      <c r="F27" s="98"/>
      <c r="G27" s="99"/>
      <c r="H27" s="98" t="s">
        <v>1687</v>
      </c>
      <c r="I27" s="96"/>
    </row>
    <row r="28" spans="1:9" s="100" customFormat="1" ht="15" customHeight="1">
      <c r="A28" s="95">
        <v>22</v>
      </c>
      <c r="B28" s="95"/>
      <c r="C28" s="96" t="s">
        <v>1701</v>
      </c>
      <c r="D28" s="97"/>
      <c r="E28" s="98" t="s">
        <v>1687</v>
      </c>
      <c r="F28" s="98"/>
      <c r="G28" s="99"/>
      <c r="H28" s="98" t="s">
        <v>1687</v>
      </c>
      <c r="I28" s="96"/>
    </row>
    <row r="29" spans="1:9" s="100" customFormat="1" ht="15" customHeight="1">
      <c r="A29" s="95">
        <v>23</v>
      </c>
      <c r="B29" s="95"/>
      <c r="C29" s="96" t="s">
        <v>1702</v>
      </c>
      <c r="D29" s="97" t="s">
        <v>1727</v>
      </c>
      <c r="E29" s="98" t="s">
        <v>1726</v>
      </c>
      <c r="F29" s="98">
        <v>51.64</v>
      </c>
      <c r="G29" s="99"/>
      <c r="H29" s="98" t="s">
        <v>1687</v>
      </c>
      <c r="I29" s="96"/>
    </row>
    <row r="30" spans="1:9" s="100" customFormat="1" ht="15" customHeight="1">
      <c r="A30" s="95">
        <v>24</v>
      </c>
      <c r="B30" s="95" t="s">
        <v>1703</v>
      </c>
      <c r="C30" s="96" t="s">
        <v>1704</v>
      </c>
      <c r="D30" s="97"/>
      <c r="E30" s="98" t="s">
        <v>1687</v>
      </c>
      <c r="F30" s="98"/>
      <c r="G30" s="99"/>
      <c r="H30" s="98" t="s">
        <v>1687</v>
      </c>
      <c r="I30" s="96"/>
    </row>
    <row r="31" spans="1:9" s="100" customFormat="1" ht="15" customHeight="1">
      <c r="A31" s="95">
        <v>25</v>
      </c>
      <c r="B31" s="95"/>
      <c r="C31" s="96" t="s">
        <v>25</v>
      </c>
      <c r="D31" s="97"/>
      <c r="E31" s="98" t="s">
        <v>1687</v>
      </c>
      <c r="F31" s="98"/>
      <c r="G31" s="101" t="s">
        <v>2142</v>
      </c>
      <c r="H31" s="98" t="s">
        <v>1705</v>
      </c>
      <c r="I31" s="96">
        <v>29.71</v>
      </c>
    </row>
    <row r="32" spans="1:9" s="100" customFormat="1" ht="15" customHeight="1">
      <c r="A32" s="95">
        <v>26</v>
      </c>
      <c r="B32" s="95"/>
      <c r="C32" s="96" t="s">
        <v>510</v>
      </c>
      <c r="D32" s="97"/>
      <c r="E32" s="98" t="s">
        <v>1687</v>
      </c>
      <c r="F32" s="98"/>
      <c r="G32" s="101" t="s">
        <v>2141</v>
      </c>
      <c r="H32" s="98" t="s">
        <v>1706</v>
      </c>
      <c r="I32" s="96">
        <v>30.63</v>
      </c>
    </row>
    <row r="33" spans="1:9" s="100" customFormat="1" ht="15" customHeight="1">
      <c r="A33" s="95">
        <v>27</v>
      </c>
      <c r="B33" s="95"/>
      <c r="C33" s="96" t="s">
        <v>18</v>
      </c>
      <c r="D33" s="97"/>
      <c r="E33" s="98" t="s">
        <v>1687</v>
      </c>
      <c r="F33" s="98"/>
      <c r="G33" s="99"/>
      <c r="H33" s="904" t="s">
        <v>2695</v>
      </c>
      <c r="I33" s="96">
        <v>40</v>
      </c>
    </row>
    <row r="34" spans="1:9" s="100" customFormat="1" ht="15" customHeight="1">
      <c r="A34" s="95">
        <v>28</v>
      </c>
      <c r="B34" s="95" t="s">
        <v>8</v>
      </c>
      <c r="C34" s="96" t="s">
        <v>97</v>
      </c>
      <c r="D34" s="97"/>
      <c r="E34" s="98" t="s">
        <v>1687</v>
      </c>
      <c r="F34" s="98"/>
      <c r="G34" s="99"/>
      <c r="H34" s="98" t="s">
        <v>1687</v>
      </c>
      <c r="I34" s="96"/>
    </row>
    <row r="35" spans="1:9" s="100" customFormat="1" ht="15" customHeight="1">
      <c r="A35" s="95">
        <v>29</v>
      </c>
      <c r="B35" s="95"/>
      <c r="C35" s="96" t="s">
        <v>433</v>
      </c>
      <c r="D35" s="97"/>
      <c r="E35" s="98" t="s">
        <v>1687</v>
      </c>
      <c r="F35" s="98"/>
      <c r="G35" s="101" t="s">
        <v>2143</v>
      </c>
      <c r="H35" s="98" t="s">
        <v>1707</v>
      </c>
      <c r="I35" s="96">
        <v>26.94</v>
      </c>
    </row>
    <row r="36" spans="1:9" s="100" customFormat="1" ht="15" customHeight="1">
      <c r="A36" s="95">
        <v>30</v>
      </c>
      <c r="B36" s="95"/>
      <c r="C36" s="96" t="s">
        <v>12</v>
      </c>
      <c r="D36" s="97"/>
      <c r="E36" s="98" t="s">
        <v>1708</v>
      </c>
      <c r="F36" s="98">
        <v>50.83</v>
      </c>
      <c r="G36" s="99"/>
      <c r="H36" s="98" t="s">
        <v>1687</v>
      </c>
      <c r="I36" s="96"/>
    </row>
    <row r="37" spans="1:9" s="100" customFormat="1" ht="15" customHeight="1">
      <c r="A37" s="95">
        <v>31</v>
      </c>
      <c r="B37" s="95"/>
      <c r="C37" s="96" t="s">
        <v>7</v>
      </c>
      <c r="D37" s="97"/>
      <c r="E37" s="98" t="s">
        <v>1687</v>
      </c>
      <c r="F37" s="98"/>
      <c r="G37" s="99"/>
      <c r="H37" s="98" t="s">
        <v>1687</v>
      </c>
      <c r="I37" s="96"/>
    </row>
    <row r="38" spans="1:9" s="100" customFormat="1" ht="15" customHeight="1">
      <c r="A38" s="95">
        <v>32</v>
      </c>
      <c r="B38" s="95"/>
      <c r="C38" s="96" t="s">
        <v>79</v>
      </c>
      <c r="D38" s="102" t="s">
        <v>2145</v>
      </c>
      <c r="E38" s="98" t="s">
        <v>1709</v>
      </c>
      <c r="F38" s="98">
        <v>50.93</v>
      </c>
      <c r="G38" s="99"/>
      <c r="H38" s="98" t="s">
        <v>1687</v>
      </c>
      <c r="I38" s="96"/>
    </row>
    <row r="39" spans="1:9" s="100" customFormat="1" ht="15" customHeight="1">
      <c r="A39" s="95">
        <v>33</v>
      </c>
      <c r="B39" s="95"/>
      <c r="C39" s="96" t="s">
        <v>1710</v>
      </c>
      <c r="D39" s="97"/>
      <c r="E39" s="98" t="s">
        <v>1687</v>
      </c>
      <c r="F39" s="98"/>
      <c r="G39" s="99"/>
      <c r="H39" s="98" t="s">
        <v>1687</v>
      </c>
      <c r="I39" s="96"/>
    </row>
    <row r="40" spans="1:9" s="100" customFormat="1" ht="15" customHeight="1">
      <c r="A40" s="95">
        <v>34</v>
      </c>
      <c r="B40" s="95"/>
      <c r="C40" s="96" t="s">
        <v>1711</v>
      </c>
      <c r="D40" s="97"/>
      <c r="E40" s="98" t="s">
        <v>1687</v>
      </c>
      <c r="F40" s="98"/>
      <c r="G40" s="99"/>
      <c r="H40" s="98" t="s">
        <v>1687</v>
      </c>
      <c r="I40" s="96"/>
    </row>
    <row r="41" spans="1:9" s="100" customFormat="1" ht="15" customHeight="1">
      <c r="A41" s="95">
        <v>35</v>
      </c>
      <c r="B41" s="95"/>
      <c r="C41" s="96" t="s">
        <v>125</v>
      </c>
      <c r="D41" s="97"/>
      <c r="E41" s="98" t="s">
        <v>2189</v>
      </c>
      <c r="F41" s="98">
        <v>50</v>
      </c>
      <c r="G41" s="101" t="s">
        <v>2147</v>
      </c>
      <c r="H41" s="98" t="s">
        <v>2148</v>
      </c>
      <c r="I41" s="96">
        <v>30.53</v>
      </c>
    </row>
    <row r="42" spans="1:9" s="100" customFormat="1" ht="15" customHeight="1">
      <c r="A42" s="95">
        <v>36</v>
      </c>
      <c r="B42" s="95" t="s">
        <v>1</v>
      </c>
      <c r="C42" s="96" t="s">
        <v>77</v>
      </c>
      <c r="D42" s="102" t="s">
        <v>2146</v>
      </c>
      <c r="E42" s="98" t="s">
        <v>77</v>
      </c>
      <c r="F42" s="98">
        <v>206.62</v>
      </c>
      <c r="G42" s="101" t="s">
        <v>2144</v>
      </c>
      <c r="H42" s="98" t="s">
        <v>2149</v>
      </c>
      <c r="I42" s="96">
        <v>27.31</v>
      </c>
    </row>
    <row r="43" spans="1:9" s="100" customFormat="1" ht="15" customHeight="1">
      <c r="A43" s="95">
        <v>37</v>
      </c>
      <c r="B43" s="95"/>
      <c r="C43" s="96" t="s">
        <v>177</v>
      </c>
      <c r="D43" s="97"/>
      <c r="E43" s="98" t="s">
        <v>1687</v>
      </c>
      <c r="F43" s="98"/>
      <c r="G43" s="101" t="s">
        <v>2150</v>
      </c>
      <c r="H43" s="98" t="s">
        <v>177</v>
      </c>
      <c r="I43" s="96">
        <v>44.59</v>
      </c>
    </row>
    <row r="44" spans="1:9" s="100" customFormat="1" ht="15" customHeight="1">
      <c r="A44" s="95">
        <v>38</v>
      </c>
      <c r="B44" s="95"/>
      <c r="C44" s="96" t="s">
        <v>2</v>
      </c>
      <c r="D44" s="97"/>
      <c r="E44" s="98" t="s">
        <v>1687</v>
      </c>
      <c r="F44" s="98"/>
      <c r="G44" s="99"/>
      <c r="H44" s="98" t="s">
        <v>1687</v>
      </c>
      <c r="I44" s="96"/>
    </row>
    <row r="45" spans="1:9" s="100" customFormat="1" ht="15" customHeight="1">
      <c r="A45" s="95">
        <v>39</v>
      </c>
      <c r="B45" s="95"/>
      <c r="C45" s="96" t="s">
        <v>116</v>
      </c>
      <c r="D45" s="97"/>
      <c r="E45" s="98" t="s">
        <v>1687</v>
      </c>
      <c r="F45" s="98"/>
      <c r="G45" s="101" t="s">
        <v>2151</v>
      </c>
      <c r="H45" s="98" t="s">
        <v>1712</v>
      </c>
      <c r="I45" s="96">
        <v>33.17</v>
      </c>
    </row>
    <row r="46" spans="1:9" s="100" customFormat="1" ht="15" customHeight="1">
      <c r="A46" s="95">
        <v>40</v>
      </c>
      <c r="B46" s="95"/>
      <c r="C46" s="96" t="s">
        <v>1713</v>
      </c>
      <c r="D46" s="97"/>
      <c r="E46" s="98" t="s">
        <v>1687</v>
      </c>
      <c r="F46" s="98"/>
      <c r="G46" s="99"/>
      <c r="H46" s="98" t="s">
        <v>1687</v>
      </c>
      <c r="I46" s="96"/>
    </row>
    <row r="47" spans="1:9" s="100" customFormat="1" ht="15" customHeight="1">
      <c r="A47" s="95">
        <v>41</v>
      </c>
      <c r="B47" s="95"/>
      <c r="C47" s="96" t="s">
        <v>1714</v>
      </c>
      <c r="D47" s="97"/>
      <c r="E47" s="98" t="s">
        <v>1687</v>
      </c>
      <c r="F47" s="98"/>
      <c r="G47" s="99"/>
      <c r="H47" s="98" t="s">
        <v>1687</v>
      </c>
      <c r="I47" s="96"/>
    </row>
    <row r="48" spans="1:9" s="100" customFormat="1" ht="15" customHeight="1">
      <c r="A48" s="95">
        <v>42</v>
      </c>
      <c r="B48" s="95"/>
      <c r="C48" s="96" t="s">
        <v>1681</v>
      </c>
      <c r="D48" s="97"/>
      <c r="E48" s="98" t="s">
        <v>1687</v>
      </c>
      <c r="F48" s="98"/>
      <c r="G48" s="99"/>
      <c r="H48" s="95" t="s">
        <v>1681</v>
      </c>
      <c r="I48" s="96">
        <v>40</v>
      </c>
    </row>
    <row r="49" spans="1:9" s="106" customFormat="1" ht="29.25" customHeight="1">
      <c r="A49" s="103"/>
      <c r="B49" s="103"/>
      <c r="C49" s="103"/>
      <c r="D49" s="104"/>
      <c r="E49" s="105"/>
      <c r="F49" s="106">
        <f>SUM(F7:F48)</f>
        <v>700</v>
      </c>
      <c r="G49" s="107"/>
      <c r="H49" s="105"/>
      <c r="I49" s="106">
        <f>SUM(I7:I48)</f>
        <v>650</v>
      </c>
    </row>
    <row r="50" spans="1:9" ht="18.600000000000001">
      <c r="B50" s="106"/>
      <c r="C50" s="106"/>
      <c r="D50" s="108"/>
      <c r="E50" s="109"/>
      <c r="F50" s="109"/>
      <c r="G50" s="110"/>
      <c r="H50" s="111"/>
    </row>
    <row r="51" spans="1:9" ht="18">
      <c r="B51" s="106"/>
      <c r="C51" s="106"/>
      <c r="D51" s="108"/>
      <c r="E51" s="112"/>
      <c r="F51" s="112"/>
      <c r="G51" s="113"/>
      <c r="H51" s="112"/>
    </row>
    <row r="52" spans="1:9">
      <c r="E52" s="114"/>
      <c r="F52" s="114"/>
      <c r="G52" s="115"/>
      <c r="H52" s="114"/>
    </row>
    <row r="53" spans="1:9">
      <c r="E53" s="114"/>
      <c r="F53" s="114"/>
      <c r="G53" s="115"/>
      <c r="H53" s="114"/>
    </row>
    <row r="54" spans="1:9">
      <c r="E54" s="114"/>
      <c r="F54" s="114"/>
      <c r="G54" s="115"/>
      <c r="H54" s="114"/>
    </row>
    <row r="55" spans="1:9">
      <c r="E55" s="114"/>
      <c r="F55" s="114"/>
      <c r="G55" s="115"/>
      <c r="H55" s="114"/>
    </row>
    <row r="56" spans="1:9">
      <c r="E56" s="114"/>
      <c r="F56" s="114"/>
      <c r="G56" s="115"/>
      <c r="H56" s="114"/>
    </row>
    <row r="57" spans="1:9">
      <c r="E57" s="114"/>
      <c r="F57" s="114"/>
      <c r="G57" s="115"/>
      <c r="H57" s="114"/>
    </row>
    <row r="58" spans="1:9">
      <c r="E58" s="114"/>
      <c r="F58" s="114"/>
      <c r="G58" s="115"/>
      <c r="H58" s="114"/>
    </row>
    <row r="59" spans="1:9">
      <c r="E59" s="114"/>
      <c r="F59" s="114"/>
      <c r="G59" s="115"/>
      <c r="H59" s="114"/>
    </row>
    <row r="60" spans="1:9">
      <c r="E60" s="114"/>
      <c r="F60" s="114"/>
      <c r="G60" s="115"/>
      <c r="H60" s="114"/>
    </row>
    <row r="61" spans="1:9">
      <c r="E61" s="114"/>
      <c r="F61" s="114"/>
      <c r="G61" s="115"/>
      <c r="H61" s="114"/>
    </row>
    <row r="62" spans="1:9">
      <c r="E62" s="114"/>
      <c r="F62" s="114"/>
      <c r="G62" s="115"/>
      <c r="H62" s="114"/>
    </row>
    <row r="63" spans="1:9">
      <c r="E63" s="114"/>
      <c r="F63" s="114"/>
      <c r="G63" s="115"/>
      <c r="H63" s="114"/>
    </row>
    <row r="64" spans="1:9">
      <c r="E64" s="114"/>
      <c r="F64" s="114"/>
      <c r="G64" s="115"/>
      <c r="H64" s="114"/>
    </row>
    <row r="65" spans="5:8">
      <c r="E65" s="114"/>
      <c r="F65" s="114"/>
      <c r="G65" s="115"/>
      <c r="H65" s="114"/>
    </row>
    <row r="66" spans="5:8">
      <c r="E66" s="114"/>
      <c r="F66" s="114"/>
      <c r="G66" s="115"/>
      <c r="H66" s="114"/>
    </row>
    <row r="67" spans="5:8">
      <c r="E67" s="114"/>
      <c r="F67" s="114"/>
      <c r="G67" s="115"/>
      <c r="H67" s="114"/>
    </row>
    <row r="68" spans="5:8">
      <c r="E68" s="114"/>
      <c r="F68" s="114"/>
      <c r="G68" s="115"/>
      <c r="H68" s="114"/>
    </row>
    <row r="69" spans="5:8">
      <c r="E69" s="114"/>
      <c r="F69" s="114"/>
      <c r="G69" s="115"/>
      <c r="H69" s="114"/>
    </row>
    <row r="70" spans="5:8">
      <c r="E70" s="114"/>
      <c r="F70" s="114"/>
      <c r="G70" s="115"/>
      <c r="H70" s="114"/>
    </row>
    <row r="71" spans="5:8">
      <c r="E71" s="114"/>
      <c r="F71" s="114"/>
      <c r="G71" s="115"/>
      <c r="H71" s="114"/>
    </row>
    <row r="72" spans="5:8">
      <c r="E72" s="114"/>
      <c r="F72" s="114"/>
      <c r="G72" s="115"/>
      <c r="H72" s="114"/>
    </row>
    <row r="73" spans="5:8">
      <c r="E73" s="114"/>
      <c r="F73" s="114"/>
      <c r="G73" s="115"/>
      <c r="H73" s="114"/>
    </row>
    <row r="74" spans="5:8">
      <c r="E74" s="114"/>
      <c r="F74" s="114"/>
      <c r="G74" s="115"/>
      <c r="H74" s="114"/>
    </row>
    <row r="75" spans="5:8">
      <c r="E75" s="114"/>
      <c r="F75" s="114"/>
      <c r="G75" s="115"/>
      <c r="H75" s="114"/>
    </row>
    <row r="76" spans="5:8">
      <c r="E76" s="114"/>
      <c r="F76" s="114"/>
      <c r="G76" s="115"/>
      <c r="H76" s="114"/>
    </row>
    <row r="77" spans="5:8">
      <c r="E77" s="114"/>
      <c r="F77" s="114"/>
      <c r="G77" s="115"/>
      <c r="H77" s="114"/>
    </row>
    <row r="78" spans="5:8">
      <c r="E78" s="114"/>
      <c r="F78" s="114"/>
      <c r="G78" s="115"/>
      <c r="H78" s="114"/>
    </row>
    <row r="79" spans="5:8">
      <c r="E79" s="114"/>
      <c r="F79" s="114"/>
      <c r="G79" s="115"/>
      <c r="H79" s="114"/>
    </row>
    <row r="80" spans="5:8">
      <c r="E80" s="114"/>
      <c r="F80" s="114"/>
      <c r="G80" s="115"/>
      <c r="H80" s="114"/>
    </row>
    <row r="81" spans="5:8">
      <c r="E81" s="114"/>
      <c r="F81" s="114"/>
      <c r="G81" s="115"/>
      <c r="H81" s="114"/>
    </row>
    <row r="82" spans="5:8">
      <c r="E82" s="114"/>
      <c r="F82" s="114"/>
      <c r="G82" s="115"/>
      <c r="H82" s="114"/>
    </row>
    <row r="83" spans="5:8">
      <c r="E83" s="114"/>
      <c r="F83" s="114"/>
      <c r="G83" s="115"/>
      <c r="H83" s="114"/>
    </row>
    <row r="84" spans="5:8">
      <c r="E84" s="114"/>
      <c r="F84" s="114"/>
      <c r="G84" s="115"/>
      <c r="H84" s="114"/>
    </row>
    <row r="85" spans="5:8">
      <c r="E85" s="114"/>
      <c r="F85" s="114"/>
      <c r="G85" s="115"/>
      <c r="H85" s="114"/>
    </row>
    <row r="86" spans="5:8">
      <c r="E86" s="114"/>
      <c r="F86" s="114"/>
      <c r="G86" s="115"/>
      <c r="H86" s="114"/>
    </row>
    <row r="87" spans="5:8">
      <c r="E87" s="114"/>
      <c r="F87" s="114"/>
      <c r="G87" s="115"/>
      <c r="H87" s="114"/>
    </row>
    <row r="88" spans="5:8">
      <c r="E88" s="114"/>
      <c r="F88" s="114"/>
      <c r="G88" s="115"/>
      <c r="H88" s="114"/>
    </row>
    <row r="89" spans="5:8">
      <c r="E89" s="114"/>
      <c r="F89" s="114"/>
      <c r="G89" s="115"/>
      <c r="H89" s="114"/>
    </row>
    <row r="90" spans="5:8">
      <c r="E90" s="114"/>
      <c r="F90" s="114"/>
      <c r="G90" s="115"/>
      <c r="H90" s="114"/>
    </row>
    <row r="91" spans="5:8">
      <c r="E91" s="114"/>
      <c r="F91" s="114"/>
      <c r="G91" s="115"/>
      <c r="H91" s="114"/>
    </row>
    <row r="92" spans="5:8">
      <c r="E92" s="114"/>
      <c r="F92" s="114"/>
      <c r="G92" s="115"/>
      <c r="H92" s="114"/>
    </row>
    <row r="93" spans="5:8">
      <c r="E93" s="114"/>
      <c r="F93" s="114"/>
      <c r="G93" s="115"/>
      <c r="H93" s="114"/>
    </row>
    <row r="94" spans="5:8">
      <c r="E94" s="114"/>
      <c r="F94" s="114"/>
      <c r="G94" s="115"/>
      <c r="H94" s="114"/>
    </row>
    <row r="95" spans="5:8">
      <c r="E95" s="114"/>
      <c r="F95" s="114"/>
      <c r="G95" s="115"/>
      <c r="H95" s="114"/>
    </row>
    <row r="96" spans="5:8">
      <c r="E96" s="114"/>
      <c r="F96" s="114"/>
      <c r="G96" s="115"/>
      <c r="H96" s="114"/>
    </row>
    <row r="97" spans="5:8">
      <c r="E97" s="114"/>
      <c r="F97" s="114"/>
      <c r="G97" s="115"/>
      <c r="H97" s="114"/>
    </row>
    <row r="98" spans="5:8">
      <c r="E98" s="114"/>
      <c r="F98" s="114"/>
      <c r="G98" s="115"/>
      <c r="H98" s="114"/>
    </row>
    <row r="99" spans="5:8">
      <c r="E99" s="114"/>
      <c r="F99" s="114"/>
      <c r="G99" s="115"/>
      <c r="H99" s="114"/>
    </row>
    <row r="100" spans="5:8">
      <c r="E100" s="114"/>
      <c r="F100" s="114"/>
      <c r="G100" s="115"/>
      <c r="H100" s="114"/>
    </row>
    <row r="101" spans="5:8">
      <c r="E101" s="114"/>
      <c r="F101" s="114"/>
      <c r="G101" s="115"/>
      <c r="H101" s="114"/>
    </row>
    <row r="102" spans="5:8">
      <c r="E102" s="114"/>
      <c r="F102" s="114"/>
      <c r="G102" s="115"/>
      <c r="H102" s="114"/>
    </row>
    <row r="103" spans="5:8">
      <c r="E103" s="114"/>
      <c r="F103" s="114"/>
      <c r="G103" s="115"/>
      <c r="H103" s="114"/>
    </row>
    <row r="104" spans="5:8">
      <c r="E104" s="114"/>
      <c r="F104" s="114"/>
      <c r="G104" s="115"/>
      <c r="H104" s="114"/>
    </row>
    <row r="105" spans="5:8">
      <c r="E105" s="114"/>
      <c r="F105" s="114"/>
      <c r="G105" s="115"/>
      <c r="H105" s="114"/>
    </row>
    <row r="106" spans="5:8">
      <c r="E106" s="114"/>
      <c r="F106" s="114"/>
      <c r="G106" s="115"/>
      <c r="H106" s="114"/>
    </row>
    <row r="107" spans="5:8">
      <c r="E107" s="114"/>
      <c r="F107" s="114"/>
      <c r="G107" s="115"/>
      <c r="H107" s="114"/>
    </row>
    <row r="108" spans="5:8">
      <c r="E108" s="114"/>
      <c r="F108" s="114"/>
      <c r="G108" s="115"/>
      <c r="H108" s="114"/>
    </row>
    <row r="109" spans="5:8">
      <c r="E109" s="114"/>
      <c r="F109" s="114"/>
      <c r="G109" s="115"/>
      <c r="H109" s="114"/>
    </row>
    <row r="110" spans="5:8">
      <c r="E110" s="114"/>
      <c r="F110" s="114"/>
      <c r="G110" s="115"/>
      <c r="H110" s="114"/>
    </row>
    <row r="111" spans="5:8">
      <c r="E111" s="114"/>
      <c r="F111" s="114"/>
      <c r="G111" s="115"/>
      <c r="H111" s="114"/>
    </row>
    <row r="112" spans="5:8">
      <c r="E112" s="114"/>
      <c r="F112" s="114"/>
      <c r="G112" s="115"/>
      <c r="H112" s="114"/>
    </row>
    <row r="113" spans="5:8">
      <c r="E113" s="114"/>
      <c r="F113" s="114"/>
      <c r="G113" s="115"/>
      <c r="H113" s="114"/>
    </row>
    <row r="114" spans="5:8">
      <c r="E114" s="114"/>
      <c r="F114" s="114"/>
      <c r="G114" s="115"/>
      <c r="H114" s="114"/>
    </row>
    <row r="115" spans="5:8">
      <c r="E115" s="114"/>
      <c r="F115" s="114"/>
      <c r="G115" s="115"/>
      <c r="H115" s="114"/>
    </row>
    <row r="116" spans="5:8">
      <c r="E116" s="114"/>
      <c r="F116" s="114"/>
      <c r="G116" s="115"/>
      <c r="H116" s="114"/>
    </row>
    <row r="117" spans="5:8">
      <c r="E117" s="114"/>
      <c r="F117" s="114"/>
      <c r="G117" s="115"/>
      <c r="H117" s="114"/>
    </row>
    <row r="118" spans="5:8">
      <c r="E118" s="114"/>
      <c r="F118" s="114"/>
      <c r="G118" s="115"/>
      <c r="H118" s="114"/>
    </row>
    <row r="119" spans="5:8">
      <c r="E119" s="114"/>
      <c r="F119" s="114"/>
      <c r="G119" s="115"/>
      <c r="H119" s="114"/>
    </row>
    <row r="120" spans="5:8">
      <c r="E120" s="114"/>
      <c r="F120" s="114"/>
      <c r="G120" s="115"/>
      <c r="H120" s="114"/>
    </row>
    <row r="121" spans="5:8">
      <c r="E121" s="114"/>
      <c r="F121" s="114"/>
      <c r="G121" s="115"/>
      <c r="H121" s="114"/>
    </row>
    <row r="122" spans="5:8">
      <c r="E122" s="114"/>
      <c r="F122" s="114"/>
      <c r="G122" s="115"/>
      <c r="H122" s="114"/>
    </row>
    <row r="123" spans="5:8">
      <c r="E123" s="114"/>
      <c r="F123" s="114"/>
      <c r="G123" s="115"/>
      <c r="H123" s="114"/>
    </row>
    <row r="124" spans="5:8">
      <c r="E124" s="114"/>
      <c r="F124" s="114"/>
      <c r="G124" s="115"/>
      <c r="H124" s="114"/>
    </row>
    <row r="125" spans="5:8">
      <c r="E125" s="114"/>
      <c r="F125" s="114"/>
      <c r="G125" s="115"/>
      <c r="H125" s="114"/>
    </row>
    <row r="126" spans="5:8">
      <c r="E126" s="114"/>
      <c r="F126" s="114"/>
      <c r="G126" s="115"/>
      <c r="H126" s="114"/>
    </row>
    <row r="127" spans="5:8">
      <c r="E127" s="114"/>
      <c r="F127" s="114"/>
      <c r="G127" s="115"/>
      <c r="H127" s="114"/>
    </row>
    <row r="128" spans="5:8">
      <c r="E128" s="114"/>
      <c r="F128" s="114"/>
      <c r="G128" s="115"/>
      <c r="H128" s="114"/>
    </row>
    <row r="129" spans="5:8">
      <c r="E129" s="114"/>
      <c r="F129" s="114"/>
      <c r="G129" s="115"/>
      <c r="H129" s="114"/>
    </row>
    <row r="130" spans="5:8">
      <c r="E130" s="114"/>
      <c r="F130" s="114"/>
      <c r="G130" s="115"/>
      <c r="H130" s="114"/>
    </row>
    <row r="131" spans="5:8">
      <c r="E131" s="114"/>
      <c r="F131" s="114"/>
      <c r="G131" s="115"/>
      <c r="H131" s="114"/>
    </row>
    <row r="132" spans="5:8">
      <c r="E132" s="114"/>
      <c r="F132" s="114"/>
      <c r="G132" s="115"/>
      <c r="H132" s="114"/>
    </row>
    <row r="133" spans="5:8">
      <c r="E133" s="114"/>
      <c r="F133" s="114"/>
      <c r="G133" s="115"/>
      <c r="H133" s="114"/>
    </row>
    <row r="134" spans="5:8">
      <c r="E134" s="114"/>
      <c r="F134" s="114"/>
      <c r="G134" s="115"/>
      <c r="H134" s="114"/>
    </row>
    <row r="135" spans="5:8">
      <c r="E135" s="114"/>
      <c r="F135" s="114"/>
      <c r="G135" s="115"/>
      <c r="H135" s="114"/>
    </row>
    <row r="136" spans="5:8">
      <c r="E136" s="114"/>
      <c r="F136" s="114"/>
      <c r="G136" s="115"/>
      <c r="H136" s="114"/>
    </row>
    <row r="137" spans="5:8">
      <c r="E137" s="114"/>
      <c r="F137" s="114"/>
      <c r="G137" s="115"/>
      <c r="H137" s="114"/>
    </row>
    <row r="138" spans="5:8">
      <c r="E138" s="114"/>
      <c r="F138" s="114"/>
      <c r="G138" s="115"/>
      <c r="H138" s="114"/>
    </row>
    <row r="139" spans="5:8">
      <c r="E139" s="114"/>
      <c r="F139" s="114"/>
      <c r="G139" s="115"/>
      <c r="H139" s="114"/>
    </row>
    <row r="140" spans="5:8">
      <c r="E140" s="114"/>
      <c r="F140" s="114"/>
      <c r="G140" s="115"/>
      <c r="H140" s="114"/>
    </row>
    <row r="141" spans="5:8">
      <c r="E141" s="114"/>
      <c r="F141" s="114"/>
      <c r="G141" s="115"/>
      <c r="H141" s="114"/>
    </row>
    <row r="142" spans="5:8">
      <c r="E142" s="114"/>
      <c r="F142" s="114"/>
      <c r="G142" s="115"/>
      <c r="H142" s="114"/>
    </row>
    <row r="143" spans="5:8">
      <c r="E143" s="114"/>
      <c r="F143" s="114"/>
      <c r="G143" s="115"/>
      <c r="H143" s="114"/>
    </row>
    <row r="144" spans="5:8">
      <c r="E144" s="114"/>
      <c r="F144" s="114"/>
      <c r="G144" s="115"/>
      <c r="H144" s="114"/>
    </row>
    <row r="145" spans="5:8">
      <c r="E145" s="114"/>
      <c r="F145" s="114"/>
      <c r="G145" s="115"/>
      <c r="H145" s="114"/>
    </row>
    <row r="146" spans="5:8">
      <c r="E146" s="114"/>
      <c r="F146" s="114"/>
      <c r="G146" s="115"/>
      <c r="H146" s="114"/>
    </row>
    <row r="147" spans="5:8">
      <c r="E147" s="114"/>
      <c r="F147" s="114"/>
      <c r="G147" s="115"/>
      <c r="H147" s="114"/>
    </row>
    <row r="148" spans="5:8">
      <c r="E148" s="114"/>
      <c r="F148" s="114"/>
      <c r="G148" s="115"/>
      <c r="H148" s="114"/>
    </row>
    <row r="149" spans="5:8">
      <c r="E149" s="114"/>
      <c r="F149" s="114"/>
      <c r="G149" s="115"/>
      <c r="H149" s="114"/>
    </row>
    <row r="150" spans="5:8">
      <c r="E150" s="114"/>
      <c r="F150" s="114"/>
      <c r="G150" s="115"/>
      <c r="H150" s="114"/>
    </row>
    <row r="151" spans="5:8">
      <c r="E151" s="114"/>
      <c r="F151" s="114"/>
      <c r="G151" s="115"/>
      <c r="H151" s="114"/>
    </row>
    <row r="152" spans="5:8">
      <c r="E152" s="114"/>
      <c r="F152" s="114"/>
      <c r="G152" s="115"/>
      <c r="H152" s="114"/>
    </row>
    <row r="153" spans="5:8">
      <c r="E153" s="114"/>
      <c r="F153" s="114"/>
      <c r="G153" s="115"/>
      <c r="H153" s="114"/>
    </row>
    <row r="154" spans="5:8">
      <c r="E154" s="114"/>
      <c r="F154" s="114"/>
      <c r="G154" s="115"/>
      <c r="H154" s="114"/>
    </row>
    <row r="155" spans="5:8">
      <c r="E155" s="114"/>
      <c r="F155" s="114"/>
      <c r="G155" s="115"/>
      <c r="H155" s="114"/>
    </row>
    <row r="156" spans="5:8">
      <c r="E156" s="114"/>
      <c r="F156" s="114"/>
      <c r="G156" s="115"/>
      <c r="H156" s="114"/>
    </row>
    <row r="157" spans="5:8">
      <c r="E157" s="114"/>
      <c r="F157" s="114"/>
      <c r="G157" s="115"/>
      <c r="H157" s="114"/>
    </row>
    <row r="158" spans="5:8">
      <c r="E158" s="114"/>
      <c r="F158" s="114"/>
      <c r="G158" s="115"/>
      <c r="H158" s="114"/>
    </row>
    <row r="159" spans="5:8">
      <c r="E159" s="114"/>
      <c r="F159" s="114"/>
      <c r="G159" s="115"/>
      <c r="H159" s="114"/>
    </row>
    <row r="160" spans="5:8">
      <c r="E160" s="114"/>
      <c r="F160" s="114"/>
      <c r="G160" s="115"/>
      <c r="H160" s="114"/>
    </row>
    <row r="161" spans="5:8">
      <c r="E161" s="114"/>
      <c r="F161" s="114"/>
      <c r="G161" s="115"/>
      <c r="H161" s="114"/>
    </row>
    <row r="162" spans="5:8">
      <c r="E162" s="114"/>
      <c r="F162" s="114"/>
      <c r="G162" s="115"/>
      <c r="H162" s="114"/>
    </row>
    <row r="163" spans="5:8">
      <c r="E163" s="114"/>
      <c r="F163" s="114"/>
      <c r="G163" s="115"/>
      <c r="H163" s="114"/>
    </row>
    <row r="164" spans="5:8">
      <c r="E164" s="114"/>
      <c r="F164" s="114"/>
      <c r="G164" s="115"/>
      <c r="H164" s="114"/>
    </row>
    <row r="165" spans="5:8">
      <c r="E165" s="114"/>
      <c r="F165" s="114"/>
      <c r="G165" s="115"/>
      <c r="H165" s="114"/>
    </row>
    <row r="166" spans="5:8">
      <c r="E166" s="114"/>
      <c r="F166" s="114"/>
      <c r="G166" s="115"/>
      <c r="H166" s="114"/>
    </row>
    <row r="167" spans="5:8">
      <c r="E167" s="114"/>
      <c r="F167" s="114"/>
      <c r="G167" s="115"/>
      <c r="H167" s="114"/>
    </row>
    <row r="168" spans="5:8">
      <c r="E168" s="114"/>
      <c r="F168" s="114"/>
      <c r="G168" s="115"/>
      <c r="H168" s="114"/>
    </row>
    <row r="169" spans="5:8">
      <c r="E169" s="114"/>
      <c r="F169" s="114"/>
      <c r="G169" s="115"/>
      <c r="H169" s="114"/>
    </row>
    <row r="170" spans="5:8">
      <c r="E170" s="114"/>
      <c r="F170" s="114"/>
      <c r="G170" s="115"/>
      <c r="H170" s="114"/>
    </row>
    <row r="171" spans="5:8">
      <c r="E171" s="114"/>
      <c r="F171" s="114"/>
      <c r="G171" s="115"/>
      <c r="H171" s="114"/>
    </row>
    <row r="172" spans="5:8">
      <c r="E172" s="114"/>
      <c r="F172" s="114"/>
      <c r="G172" s="115"/>
      <c r="H172" s="114"/>
    </row>
    <row r="173" spans="5:8">
      <c r="E173" s="114"/>
      <c r="F173" s="114"/>
      <c r="G173" s="115"/>
      <c r="H173" s="114"/>
    </row>
    <row r="174" spans="5:8">
      <c r="E174" s="114"/>
      <c r="F174" s="114"/>
      <c r="G174" s="115"/>
      <c r="H174" s="114"/>
    </row>
    <row r="175" spans="5:8">
      <c r="E175" s="114"/>
      <c r="F175" s="114"/>
      <c r="G175" s="115"/>
      <c r="H175" s="114"/>
    </row>
    <row r="176" spans="5:8">
      <c r="E176" s="114"/>
      <c r="F176" s="114"/>
      <c r="G176" s="115"/>
      <c r="H176" s="114"/>
    </row>
    <row r="177" spans="5:8">
      <c r="E177" s="114"/>
      <c r="F177" s="114"/>
      <c r="G177" s="115"/>
      <c r="H177" s="114"/>
    </row>
    <row r="178" spans="5:8">
      <c r="E178" s="114"/>
      <c r="F178" s="114"/>
      <c r="G178" s="115"/>
      <c r="H178" s="114"/>
    </row>
    <row r="179" spans="5:8">
      <c r="E179" s="114"/>
      <c r="F179" s="114"/>
      <c r="G179" s="115"/>
      <c r="H179" s="114"/>
    </row>
    <row r="180" spans="5:8">
      <c r="E180" s="114"/>
      <c r="F180" s="114"/>
      <c r="G180" s="115"/>
      <c r="H180" s="114"/>
    </row>
    <row r="181" spans="5:8">
      <c r="E181" s="114"/>
      <c r="F181" s="114"/>
      <c r="G181" s="115"/>
      <c r="H181" s="114"/>
    </row>
    <row r="182" spans="5:8">
      <c r="E182" s="114"/>
      <c r="F182" s="114"/>
      <c r="G182" s="115"/>
      <c r="H182" s="114"/>
    </row>
    <row r="183" spans="5:8">
      <c r="E183" s="114"/>
      <c r="F183" s="114"/>
      <c r="G183" s="115"/>
      <c r="H183" s="114"/>
    </row>
    <row r="184" spans="5:8">
      <c r="E184" s="114"/>
      <c r="F184" s="114"/>
      <c r="G184" s="115"/>
      <c r="H184" s="114"/>
    </row>
    <row r="185" spans="5:8">
      <c r="E185" s="114"/>
      <c r="F185" s="114"/>
      <c r="G185" s="115"/>
      <c r="H185" s="114"/>
    </row>
    <row r="186" spans="5:8">
      <c r="E186" s="114"/>
      <c r="F186" s="114"/>
      <c r="G186" s="115"/>
      <c r="H186" s="114"/>
    </row>
    <row r="187" spans="5:8">
      <c r="E187" s="114"/>
      <c r="F187" s="114"/>
      <c r="G187" s="115"/>
      <c r="H187" s="114"/>
    </row>
    <row r="188" spans="5:8">
      <c r="E188" s="114"/>
      <c r="F188" s="114"/>
      <c r="G188" s="115"/>
      <c r="H188" s="114"/>
    </row>
    <row r="189" spans="5:8">
      <c r="E189" s="114"/>
      <c r="F189" s="114"/>
      <c r="G189" s="115"/>
      <c r="H189" s="114"/>
    </row>
    <row r="190" spans="5:8">
      <c r="E190" s="114"/>
      <c r="F190" s="114"/>
      <c r="G190" s="115"/>
      <c r="H190" s="114"/>
    </row>
    <row r="191" spans="5:8">
      <c r="E191" s="114"/>
      <c r="F191" s="114"/>
      <c r="G191" s="115"/>
      <c r="H191" s="114"/>
    </row>
    <row r="192" spans="5:8">
      <c r="E192" s="114"/>
      <c r="F192" s="114"/>
      <c r="G192" s="115"/>
      <c r="H192" s="114"/>
    </row>
    <row r="193" spans="5:8">
      <c r="E193" s="114"/>
      <c r="F193" s="114"/>
      <c r="G193" s="115"/>
      <c r="H193" s="114"/>
    </row>
    <row r="194" spans="5:8">
      <c r="E194" s="114"/>
      <c r="F194" s="114"/>
      <c r="G194" s="115"/>
      <c r="H194" s="114"/>
    </row>
    <row r="195" spans="5:8">
      <c r="E195" s="114"/>
      <c r="F195" s="114"/>
      <c r="G195" s="115"/>
      <c r="H195" s="114"/>
    </row>
    <row r="196" spans="5:8">
      <c r="E196" s="114"/>
      <c r="F196" s="114"/>
      <c r="G196" s="115"/>
      <c r="H196" s="114"/>
    </row>
    <row r="197" spans="5:8">
      <c r="E197" s="114"/>
      <c r="F197" s="114"/>
      <c r="G197" s="115"/>
      <c r="H197" s="114"/>
    </row>
    <row r="198" spans="5:8">
      <c r="E198" s="114"/>
      <c r="F198" s="114"/>
      <c r="G198" s="115"/>
      <c r="H198" s="114"/>
    </row>
    <row r="199" spans="5:8">
      <c r="E199" s="114"/>
      <c r="F199" s="114"/>
      <c r="G199" s="115"/>
      <c r="H199" s="114"/>
    </row>
    <row r="200" spans="5:8">
      <c r="E200" s="114"/>
      <c r="F200" s="114"/>
      <c r="G200" s="115"/>
      <c r="H200" s="114"/>
    </row>
    <row r="201" spans="5:8">
      <c r="E201" s="114"/>
      <c r="F201" s="114"/>
      <c r="G201" s="115"/>
      <c r="H201" s="114"/>
    </row>
    <row r="202" spans="5:8">
      <c r="E202" s="114"/>
      <c r="F202" s="114"/>
      <c r="G202" s="115"/>
      <c r="H202" s="114"/>
    </row>
    <row r="203" spans="5:8">
      <c r="E203" s="114"/>
      <c r="F203" s="114"/>
      <c r="G203" s="115"/>
      <c r="H203" s="114"/>
    </row>
    <row r="204" spans="5:8">
      <c r="E204" s="114"/>
      <c r="F204" s="114"/>
      <c r="G204" s="115"/>
      <c r="H204" s="114"/>
    </row>
    <row r="205" spans="5:8">
      <c r="E205" s="114"/>
      <c r="F205" s="114"/>
      <c r="G205" s="115"/>
      <c r="H205" s="114"/>
    </row>
    <row r="206" spans="5:8">
      <c r="E206" s="114"/>
      <c r="F206" s="114"/>
      <c r="G206" s="115"/>
      <c r="H206" s="114"/>
    </row>
    <row r="207" spans="5:8">
      <c r="E207" s="114"/>
      <c r="F207" s="114"/>
      <c r="G207" s="115"/>
      <c r="H207" s="114"/>
    </row>
    <row r="208" spans="5:8">
      <c r="E208" s="114"/>
      <c r="F208" s="114"/>
      <c r="G208" s="115"/>
      <c r="H208" s="114"/>
    </row>
    <row r="209" spans="5:8">
      <c r="E209" s="114"/>
      <c r="F209" s="114"/>
      <c r="G209" s="115"/>
      <c r="H209" s="114"/>
    </row>
    <row r="210" spans="5:8">
      <c r="E210" s="114"/>
      <c r="F210" s="114"/>
      <c r="G210" s="115"/>
      <c r="H210" s="114"/>
    </row>
    <row r="211" spans="5:8">
      <c r="E211" s="114"/>
      <c r="F211" s="114"/>
      <c r="G211" s="115"/>
      <c r="H211" s="114"/>
    </row>
    <row r="212" spans="5:8">
      <c r="E212" s="114"/>
      <c r="F212" s="114"/>
      <c r="G212" s="115"/>
      <c r="H212" s="114"/>
    </row>
    <row r="213" spans="5:8">
      <c r="E213" s="114"/>
      <c r="F213" s="114"/>
      <c r="G213" s="115"/>
      <c r="H213" s="114"/>
    </row>
    <row r="214" spans="5:8">
      <c r="E214" s="114"/>
      <c r="F214" s="114"/>
      <c r="G214" s="115"/>
      <c r="H214" s="114"/>
    </row>
    <row r="215" spans="5:8">
      <c r="E215" s="114"/>
      <c r="F215" s="114"/>
      <c r="G215" s="115"/>
      <c r="H215" s="114"/>
    </row>
    <row r="216" spans="5:8">
      <c r="E216" s="114"/>
      <c r="F216" s="114"/>
      <c r="G216" s="115"/>
      <c r="H216" s="114"/>
    </row>
    <row r="217" spans="5:8">
      <c r="E217" s="114"/>
      <c r="F217" s="114"/>
      <c r="G217" s="115"/>
      <c r="H217" s="114"/>
    </row>
    <row r="218" spans="5:8">
      <c r="E218" s="114"/>
      <c r="F218" s="114"/>
      <c r="G218" s="115"/>
      <c r="H218" s="114"/>
    </row>
    <row r="219" spans="5:8">
      <c r="E219" s="114"/>
      <c r="F219" s="114"/>
      <c r="G219" s="115"/>
      <c r="H219" s="114"/>
    </row>
    <row r="220" spans="5:8">
      <c r="E220" s="114"/>
      <c r="F220" s="114"/>
      <c r="G220" s="115"/>
      <c r="H220" s="114"/>
    </row>
    <row r="221" spans="5:8">
      <c r="E221" s="114"/>
      <c r="F221" s="114"/>
      <c r="G221" s="115"/>
      <c r="H221" s="114"/>
    </row>
    <row r="222" spans="5:8">
      <c r="E222" s="114"/>
      <c r="F222" s="114"/>
      <c r="G222" s="115"/>
      <c r="H222" s="114"/>
    </row>
    <row r="223" spans="5:8">
      <c r="E223" s="114"/>
      <c r="F223" s="114"/>
      <c r="G223" s="115"/>
      <c r="H223" s="114"/>
    </row>
    <row r="224" spans="5:8">
      <c r="E224" s="114"/>
      <c r="F224" s="114"/>
      <c r="G224" s="115"/>
      <c r="H224" s="114"/>
    </row>
    <row r="225" spans="5:8">
      <c r="E225" s="114"/>
      <c r="F225" s="114"/>
      <c r="G225" s="115"/>
      <c r="H225" s="114"/>
    </row>
    <row r="226" spans="5:8">
      <c r="E226" s="114"/>
      <c r="F226" s="114"/>
      <c r="G226" s="115"/>
      <c r="H226" s="114"/>
    </row>
    <row r="227" spans="5:8">
      <c r="E227" s="114"/>
      <c r="F227" s="114"/>
      <c r="G227" s="115"/>
      <c r="H227" s="114"/>
    </row>
    <row r="228" spans="5:8">
      <c r="E228" s="114"/>
      <c r="F228" s="114"/>
      <c r="G228" s="115"/>
      <c r="H228" s="114"/>
    </row>
    <row r="229" spans="5:8">
      <c r="E229" s="114"/>
      <c r="F229" s="114"/>
      <c r="G229" s="115"/>
      <c r="H229" s="114"/>
    </row>
    <row r="230" spans="5:8">
      <c r="E230" s="114"/>
      <c r="F230" s="114"/>
      <c r="G230" s="115"/>
      <c r="H230" s="114"/>
    </row>
    <row r="231" spans="5:8">
      <c r="E231" s="114"/>
      <c r="F231" s="114"/>
      <c r="G231" s="115"/>
      <c r="H231" s="114"/>
    </row>
    <row r="232" spans="5:8">
      <c r="E232" s="114"/>
      <c r="F232" s="114"/>
      <c r="G232" s="115"/>
      <c r="H232" s="114"/>
    </row>
    <row r="233" spans="5:8">
      <c r="E233" s="114"/>
      <c r="F233" s="114"/>
      <c r="G233" s="115"/>
      <c r="H233" s="114"/>
    </row>
    <row r="234" spans="5:8">
      <c r="E234" s="114"/>
      <c r="F234" s="114"/>
      <c r="G234" s="115"/>
      <c r="H234" s="114"/>
    </row>
    <row r="235" spans="5:8">
      <c r="E235" s="114"/>
      <c r="F235" s="114"/>
      <c r="G235" s="115"/>
      <c r="H235" s="114"/>
    </row>
    <row r="236" spans="5:8">
      <c r="E236" s="114"/>
      <c r="F236" s="114"/>
      <c r="G236" s="115"/>
      <c r="H236" s="114"/>
    </row>
    <row r="237" spans="5:8">
      <c r="E237" s="114"/>
      <c r="F237" s="114"/>
      <c r="G237" s="115"/>
      <c r="H237" s="114"/>
    </row>
    <row r="238" spans="5:8">
      <c r="E238" s="114"/>
      <c r="F238" s="114"/>
      <c r="G238" s="115"/>
      <c r="H238" s="114"/>
    </row>
    <row r="239" spans="5:8">
      <c r="E239" s="114"/>
      <c r="F239" s="114"/>
      <c r="G239" s="115"/>
      <c r="H239" s="114"/>
    </row>
    <row r="240" spans="5:8">
      <c r="E240" s="114"/>
      <c r="F240" s="114"/>
      <c r="G240" s="115"/>
      <c r="H240" s="114"/>
    </row>
    <row r="241" spans="5:8">
      <c r="E241" s="114"/>
      <c r="F241" s="114"/>
      <c r="G241" s="115"/>
      <c r="H241" s="114"/>
    </row>
    <row r="242" spans="5:8">
      <c r="E242" s="114"/>
      <c r="F242" s="114"/>
      <c r="G242" s="115"/>
      <c r="H242" s="114"/>
    </row>
    <row r="243" spans="5:8">
      <c r="E243" s="114"/>
      <c r="F243" s="114"/>
      <c r="G243" s="115"/>
      <c r="H243" s="114"/>
    </row>
    <row r="244" spans="5:8">
      <c r="E244" s="114"/>
      <c r="F244" s="114"/>
      <c r="G244" s="115"/>
      <c r="H244" s="114"/>
    </row>
    <row r="245" spans="5:8">
      <c r="E245" s="114"/>
      <c r="F245" s="114"/>
      <c r="G245" s="115"/>
      <c r="H245" s="114"/>
    </row>
    <row r="246" spans="5:8">
      <c r="E246" s="114"/>
      <c r="F246" s="114"/>
      <c r="G246" s="115"/>
      <c r="H246" s="114"/>
    </row>
    <row r="247" spans="5:8">
      <c r="E247" s="114"/>
      <c r="F247" s="114"/>
      <c r="G247" s="115"/>
      <c r="H247" s="114"/>
    </row>
    <row r="248" spans="5:8">
      <c r="E248" s="114"/>
      <c r="F248" s="114"/>
      <c r="G248" s="115"/>
      <c r="H248" s="114"/>
    </row>
    <row r="249" spans="5:8">
      <c r="E249" s="114"/>
      <c r="F249" s="114"/>
      <c r="G249" s="115"/>
      <c r="H249" s="114"/>
    </row>
    <row r="250" spans="5:8">
      <c r="E250" s="114"/>
      <c r="F250" s="114"/>
      <c r="G250" s="115"/>
      <c r="H250" s="114"/>
    </row>
    <row r="251" spans="5:8">
      <c r="E251" s="114"/>
      <c r="F251" s="114"/>
      <c r="G251" s="115"/>
      <c r="H251" s="114"/>
    </row>
    <row r="252" spans="5:8">
      <c r="E252" s="114"/>
      <c r="F252" s="114"/>
      <c r="G252" s="115"/>
      <c r="H252" s="114"/>
    </row>
    <row r="253" spans="5:8">
      <c r="E253" s="114"/>
      <c r="F253" s="114"/>
      <c r="G253" s="115"/>
      <c r="H253" s="114"/>
    </row>
    <row r="254" spans="5:8">
      <c r="E254" s="114"/>
      <c r="F254" s="114"/>
      <c r="G254" s="115"/>
      <c r="H254" s="114"/>
    </row>
    <row r="255" spans="5:8">
      <c r="E255" s="114"/>
      <c r="F255" s="114"/>
      <c r="G255" s="115"/>
      <c r="H255" s="114"/>
    </row>
    <row r="256" spans="5:8">
      <c r="E256" s="114"/>
      <c r="F256" s="114"/>
      <c r="G256" s="115"/>
      <c r="H256" s="114"/>
    </row>
    <row r="257" spans="5:8">
      <c r="E257" s="114"/>
      <c r="F257" s="114"/>
      <c r="G257" s="115"/>
      <c r="H257" s="114"/>
    </row>
    <row r="258" spans="5:8">
      <c r="E258" s="114"/>
      <c r="F258" s="114"/>
      <c r="G258" s="115"/>
      <c r="H258" s="114"/>
    </row>
    <row r="259" spans="5:8">
      <c r="E259" s="114"/>
      <c r="F259" s="114"/>
      <c r="G259" s="115"/>
      <c r="H259" s="114"/>
    </row>
    <row r="260" spans="5:8">
      <c r="E260" s="114"/>
      <c r="F260" s="114"/>
      <c r="G260" s="115"/>
      <c r="H260" s="114"/>
    </row>
    <row r="261" spans="5:8">
      <c r="E261" s="114"/>
      <c r="F261" s="114"/>
      <c r="G261" s="115"/>
      <c r="H261" s="114"/>
    </row>
    <row r="262" spans="5:8">
      <c r="E262" s="114"/>
      <c r="F262" s="114"/>
      <c r="G262" s="115"/>
      <c r="H262" s="114"/>
    </row>
    <row r="263" spans="5:8">
      <c r="E263" s="114"/>
      <c r="F263" s="114"/>
      <c r="G263" s="115"/>
      <c r="H263" s="114"/>
    </row>
    <row r="264" spans="5:8">
      <c r="E264" s="114"/>
      <c r="F264" s="114"/>
      <c r="G264" s="115"/>
      <c r="H264" s="114"/>
    </row>
    <row r="265" spans="5:8">
      <c r="E265" s="114"/>
      <c r="F265" s="114"/>
      <c r="G265" s="115"/>
      <c r="H265" s="114"/>
    </row>
    <row r="266" spans="5:8">
      <c r="E266" s="114"/>
      <c r="F266" s="114"/>
      <c r="G266" s="115"/>
      <c r="H266" s="114"/>
    </row>
    <row r="267" spans="5:8">
      <c r="E267" s="114"/>
      <c r="F267" s="114"/>
      <c r="G267" s="115"/>
      <c r="H267" s="114"/>
    </row>
    <row r="268" spans="5:8">
      <c r="E268" s="114"/>
      <c r="F268" s="114"/>
      <c r="G268" s="115"/>
      <c r="H268" s="114"/>
    </row>
    <row r="269" spans="5:8">
      <c r="E269" s="114"/>
      <c r="F269" s="114"/>
      <c r="G269" s="115"/>
      <c r="H269" s="114"/>
    </row>
    <row r="270" spans="5:8">
      <c r="E270" s="114"/>
      <c r="F270" s="114"/>
      <c r="G270" s="115"/>
      <c r="H270" s="114"/>
    </row>
    <row r="271" spans="5:8">
      <c r="E271" s="114"/>
      <c r="F271" s="114"/>
      <c r="G271" s="115"/>
      <c r="H271" s="114"/>
    </row>
    <row r="272" spans="5:8">
      <c r="E272" s="114"/>
      <c r="F272" s="114"/>
      <c r="G272" s="115"/>
      <c r="H272" s="114"/>
    </row>
    <row r="273" spans="5:8">
      <c r="E273" s="114"/>
      <c r="F273" s="114"/>
      <c r="G273" s="115"/>
      <c r="H273" s="114"/>
    </row>
    <row r="274" spans="5:8">
      <c r="E274" s="114"/>
      <c r="F274" s="114"/>
      <c r="G274" s="115"/>
      <c r="H274" s="114"/>
    </row>
    <row r="275" spans="5:8">
      <c r="E275" s="114"/>
      <c r="F275" s="114"/>
      <c r="G275" s="115"/>
      <c r="H275" s="114"/>
    </row>
    <row r="276" spans="5:8">
      <c r="E276" s="114"/>
      <c r="F276" s="114"/>
      <c r="G276" s="115"/>
      <c r="H276" s="114"/>
    </row>
  </sheetData>
  <mergeCells count="4">
    <mergeCell ref="A2:I2"/>
    <mergeCell ref="A3:I3"/>
    <mergeCell ref="L7:M7"/>
    <mergeCell ref="L8:M8"/>
  </mergeCells>
  <printOptions horizontalCentered="1"/>
  <pageMargins left="0.5" right="0.25" top="0.75" bottom="0.5" header="0.3" footer="0.25"/>
  <pageSetup paperSize="9" firstPageNumber="115" orientation="portrait" useFirstPageNumber="1" r:id="rId1"/>
  <headerFooter>
    <oddFooter>&amp;C&amp;"SutonnyMJ,Bold"&amp;16&amp;P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AB97"/>
  <sheetViews>
    <sheetView workbookViewId="0">
      <pane ySplit="5" topLeftCell="A6" activePane="bottomLeft" state="frozenSplit"/>
      <selection pane="bottomLeft" activeCell="W13" sqref="W13"/>
    </sheetView>
  </sheetViews>
  <sheetFormatPr defaultColWidth="9.109375" defaultRowHeight="15" customHeight="1"/>
  <cols>
    <col min="1" max="1" width="4.44140625" style="29" customWidth="1"/>
    <col min="2" max="2" width="9.44140625" style="29" customWidth="1"/>
    <col min="3" max="3" width="11" style="29" customWidth="1"/>
    <col min="4" max="4" width="12.6640625" style="40" customWidth="1"/>
    <col min="5" max="5" width="65.33203125" style="25" customWidth="1"/>
    <col min="6" max="6" width="10.5546875" style="25" hidden="1" customWidth="1"/>
    <col min="7" max="7" width="11.44140625" style="25" hidden="1" customWidth="1"/>
    <col min="8" max="8" width="9.33203125" style="25" hidden="1" customWidth="1"/>
    <col min="9" max="11" width="7.44140625" style="25" hidden="1" customWidth="1"/>
    <col min="12" max="12" width="7.109375" style="25" hidden="1" customWidth="1"/>
    <col min="13" max="13" width="8.5546875" style="25" hidden="1" customWidth="1"/>
    <col min="14" max="14" width="7.33203125" style="25" hidden="1" customWidth="1"/>
    <col min="15" max="15" width="9.109375" style="25" hidden="1" customWidth="1"/>
    <col min="16" max="16" width="10.88671875" style="25" hidden="1" customWidth="1"/>
    <col min="17" max="17" width="9.109375" style="25" hidden="1" customWidth="1"/>
    <col min="18" max="18" width="17.88671875" style="41" customWidth="1"/>
    <col min="19" max="19" width="10.33203125" style="41" customWidth="1"/>
    <col min="20" max="20" width="10.5546875" style="25" hidden="1" customWidth="1"/>
    <col min="21" max="21" width="0.109375" style="25" customWidth="1"/>
    <col min="22" max="16384" width="9.109375" style="25"/>
  </cols>
  <sheetData>
    <row r="1" spans="1:28" s="10" customFormat="1" ht="18.75" customHeight="1">
      <c r="A1" s="614"/>
      <c r="B1" s="615"/>
      <c r="C1" s="616"/>
      <c r="D1" s="617"/>
      <c r="E1" s="1804" t="s">
        <v>2841</v>
      </c>
      <c r="F1" s="1804"/>
      <c r="G1" s="1804"/>
      <c r="H1" s="1804"/>
      <c r="I1" s="1804"/>
      <c r="J1" s="1804"/>
      <c r="K1" s="1804"/>
      <c r="L1" s="1804"/>
      <c r="M1" s="1804"/>
      <c r="N1" s="1804"/>
      <c r="O1" s="1804"/>
      <c r="P1" s="1804"/>
      <c r="Q1" s="1804"/>
      <c r="R1" s="1804"/>
      <c r="S1" s="1804"/>
    </row>
    <row r="2" spans="1:28" s="579" customFormat="1" ht="21.75" customHeight="1">
      <c r="A2" s="1805" t="s">
        <v>2467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Q2" s="1805"/>
      <c r="R2" s="1805"/>
      <c r="S2" s="1805"/>
    </row>
    <row r="3" spans="1:28" s="10" customFormat="1" ht="21" customHeight="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  <c r="Q3" s="1806"/>
      <c r="R3" s="1806"/>
      <c r="S3" s="1806"/>
    </row>
    <row r="4" spans="1:28" s="29" customFormat="1" ht="15" customHeight="1">
      <c r="A4" s="2049" t="s">
        <v>1671</v>
      </c>
      <c r="B4" s="2049" t="s">
        <v>1674</v>
      </c>
      <c r="C4" s="2049" t="s">
        <v>1675</v>
      </c>
      <c r="D4" s="2049" t="s">
        <v>1672</v>
      </c>
      <c r="E4" s="2049" t="s">
        <v>1673</v>
      </c>
      <c r="F4" s="794" t="s">
        <v>2035</v>
      </c>
      <c r="G4" s="2047" t="s">
        <v>2036</v>
      </c>
      <c r="H4" s="2047"/>
      <c r="I4" s="2047"/>
      <c r="J4" s="2046" t="s">
        <v>102</v>
      </c>
      <c r="K4" s="2046"/>
      <c r="L4" s="2046" t="s">
        <v>101</v>
      </c>
      <c r="M4" s="2046"/>
      <c r="N4" s="2046" t="s">
        <v>2037</v>
      </c>
      <c r="O4" s="2046"/>
      <c r="P4" s="2046" t="s">
        <v>649</v>
      </c>
      <c r="Q4" s="2046"/>
      <c r="R4" s="2048" t="s">
        <v>2186</v>
      </c>
      <c r="S4" s="1797" t="s">
        <v>2181</v>
      </c>
      <c r="T4" s="2046" t="s">
        <v>468</v>
      </c>
      <c r="U4" s="2046" t="s">
        <v>2038</v>
      </c>
      <c r="X4" s="28"/>
      <c r="Y4" s="28"/>
      <c r="Z4" s="28"/>
      <c r="AA4" s="28"/>
      <c r="AB4" s="28"/>
    </row>
    <row r="5" spans="1:28" s="29" customFormat="1" ht="56.25" customHeight="1">
      <c r="A5" s="2050"/>
      <c r="B5" s="2050"/>
      <c r="C5" s="2050"/>
      <c r="D5" s="2050"/>
      <c r="E5" s="2050"/>
      <c r="F5" s="794"/>
      <c r="G5" s="794" t="s">
        <v>2039</v>
      </c>
      <c r="H5" s="794" t="s">
        <v>2040</v>
      </c>
      <c r="I5" s="794" t="s">
        <v>2041</v>
      </c>
      <c r="J5" s="794" t="s">
        <v>67</v>
      </c>
      <c r="K5" s="794" t="s">
        <v>66</v>
      </c>
      <c r="L5" s="794" t="s">
        <v>67</v>
      </c>
      <c r="M5" s="794" t="s">
        <v>66</v>
      </c>
      <c r="N5" s="794" t="s">
        <v>467</v>
      </c>
      <c r="O5" s="794" t="s">
        <v>66</v>
      </c>
      <c r="P5" s="794" t="s">
        <v>634</v>
      </c>
      <c r="Q5" s="794" t="s">
        <v>66</v>
      </c>
      <c r="R5" s="2048"/>
      <c r="S5" s="1797"/>
      <c r="T5" s="2046"/>
      <c r="U5" s="2046"/>
      <c r="X5" s="28"/>
      <c r="Y5" s="28"/>
      <c r="Z5" s="28"/>
      <c r="AA5" s="28"/>
      <c r="AB5" s="28"/>
    </row>
    <row r="6" spans="1:28" s="81" customFormat="1" ht="21.75" customHeight="1">
      <c r="A6" s="1911" t="s">
        <v>2473</v>
      </c>
      <c r="B6" s="1911"/>
      <c r="C6" s="1911"/>
      <c r="D6" s="1911"/>
      <c r="E6" s="1911"/>
      <c r="F6" s="231"/>
      <c r="I6" s="240"/>
      <c r="J6" s="240"/>
      <c r="K6" s="226"/>
      <c r="L6" s="226"/>
      <c r="M6" s="226"/>
      <c r="P6" s="240"/>
    </row>
    <row r="7" spans="1:28" s="28" customFormat="1" ht="15" customHeight="1">
      <c r="A7" s="26">
        <v>1</v>
      </c>
      <c r="B7" s="584" t="s">
        <v>57</v>
      </c>
      <c r="C7" s="584" t="s">
        <v>65</v>
      </c>
      <c r="D7" s="31">
        <v>504282003</v>
      </c>
      <c r="E7" s="30" t="s">
        <v>469</v>
      </c>
      <c r="F7" s="26">
        <v>15.51</v>
      </c>
      <c r="G7" s="26">
        <v>12</v>
      </c>
      <c r="H7" s="26">
        <v>0</v>
      </c>
      <c r="I7" s="26">
        <v>3.51</v>
      </c>
      <c r="J7" s="26">
        <v>0</v>
      </c>
      <c r="K7" s="26">
        <v>0</v>
      </c>
      <c r="L7" s="26">
        <v>0.97</v>
      </c>
      <c r="M7" s="26">
        <v>87.3</v>
      </c>
      <c r="N7" s="26">
        <v>118</v>
      </c>
      <c r="O7" s="26">
        <v>801.75</v>
      </c>
      <c r="P7" s="26">
        <v>4000</v>
      </c>
      <c r="Q7" s="26">
        <v>6</v>
      </c>
      <c r="R7" s="32">
        <v>0.97</v>
      </c>
      <c r="S7" s="32">
        <v>1.4550000000000001</v>
      </c>
      <c r="T7" s="26" t="e">
        <v>#REF!</v>
      </c>
      <c r="U7" s="26"/>
    </row>
    <row r="8" spans="1:28" s="28" customFormat="1" ht="15" customHeight="1">
      <c r="A8" s="26">
        <v>2</v>
      </c>
      <c r="B8" s="584" t="s">
        <v>57</v>
      </c>
      <c r="C8" s="584" t="s">
        <v>65</v>
      </c>
      <c r="D8" s="31">
        <v>504282007</v>
      </c>
      <c r="E8" s="30" t="s">
        <v>64</v>
      </c>
      <c r="F8" s="26">
        <v>11.91</v>
      </c>
      <c r="G8" s="26">
        <v>1.85</v>
      </c>
      <c r="H8" s="26">
        <v>6</v>
      </c>
      <c r="I8" s="26">
        <v>4.0599999999999996</v>
      </c>
      <c r="J8" s="26">
        <v>0</v>
      </c>
      <c r="K8" s="26">
        <v>0</v>
      </c>
      <c r="L8" s="26">
        <v>1.5</v>
      </c>
      <c r="M8" s="26">
        <v>135</v>
      </c>
      <c r="N8" s="26">
        <v>45</v>
      </c>
      <c r="O8" s="26">
        <v>292.5</v>
      </c>
      <c r="P8" s="26">
        <v>6000</v>
      </c>
      <c r="Q8" s="26">
        <v>9</v>
      </c>
      <c r="R8" s="32">
        <v>1.5</v>
      </c>
      <c r="S8" s="32">
        <v>2.25</v>
      </c>
      <c r="T8" s="26"/>
      <c r="U8" s="26"/>
    </row>
    <row r="9" spans="1:28" s="28" customFormat="1" ht="15" customHeight="1">
      <c r="A9" s="33"/>
      <c r="B9" s="33"/>
      <c r="C9" s="33"/>
      <c r="D9" s="35"/>
      <c r="E9" s="3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6">
        <f>SUM(R7:R8)</f>
        <v>2.4699999999999998</v>
      </c>
      <c r="S9" s="36">
        <f>SUM(S7:S8)</f>
        <v>3.7050000000000001</v>
      </c>
      <c r="T9" s="33"/>
      <c r="U9" s="33"/>
    </row>
    <row r="10" spans="1:28" s="28" customFormat="1" ht="15" customHeight="1">
      <c r="A10" s="26">
        <v>3</v>
      </c>
      <c r="B10" s="584" t="s">
        <v>57</v>
      </c>
      <c r="C10" s="584" t="s">
        <v>63</v>
      </c>
      <c r="D10" s="31">
        <v>504092010</v>
      </c>
      <c r="E10" s="30" t="s">
        <v>62</v>
      </c>
      <c r="F10" s="26">
        <v>14.5</v>
      </c>
      <c r="G10" s="26">
        <v>3</v>
      </c>
      <c r="H10" s="26">
        <v>0</v>
      </c>
      <c r="I10" s="26">
        <v>11.5</v>
      </c>
      <c r="J10" s="26">
        <v>0</v>
      </c>
      <c r="K10" s="26">
        <v>0</v>
      </c>
      <c r="L10" s="26">
        <v>11.5</v>
      </c>
      <c r="M10" s="26">
        <v>1035</v>
      </c>
      <c r="N10" s="26">
        <v>69.5</v>
      </c>
      <c r="O10" s="26">
        <v>307.75</v>
      </c>
      <c r="P10" s="26">
        <v>24339</v>
      </c>
      <c r="Q10" s="26">
        <v>36.508499999999998</v>
      </c>
      <c r="R10" s="32">
        <v>11.5</v>
      </c>
      <c r="S10" s="32">
        <v>17.25</v>
      </c>
      <c r="T10" s="26" t="e">
        <v>#REF!</v>
      </c>
      <c r="U10" s="26"/>
    </row>
    <row r="11" spans="1:28" s="28" customFormat="1" ht="15" customHeight="1">
      <c r="A11" s="33"/>
      <c r="B11" s="33"/>
      <c r="C11" s="33"/>
      <c r="D11" s="35"/>
      <c r="E11" s="34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6">
        <f>R10</f>
        <v>11.5</v>
      </c>
      <c r="S11" s="36">
        <f>S10</f>
        <v>17.25</v>
      </c>
      <c r="T11" s="33"/>
      <c r="U11" s="33"/>
    </row>
    <row r="12" spans="1:28" ht="15" customHeight="1">
      <c r="A12" s="26">
        <v>4</v>
      </c>
      <c r="B12" s="584" t="s">
        <v>57</v>
      </c>
      <c r="C12" s="584" t="s">
        <v>59</v>
      </c>
      <c r="D12" s="31">
        <v>504472002</v>
      </c>
      <c r="E12" s="30" t="s">
        <v>60</v>
      </c>
      <c r="F12" s="26">
        <v>9.3699999999999992</v>
      </c>
      <c r="G12" s="26">
        <v>0</v>
      </c>
      <c r="H12" s="26">
        <v>7.07</v>
      </c>
      <c r="I12" s="26">
        <v>2.2999999999999998</v>
      </c>
      <c r="J12" s="26">
        <v>7.07</v>
      </c>
      <c r="K12" s="26">
        <v>402.99</v>
      </c>
      <c r="L12" s="26">
        <v>1.3</v>
      </c>
      <c r="M12" s="26">
        <v>117</v>
      </c>
      <c r="N12" s="26">
        <v>2</v>
      </c>
      <c r="O12" s="26">
        <v>5</v>
      </c>
      <c r="P12" s="26">
        <v>10000</v>
      </c>
      <c r="Q12" s="26">
        <v>15</v>
      </c>
      <c r="R12" s="32">
        <v>3.1</v>
      </c>
      <c r="S12" s="32">
        <v>4.6500000000000004</v>
      </c>
      <c r="T12" s="26" t="e">
        <v>#REF!</v>
      </c>
      <c r="U12" s="26"/>
      <c r="X12" s="28"/>
      <c r="Y12" s="28"/>
      <c r="Z12" s="28"/>
      <c r="AA12" s="28"/>
      <c r="AB12" s="28"/>
    </row>
    <row r="13" spans="1:28" ht="15" customHeight="1">
      <c r="A13" s="26">
        <v>5</v>
      </c>
      <c r="B13" s="584" t="s">
        <v>57</v>
      </c>
      <c r="C13" s="584" t="s">
        <v>59</v>
      </c>
      <c r="D13" s="31">
        <v>504472005</v>
      </c>
      <c r="E13" s="30" t="s">
        <v>58</v>
      </c>
      <c r="F13" s="26">
        <v>9.2899999999999991</v>
      </c>
      <c r="G13" s="26">
        <v>0</v>
      </c>
      <c r="H13" s="26">
        <v>0.25</v>
      </c>
      <c r="I13" s="26">
        <v>0.75</v>
      </c>
      <c r="J13" s="26">
        <v>0.25</v>
      </c>
      <c r="K13" s="26">
        <v>14.25</v>
      </c>
      <c r="L13" s="26">
        <v>4</v>
      </c>
      <c r="M13" s="26">
        <v>360</v>
      </c>
      <c r="N13" s="26">
        <v>26</v>
      </c>
      <c r="O13" s="26">
        <v>140</v>
      </c>
      <c r="P13" s="26">
        <v>10000</v>
      </c>
      <c r="Q13" s="26">
        <v>15</v>
      </c>
      <c r="R13" s="32">
        <v>5</v>
      </c>
      <c r="S13" s="32">
        <v>7.5</v>
      </c>
      <c r="T13" s="26" t="e">
        <v>#REF!</v>
      </c>
      <c r="U13" s="26"/>
      <c r="Z13" s="28"/>
    </row>
    <row r="14" spans="1:28" ht="15" customHeight="1">
      <c r="A14" s="33"/>
      <c r="B14" s="33"/>
      <c r="C14" s="33"/>
      <c r="D14" s="35"/>
      <c r="E14" s="3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6">
        <f>SUM(R12:R13)</f>
        <v>8.1</v>
      </c>
      <c r="S14" s="36">
        <f t="shared" ref="S14:T14" si="0">SUM(S12:S13)</f>
        <v>12.15</v>
      </c>
      <c r="T14" s="36" t="e">
        <f t="shared" si="0"/>
        <v>#REF!</v>
      </c>
      <c r="U14" s="33"/>
    </row>
    <row r="15" spans="1:28" ht="15" customHeight="1">
      <c r="A15" s="26">
        <v>6</v>
      </c>
      <c r="B15" s="584" t="s">
        <v>57</v>
      </c>
      <c r="C15" s="584" t="s">
        <v>56</v>
      </c>
      <c r="D15" s="31">
        <v>504852005</v>
      </c>
      <c r="E15" s="30" t="s">
        <v>55</v>
      </c>
      <c r="F15" s="26">
        <v>10</v>
      </c>
      <c r="G15" s="26">
        <v>3.05</v>
      </c>
      <c r="H15" s="26">
        <v>2.5</v>
      </c>
      <c r="I15" s="26">
        <v>3.2</v>
      </c>
      <c r="J15" s="26">
        <v>2.5</v>
      </c>
      <c r="K15" s="26">
        <v>142.5</v>
      </c>
      <c r="L15" s="26">
        <v>1.6</v>
      </c>
      <c r="M15" s="26">
        <v>144</v>
      </c>
      <c r="N15" s="26">
        <v>102</v>
      </c>
      <c r="O15" s="26">
        <v>555</v>
      </c>
      <c r="P15" s="26">
        <v>20000</v>
      </c>
      <c r="Q15" s="26">
        <v>30</v>
      </c>
      <c r="R15" s="32">
        <v>8.3699999999999992</v>
      </c>
      <c r="S15" s="32">
        <v>12.555</v>
      </c>
      <c r="T15" s="26" t="e">
        <v>#REF!</v>
      </c>
      <c r="U15" s="26"/>
    </row>
    <row r="16" spans="1:28" s="28" customFormat="1" ht="15" customHeight="1">
      <c r="A16" s="33"/>
      <c r="B16" s="33"/>
      <c r="C16" s="33"/>
      <c r="D16" s="35"/>
      <c r="E16" s="3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6">
        <f>R15</f>
        <v>8.3699999999999992</v>
      </c>
      <c r="S16" s="36">
        <f>S15</f>
        <v>12.555</v>
      </c>
      <c r="T16" s="33"/>
      <c r="U16" s="33"/>
    </row>
    <row r="17" spans="1:21" s="64" customFormat="1" ht="15" customHeight="1">
      <c r="A17" s="1033"/>
      <c r="B17" s="1033"/>
      <c r="C17" s="1033"/>
      <c r="D17" s="1034"/>
      <c r="E17" s="1035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6">
        <f>R9+R11+R14+R16</f>
        <v>30.439999999999998</v>
      </c>
      <c r="S17" s="1036">
        <f>S9+S11+S14+S16</f>
        <v>45.66</v>
      </c>
      <c r="T17" s="62"/>
      <c r="U17" s="62"/>
    </row>
    <row r="18" spans="1:21" ht="15" customHeight="1">
      <c r="A18" s="26">
        <v>7</v>
      </c>
      <c r="B18" s="584" t="s">
        <v>31</v>
      </c>
      <c r="C18" s="584" t="s">
        <v>51</v>
      </c>
      <c r="D18" s="31">
        <v>506942007</v>
      </c>
      <c r="E18" s="30" t="s">
        <v>52</v>
      </c>
      <c r="F18" s="26">
        <v>9.6219999999999999</v>
      </c>
      <c r="G18" s="26">
        <v>0</v>
      </c>
      <c r="H18" s="26">
        <v>4.29</v>
      </c>
      <c r="I18" s="26">
        <v>5.33</v>
      </c>
      <c r="J18" s="26">
        <v>4.29</v>
      </c>
      <c r="K18" s="26">
        <v>244.53</v>
      </c>
      <c r="L18" s="26">
        <v>3</v>
      </c>
      <c r="M18" s="26">
        <v>270</v>
      </c>
      <c r="N18" s="26">
        <v>89</v>
      </c>
      <c r="O18" s="26">
        <v>298.5</v>
      </c>
      <c r="P18" s="26">
        <v>30000</v>
      </c>
      <c r="Q18" s="26">
        <v>45</v>
      </c>
      <c r="R18" s="32">
        <v>2.5</v>
      </c>
      <c r="S18" s="32">
        <v>3.75</v>
      </c>
      <c r="T18" s="26" t="e">
        <v>#REF!</v>
      </c>
      <c r="U18" s="26"/>
    </row>
    <row r="19" spans="1:21" ht="15" customHeight="1">
      <c r="A19" s="26">
        <v>8</v>
      </c>
      <c r="B19" s="584" t="s">
        <v>31</v>
      </c>
      <c r="C19" s="584" t="s">
        <v>51</v>
      </c>
      <c r="D19" s="31">
        <v>506942009</v>
      </c>
      <c r="E19" s="30" t="s">
        <v>53</v>
      </c>
      <c r="F19" s="26">
        <v>5.9</v>
      </c>
      <c r="G19" s="26">
        <v>2.4900000000000002</v>
      </c>
      <c r="H19" s="26">
        <v>0</v>
      </c>
      <c r="I19" s="26">
        <v>3.41</v>
      </c>
      <c r="J19" s="26">
        <v>0</v>
      </c>
      <c r="K19" s="26">
        <v>0</v>
      </c>
      <c r="L19" s="26">
        <v>2</v>
      </c>
      <c r="M19" s="26">
        <v>180</v>
      </c>
      <c r="N19" s="26">
        <v>9</v>
      </c>
      <c r="O19" s="26">
        <v>31.5</v>
      </c>
      <c r="P19" s="26">
        <v>9000</v>
      </c>
      <c r="Q19" s="26">
        <v>13.5</v>
      </c>
      <c r="R19" s="32">
        <v>4.5</v>
      </c>
      <c r="S19" s="32">
        <v>6.75</v>
      </c>
      <c r="T19" s="26" t="e">
        <v>#REF!</v>
      </c>
      <c r="U19" s="26"/>
    </row>
    <row r="20" spans="1:21" ht="15" customHeight="1">
      <c r="A20" s="26">
        <v>9</v>
      </c>
      <c r="B20" s="584" t="s">
        <v>31</v>
      </c>
      <c r="C20" s="584" t="s">
        <v>51</v>
      </c>
      <c r="D20" s="31">
        <v>506942015</v>
      </c>
      <c r="E20" s="30" t="s">
        <v>54</v>
      </c>
      <c r="F20" s="26">
        <v>4.25</v>
      </c>
      <c r="G20" s="26">
        <v>0</v>
      </c>
      <c r="H20" s="26">
        <v>2.25</v>
      </c>
      <c r="I20" s="26">
        <v>2</v>
      </c>
      <c r="J20" s="26">
        <v>2.25</v>
      </c>
      <c r="K20" s="26">
        <v>128.25</v>
      </c>
      <c r="L20" s="26">
        <v>1</v>
      </c>
      <c r="M20" s="26">
        <v>90</v>
      </c>
      <c r="N20" s="26">
        <v>7</v>
      </c>
      <c r="O20" s="26">
        <v>24.5</v>
      </c>
      <c r="P20" s="26">
        <v>12000</v>
      </c>
      <c r="Q20" s="26">
        <v>18</v>
      </c>
      <c r="R20" s="32">
        <v>2.5</v>
      </c>
      <c r="S20" s="32">
        <v>3.75</v>
      </c>
      <c r="T20" s="26" t="e">
        <v>#REF!</v>
      </c>
      <c r="U20" s="26"/>
    </row>
    <row r="21" spans="1:21" ht="15" customHeight="1">
      <c r="A21" s="33"/>
      <c r="B21" s="33"/>
      <c r="C21" s="33"/>
      <c r="D21" s="35"/>
      <c r="E21" s="3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6">
        <f>SUM(R18:R20)</f>
        <v>9.5</v>
      </c>
      <c r="S21" s="36">
        <f>SUM(S18:S20)</f>
        <v>14.25</v>
      </c>
      <c r="T21" s="33"/>
      <c r="U21" s="33"/>
    </row>
    <row r="22" spans="1:21" ht="15" customHeight="1">
      <c r="A22" s="26">
        <v>10</v>
      </c>
      <c r="B22" s="584" t="s">
        <v>31</v>
      </c>
      <c r="C22" s="584" t="s">
        <v>50</v>
      </c>
      <c r="D22" s="31">
        <v>506102003</v>
      </c>
      <c r="E22" s="30" t="s">
        <v>49</v>
      </c>
      <c r="F22" s="26">
        <v>24.48</v>
      </c>
      <c r="G22" s="26">
        <v>14.7</v>
      </c>
      <c r="H22" s="26">
        <v>0</v>
      </c>
      <c r="I22" s="26">
        <v>9.7799999999999994</v>
      </c>
      <c r="J22" s="26">
        <v>0</v>
      </c>
      <c r="K22" s="26">
        <v>0</v>
      </c>
      <c r="L22" s="26">
        <v>4</v>
      </c>
      <c r="M22" s="26">
        <v>180</v>
      </c>
      <c r="N22" s="26">
        <v>0</v>
      </c>
      <c r="O22" s="26">
        <v>0</v>
      </c>
      <c r="P22" s="26">
        <v>12000</v>
      </c>
      <c r="Q22" s="26">
        <v>18</v>
      </c>
      <c r="R22" s="32">
        <v>7.29</v>
      </c>
      <c r="S22" s="32">
        <v>10.935</v>
      </c>
      <c r="T22" s="26" t="s">
        <v>2167</v>
      </c>
      <c r="U22" s="26"/>
    </row>
    <row r="23" spans="1:21" ht="15" customHeight="1">
      <c r="A23" s="33"/>
      <c r="B23" s="33"/>
      <c r="C23" s="33"/>
      <c r="D23" s="35"/>
      <c r="E23" s="3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6">
        <f>R22</f>
        <v>7.29</v>
      </c>
      <c r="S23" s="36">
        <f>S22</f>
        <v>10.935</v>
      </c>
      <c r="T23" s="33"/>
      <c r="U23" s="33"/>
    </row>
    <row r="24" spans="1:21" ht="15" customHeight="1">
      <c r="A24" s="26">
        <v>11</v>
      </c>
      <c r="B24" s="584" t="s">
        <v>31</v>
      </c>
      <c r="C24" s="584" t="s">
        <v>47</v>
      </c>
      <c r="D24" s="31">
        <v>506022002</v>
      </c>
      <c r="E24" s="30" t="s">
        <v>2042</v>
      </c>
      <c r="F24" s="26">
        <v>6.2</v>
      </c>
      <c r="G24" s="26">
        <v>0.3</v>
      </c>
      <c r="H24" s="26">
        <v>0.7</v>
      </c>
      <c r="I24" s="26">
        <v>5.2</v>
      </c>
      <c r="J24" s="26">
        <v>0</v>
      </c>
      <c r="K24" s="26">
        <v>0</v>
      </c>
      <c r="L24" s="26">
        <v>3</v>
      </c>
      <c r="M24" s="26">
        <v>135</v>
      </c>
      <c r="N24" s="26">
        <v>28</v>
      </c>
      <c r="O24" s="26">
        <v>138</v>
      </c>
      <c r="P24" s="26">
        <v>12000</v>
      </c>
      <c r="Q24" s="26">
        <v>18</v>
      </c>
      <c r="R24" s="32">
        <v>5</v>
      </c>
      <c r="S24" s="32">
        <v>7.5</v>
      </c>
      <c r="T24" s="26" t="e">
        <v>#REF!</v>
      </c>
      <c r="U24" s="26"/>
    </row>
    <row r="25" spans="1:21" ht="15" customHeight="1">
      <c r="A25" s="26">
        <v>12</v>
      </c>
      <c r="B25" s="584" t="s">
        <v>31</v>
      </c>
      <c r="C25" s="584" t="s">
        <v>47</v>
      </c>
      <c r="D25" s="31">
        <v>506022008</v>
      </c>
      <c r="E25" s="30" t="s">
        <v>48</v>
      </c>
      <c r="F25" s="26">
        <v>5.5</v>
      </c>
      <c r="G25" s="26">
        <v>0</v>
      </c>
      <c r="H25" s="26">
        <v>0.42</v>
      </c>
      <c r="I25" s="26">
        <v>5.08</v>
      </c>
      <c r="J25" s="26">
        <v>0</v>
      </c>
      <c r="K25" s="26">
        <v>0</v>
      </c>
      <c r="L25" s="26">
        <v>3.5</v>
      </c>
      <c r="M25" s="26">
        <v>315</v>
      </c>
      <c r="N25" s="26">
        <v>0</v>
      </c>
      <c r="O25" s="26">
        <v>0</v>
      </c>
      <c r="P25" s="26">
        <v>12000</v>
      </c>
      <c r="Q25" s="26">
        <v>18</v>
      </c>
      <c r="R25" s="32">
        <v>6</v>
      </c>
      <c r="S25" s="32">
        <v>9</v>
      </c>
      <c r="T25" s="26" t="e">
        <v>#REF!</v>
      </c>
      <c r="U25" s="26"/>
    </row>
    <row r="26" spans="1:21" ht="15" customHeight="1">
      <c r="A26" s="33"/>
      <c r="B26" s="33"/>
      <c r="C26" s="33"/>
      <c r="D26" s="35"/>
      <c r="E26" s="3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6">
        <f>SUM(R24:R25)</f>
        <v>11</v>
      </c>
      <c r="S26" s="36">
        <f>SUM(S24:S25)</f>
        <v>16.5</v>
      </c>
      <c r="T26" s="33"/>
      <c r="U26" s="33"/>
    </row>
    <row r="27" spans="1:21" ht="15" customHeight="1">
      <c r="A27" s="26">
        <v>13</v>
      </c>
      <c r="B27" s="584" t="s">
        <v>31</v>
      </c>
      <c r="C27" s="584" t="s">
        <v>44</v>
      </c>
      <c r="D27" s="31">
        <v>506622007</v>
      </c>
      <c r="E27" s="30" t="s">
        <v>43</v>
      </c>
      <c r="F27" s="26">
        <v>10.25</v>
      </c>
      <c r="G27" s="26">
        <v>6.75</v>
      </c>
      <c r="H27" s="26">
        <v>1</v>
      </c>
      <c r="I27" s="26">
        <v>2.5</v>
      </c>
      <c r="J27" s="26">
        <v>1</v>
      </c>
      <c r="K27" s="26">
        <v>57</v>
      </c>
      <c r="L27" s="26">
        <v>2</v>
      </c>
      <c r="M27" s="26">
        <v>180</v>
      </c>
      <c r="N27" s="26">
        <v>15.5</v>
      </c>
      <c r="O27" s="26">
        <v>66.75</v>
      </c>
      <c r="P27" s="26">
        <v>40000</v>
      </c>
      <c r="Q27" s="26">
        <v>60</v>
      </c>
      <c r="R27" s="32">
        <v>3</v>
      </c>
      <c r="S27" s="32">
        <f>4.5+2.62</f>
        <v>7.12</v>
      </c>
      <c r="T27" s="26" t="e">
        <v>#REF!</v>
      </c>
      <c r="U27" s="26"/>
    </row>
    <row r="28" spans="1:21" ht="15" customHeight="1">
      <c r="A28" s="26">
        <v>14</v>
      </c>
      <c r="B28" s="584" t="s">
        <v>31</v>
      </c>
      <c r="C28" s="584" t="s">
        <v>44</v>
      </c>
      <c r="D28" s="31">
        <v>506622008</v>
      </c>
      <c r="E28" s="30" t="s">
        <v>45</v>
      </c>
      <c r="F28" s="26">
        <v>8.6150000000000002</v>
      </c>
      <c r="G28" s="26">
        <v>1.2649999999999999</v>
      </c>
      <c r="H28" s="26">
        <v>2.7</v>
      </c>
      <c r="I28" s="26">
        <v>0.55000000000000004</v>
      </c>
      <c r="J28" s="26">
        <v>2.7</v>
      </c>
      <c r="K28" s="26">
        <v>153.9</v>
      </c>
      <c r="L28" s="26">
        <v>0.55000000000000004</v>
      </c>
      <c r="M28" s="26">
        <v>49.5</v>
      </c>
      <c r="N28" s="26">
        <v>3</v>
      </c>
      <c r="O28" s="26">
        <v>7.5</v>
      </c>
      <c r="P28" s="26">
        <v>10000</v>
      </c>
      <c r="Q28" s="26">
        <v>15</v>
      </c>
      <c r="R28" s="32">
        <v>4</v>
      </c>
      <c r="S28" s="32">
        <f>6+3</f>
        <v>9</v>
      </c>
      <c r="T28" s="26" t="e">
        <v>#REF!</v>
      </c>
      <c r="U28" s="26"/>
    </row>
    <row r="29" spans="1:21" ht="15" customHeight="1">
      <c r="A29" s="33"/>
      <c r="B29" s="33"/>
      <c r="C29" s="33"/>
      <c r="D29" s="35"/>
      <c r="E29" s="3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6">
        <f>SUM(R27:R28)</f>
        <v>7</v>
      </c>
      <c r="S29" s="36">
        <f>SUM(S27:S28)</f>
        <v>16.12</v>
      </c>
      <c r="T29" s="33"/>
      <c r="U29" s="33"/>
    </row>
    <row r="30" spans="1:21" ht="15" customHeight="1">
      <c r="A30" s="26">
        <v>15</v>
      </c>
      <c r="B30" s="584" t="s">
        <v>31</v>
      </c>
      <c r="C30" s="584" t="s">
        <v>42</v>
      </c>
      <c r="D30" s="31">
        <v>506512003</v>
      </c>
      <c r="E30" s="30" t="s">
        <v>41</v>
      </c>
      <c r="F30" s="26">
        <v>6.61</v>
      </c>
      <c r="G30" s="26">
        <v>2</v>
      </c>
      <c r="H30" s="26">
        <v>0</v>
      </c>
      <c r="I30" s="26">
        <v>4.6100000000000003</v>
      </c>
      <c r="J30" s="26">
        <v>0</v>
      </c>
      <c r="K30" s="26">
        <v>0</v>
      </c>
      <c r="L30" s="26">
        <v>2.5</v>
      </c>
      <c r="M30" s="26">
        <v>225</v>
      </c>
      <c r="N30" s="26">
        <v>65</v>
      </c>
      <c r="O30" s="26">
        <v>366.5</v>
      </c>
      <c r="P30" s="26">
        <v>12000</v>
      </c>
      <c r="Q30" s="26">
        <v>18</v>
      </c>
      <c r="R30" s="32">
        <v>3.25</v>
      </c>
      <c r="S30" s="32">
        <v>4.875</v>
      </c>
      <c r="T30" s="26"/>
      <c r="U30" s="26"/>
    </row>
    <row r="31" spans="1:21" ht="15" customHeight="1">
      <c r="A31" s="33"/>
      <c r="B31" s="33"/>
      <c r="C31" s="33"/>
      <c r="D31" s="35"/>
      <c r="E31" s="3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6">
        <f>R30</f>
        <v>3.25</v>
      </c>
      <c r="S31" s="36">
        <f>S30</f>
        <v>4.875</v>
      </c>
      <c r="T31" s="33"/>
      <c r="U31" s="33"/>
    </row>
    <row r="32" spans="1:21" ht="15" customHeight="1">
      <c r="A32" s="26">
        <v>16</v>
      </c>
      <c r="B32" s="584" t="s">
        <v>31</v>
      </c>
      <c r="C32" s="584" t="s">
        <v>39</v>
      </c>
      <c r="D32" s="31">
        <v>506322005</v>
      </c>
      <c r="E32" s="30" t="s">
        <v>40</v>
      </c>
      <c r="F32" s="26">
        <v>13.46</v>
      </c>
      <c r="G32" s="26">
        <v>2.7959999999999998</v>
      </c>
      <c r="H32" s="26">
        <v>0</v>
      </c>
      <c r="I32" s="26">
        <v>9.2270000000000003</v>
      </c>
      <c r="J32" s="26">
        <v>0</v>
      </c>
      <c r="K32" s="26">
        <v>0</v>
      </c>
      <c r="L32" s="26">
        <v>3.5</v>
      </c>
      <c r="M32" s="26">
        <v>315</v>
      </c>
      <c r="N32" s="26">
        <v>72</v>
      </c>
      <c r="O32" s="26">
        <v>348</v>
      </c>
      <c r="P32" s="26">
        <v>18000</v>
      </c>
      <c r="Q32" s="26">
        <v>27</v>
      </c>
      <c r="R32" s="32">
        <v>3</v>
      </c>
      <c r="S32" s="32">
        <v>4.5</v>
      </c>
      <c r="T32" s="26"/>
      <c r="U32" s="26"/>
    </row>
    <row r="33" spans="1:22" ht="15" customHeight="1">
      <c r="A33" s="26">
        <v>17</v>
      </c>
      <c r="B33" s="584" t="s">
        <v>31</v>
      </c>
      <c r="C33" s="584" t="s">
        <v>39</v>
      </c>
      <c r="D33" s="31">
        <v>506322017</v>
      </c>
      <c r="E33" s="30" t="s">
        <v>38</v>
      </c>
      <c r="F33" s="26">
        <v>11.48</v>
      </c>
      <c r="G33" s="26">
        <v>1</v>
      </c>
      <c r="H33" s="26">
        <v>5.48</v>
      </c>
      <c r="I33" s="26">
        <v>5</v>
      </c>
      <c r="J33" s="26">
        <v>0</v>
      </c>
      <c r="K33" s="26">
        <v>0</v>
      </c>
      <c r="L33" s="26">
        <v>5</v>
      </c>
      <c r="M33" s="26">
        <v>450</v>
      </c>
      <c r="N33" s="26">
        <v>56</v>
      </c>
      <c r="O33" s="26">
        <v>326</v>
      </c>
      <c r="P33" s="26">
        <v>50000</v>
      </c>
      <c r="Q33" s="26">
        <v>75</v>
      </c>
      <c r="R33" s="32">
        <v>8.31</v>
      </c>
      <c r="S33" s="32">
        <v>3.7394999999999996</v>
      </c>
      <c r="T33" s="26"/>
      <c r="U33" s="26"/>
    </row>
    <row r="34" spans="1:22" ht="15" customHeight="1">
      <c r="A34" s="33"/>
      <c r="B34" s="33"/>
      <c r="C34" s="33"/>
      <c r="D34" s="35"/>
      <c r="E34" s="34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6">
        <f>SUM(R32:R33)</f>
        <v>11.31</v>
      </c>
      <c r="S34" s="36">
        <f>SUM(S32:S33)</f>
        <v>8.2394999999999996</v>
      </c>
      <c r="T34" s="33"/>
      <c r="U34" s="33"/>
    </row>
    <row r="35" spans="1:22" ht="15" customHeight="1">
      <c r="A35" s="26">
        <v>18</v>
      </c>
      <c r="B35" s="584" t="s">
        <v>31</v>
      </c>
      <c r="C35" s="584" t="s">
        <v>33</v>
      </c>
      <c r="D35" s="31">
        <v>506692002</v>
      </c>
      <c r="E35" s="30" t="s">
        <v>34</v>
      </c>
      <c r="F35" s="26">
        <v>4.26</v>
      </c>
      <c r="G35" s="26">
        <v>0</v>
      </c>
      <c r="H35" s="26">
        <v>0.5</v>
      </c>
      <c r="I35" s="26">
        <v>3.76</v>
      </c>
      <c r="J35" s="26">
        <v>0</v>
      </c>
      <c r="K35" s="26">
        <v>0</v>
      </c>
      <c r="L35" s="26">
        <v>4.26</v>
      </c>
      <c r="M35" s="26">
        <v>383.4</v>
      </c>
      <c r="N35" s="26">
        <v>38.1</v>
      </c>
      <c r="O35" s="26">
        <v>129.25</v>
      </c>
      <c r="P35" s="26">
        <v>20000</v>
      </c>
      <c r="Q35" s="26">
        <v>30</v>
      </c>
      <c r="R35" s="32">
        <v>2.5</v>
      </c>
      <c r="S35" s="32">
        <v>3.75</v>
      </c>
      <c r="T35" s="26"/>
      <c r="U35" s="26"/>
    </row>
    <row r="36" spans="1:22" ht="15" customHeight="1">
      <c r="A36" s="26">
        <v>19</v>
      </c>
      <c r="B36" s="584" t="s">
        <v>31</v>
      </c>
      <c r="C36" s="584" t="s">
        <v>33</v>
      </c>
      <c r="D36" s="31">
        <v>506692004</v>
      </c>
      <c r="E36" s="30" t="s">
        <v>32</v>
      </c>
      <c r="F36" s="26">
        <v>10</v>
      </c>
      <c r="G36" s="26">
        <v>10</v>
      </c>
      <c r="H36" s="26" t="e">
        <v>#REF!</v>
      </c>
      <c r="I36" s="26" t="e">
        <v>#REF!</v>
      </c>
      <c r="J36" s="26">
        <v>8</v>
      </c>
      <c r="K36" s="26">
        <v>200</v>
      </c>
      <c r="L36" s="26">
        <v>0</v>
      </c>
      <c r="M36" s="26">
        <v>0</v>
      </c>
      <c r="N36" s="26">
        <v>75</v>
      </c>
      <c r="O36" s="26">
        <v>581.25</v>
      </c>
      <c r="P36" s="26">
        <v>40000</v>
      </c>
      <c r="Q36" s="26">
        <v>60</v>
      </c>
      <c r="R36" s="32">
        <v>3.5</v>
      </c>
      <c r="S36" s="32">
        <v>5.25</v>
      </c>
      <c r="T36" s="26" t="s">
        <v>96</v>
      </c>
      <c r="U36" s="26"/>
    </row>
    <row r="37" spans="1:22" ht="15" customHeight="1">
      <c r="A37" s="33"/>
      <c r="B37" s="33"/>
      <c r="C37" s="33"/>
      <c r="D37" s="35"/>
      <c r="E37" s="3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6">
        <f>SUM(R35:R36)</f>
        <v>6</v>
      </c>
      <c r="S37" s="36">
        <f>SUM(S35:S36)</f>
        <v>9</v>
      </c>
      <c r="T37" s="33"/>
      <c r="U37" s="33"/>
    </row>
    <row r="38" spans="1:22" ht="15" customHeight="1">
      <c r="A38" s="26">
        <v>20</v>
      </c>
      <c r="B38" s="584" t="s">
        <v>31</v>
      </c>
      <c r="C38" s="584" t="s">
        <v>30</v>
      </c>
      <c r="D38" s="31">
        <v>506072013</v>
      </c>
      <c r="E38" s="30" t="s">
        <v>641</v>
      </c>
      <c r="F38" s="26">
        <v>6</v>
      </c>
      <c r="G38" s="26">
        <v>2</v>
      </c>
      <c r="H38" s="26">
        <v>4</v>
      </c>
      <c r="I38" s="26" t="e">
        <v>#REF!</v>
      </c>
      <c r="J38" s="26">
        <v>2</v>
      </c>
      <c r="K38" s="26">
        <v>114</v>
      </c>
      <c r="L38" s="26" t="e">
        <v>#REF!</v>
      </c>
      <c r="M38" s="26" t="e">
        <v>#REF!</v>
      </c>
      <c r="N38" s="26">
        <v>2.5</v>
      </c>
      <c r="O38" s="26">
        <v>6.25</v>
      </c>
      <c r="P38" s="26">
        <v>5000</v>
      </c>
      <c r="Q38" s="26">
        <v>7.5</v>
      </c>
      <c r="R38" s="32">
        <v>4.26</v>
      </c>
      <c r="S38" s="32">
        <v>6.39</v>
      </c>
      <c r="T38" s="26" t="e">
        <v>#REF!</v>
      </c>
      <c r="U38" s="26"/>
    </row>
    <row r="39" spans="1:22" ht="15" customHeight="1">
      <c r="A39" s="33"/>
      <c r="B39" s="33"/>
      <c r="C39" s="33"/>
      <c r="D39" s="35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6">
        <f>R38</f>
        <v>4.26</v>
      </c>
      <c r="S39" s="36">
        <f>S38</f>
        <v>6.39</v>
      </c>
      <c r="T39" s="33"/>
      <c r="U39" s="33"/>
    </row>
    <row r="40" spans="1:22" s="61" customFormat="1" ht="15" customHeight="1">
      <c r="A40" s="1033"/>
      <c r="B40" s="1033"/>
      <c r="C40" s="1033"/>
      <c r="D40" s="1034"/>
      <c r="E40" s="1035"/>
      <c r="F40" s="1033"/>
      <c r="G40" s="1033"/>
      <c r="H40" s="1033"/>
      <c r="I40" s="1033"/>
      <c r="J40" s="1033"/>
      <c r="K40" s="1033"/>
      <c r="L40" s="1033"/>
      <c r="M40" s="1033"/>
      <c r="N40" s="1033"/>
      <c r="O40" s="1033"/>
      <c r="P40" s="1033"/>
      <c r="Q40" s="1033"/>
      <c r="R40" s="1036">
        <f>R21+R23+R26+R29+R31+R34+R37+R39</f>
        <v>59.61</v>
      </c>
      <c r="S40" s="1036">
        <f>S21+S23+S26+S29+S31+S34+S37+S39</f>
        <v>86.3095</v>
      </c>
      <c r="T40" s="62"/>
      <c r="U40" s="62"/>
    </row>
    <row r="41" spans="1:22" ht="15" customHeight="1">
      <c r="A41" s="26">
        <v>21</v>
      </c>
      <c r="B41" s="584" t="s">
        <v>29</v>
      </c>
      <c r="C41" s="584" t="s">
        <v>100</v>
      </c>
      <c r="D41" s="31">
        <v>509252008</v>
      </c>
      <c r="E41" s="30" t="s">
        <v>91</v>
      </c>
      <c r="F41" s="26">
        <v>17</v>
      </c>
      <c r="G41" s="26">
        <v>13</v>
      </c>
      <c r="H41" s="26">
        <v>3</v>
      </c>
      <c r="I41" s="26">
        <v>1</v>
      </c>
      <c r="J41" s="26">
        <v>2</v>
      </c>
      <c r="K41" s="26">
        <v>114</v>
      </c>
      <c r="L41" s="26">
        <v>0</v>
      </c>
      <c r="M41" s="26">
        <v>0</v>
      </c>
      <c r="N41" s="26">
        <v>6</v>
      </c>
      <c r="O41" s="26">
        <v>21</v>
      </c>
      <c r="P41" s="26">
        <v>5000</v>
      </c>
      <c r="Q41" s="26">
        <v>7.5</v>
      </c>
      <c r="R41" s="32">
        <v>8</v>
      </c>
      <c r="S41" s="32">
        <v>12</v>
      </c>
      <c r="T41" s="26" t="e">
        <v>#REF!</v>
      </c>
      <c r="U41" s="26"/>
      <c r="V41" s="972"/>
    </row>
    <row r="42" spans="1:22" ht="15" customHeight="1">
      <c r="A42" s="26">
        <v>22</v>
      </c>
      <c r="B42" s="584" t="s">
        <v>29</v>
      </c>
      <c r="C42" s="584" t="s">
        <v>100</v>
      </c>
      <c r="D42" s="31">
        <v>509252011</v>
      </c>
      <c r="E42" s="30" t="s">
        <v>89</v>
      </c>
      <c r="F42" s="26">
        <v>18.5</v>
      </c>
      <c r="G42" s="26">
        <v>9.15</v>
      </c>
      <c r="H42" s="26">
        <v>0</v>
      </c>
      <c r="I42" s="26">
        <v>9.35</v>
      </c>
      <c r="J42" s="26">
        <v>0</v>
      </c>
      <c r="K42" s="26">
        <v>0</v>
      </c>
      <c r="L42" s="26">
        <v>5</v>
      </c>
      <c r="M42" s="26">
        <v>450</v>
      </c>
      <c r="N42" s="26">
        <v>35</v>
      </c>
      <c r="O42" s="26">
        <v>105.5</v>
      </c>
      <c r="P42" s="26">
        <v>10000</v>
      </c>
      <c r="Q42" s="26">
        <v>15</v>
      </c>
      <c r="R42" s="32">
        <v>2</v>
      </c>
      <c r="S42" s="32">
        <v>3</v>
      </c>
      <c r="T42" s="26" t="e">
        <v>#REF!</v>
      </c>
      <c r="U42" s="26"/>
      <c r="V42" s="972"/>
    </row>
    <row r="43" spans="1:22" ht="15" customHeight="1">
      <c r="A43" s="26">
        <v>23</v>
      </c>
      <c r="B43" s="584" t="s">
        <v>29</v>
      </c>
      <c r="C43" s="584" t="s">
        <v>100</v>
      </c>
      <c r="D43" s="31">
        <v>509252013</v>
      </c>
      <c r="E43" s="30" t="s">
        <v>90</v>
      </c>
      <c r="F43" s="26">
        <v>4.8099999999999996</v>
      </c>
      <c r="G43" s="26">
        <v>4.8099999999999996</v>
      </c>
      <c r="H43" s="26">
        <v>0</v>
      </c>
      <c r="I43" s="26">
        <v>0</v>
      </c>
      <c r="J43" s="26">
        <v>4.8099999999999996</v>
      </c>
      <c r="K43" s="26">
        <v>200</v>
      </c>
      <c r="L43" s="26">
        <v>0</v>
      </c>
      <c r="M43" s="26">
        <v>0</v>
      </c>
      <c r="N43" s="26">
        <v>0</v>
      </c>
      <c r="O43" s="26">
        <v>0</v>
      </c>
      <c r="P43" s="26">
        <v>12000</v>
      </c>
      <c r="Q43" s="26">
        <v>18</v>
      </c>
      <c r="R43" s="32">
        <v>2</v>
      </c>
      <c r="S43" s="32">
        <v>3</v>
      </c>
      <c r="T43" s="26" t="s">
        <v>68</v>
      </c>
      <c r="U43" s="26"/>
      <c r="V43" s="972"/>
    </row>
    <row r="44" spans="1:22" ht="15" customHeight="1">
      <c r="A44" s="26">
        <v>24</v>
      </c>
      <c r="B44" s="584" t="s">
        <v>29</v>
      </c>
      <c r="C44" s="584" t="s">
        <v>100</v>
      </c>
      <c r="D44" s="31">
        <v>509252015</v>
      </c>
      <c r="E44" s="30" t="s">
        <v>479</v>
      </c>
      <c r="F44" s="26">
        <v>9</v>
      </c>
      <c r="G44" s="26">
        <v>2.1</v>
      </c>
      <c r="H44" s="26">
        <v>0</v>
      </c>
      <c r="I44" s="26">
        <v>6.9</v>
      </c>
      <c r="J44" s="26">
        <v>0</v>
      </c>
      <c r="K44" s="26">
        <v>0</v>
      </c>
      <c r="L44" s="26">
        <v>1.5</v>
      </c>
      <c r="M44" s="26">
        <v>135</v>
      </c>
      <c r="N44" s="26">
        <v>25</v>
      </c>
      <c r="O44" s="26">
        <v>89.5</v>
      </c>
      <c r="P44" s="26">
        <v>7000</v>
      </c>
      <c r="Q44" s="26">
        <v>10.5</v>
      </c>
      <c r="R44" s="32">
        <v>2</v>
      </c>
      <c r="S44" s="32">
        <v>3</v>
      </c>
      <c r="T44" s="26" t="s">
        <v>2168</v>
      </c>
      <c r="U44" s="26"/>
      <c r="V44" s="972"/>
    </row>
    <row r="45" spans="1:22" ht="15" customHeight="1">
      <c r="A45" s="33"/>
      <c r="B45" s="33"/>
      <c r="C45" s="33"/>
      <c r="D45" s="35"/>
      <c r="E45" s="3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6">
        <f>SUM(R41:R44)</f>
        <v>14</v>
      </c>
      <c r="S45" s="36">
        <f>SUM(S41:S44)</f>
        <v>21</v>
      </c>
      <c r="T45" s="33"/>
      <c r="U45" s="33"/>
    </row>
    <row r="46" spans="1:22" ht="15" customHeight="1">
      <c r="A46" s="26">
        <v>25</v>
      </c>
      <c r="B46" s="584" t="s">
        <v>29</v>
      </c>
      <c r="C46" s="584" t="s">
        <v>99</v>
      </c>
      <c r="D46" s="31">
        <v>509292002</v>
      </c>
      <c r="E46" s="30" t="s">
        <v>2043</v>
      </c>
      <c r="F46" s="26">
        <v>9.6</v>
      </c>
      <c r="G46" s="26">
        <v>0.6</v>
      </c>
      <c r="H46" s="26">
        <v>4.2</v>
      </c>
      <c r="I46" s="26">
        <v>4.8</v>
      </c>
      <c r="J46" s="26">
        <v>4.2</v>
      </c>
      <c r="K46" s="26">
        <v>239.4</v>
      </c>
      <c r="L46" s="26">
        <v>1.5</v>
      </c>
      <c r="M46" s="26">
        <v>135</v>
      </c>
      <c r="N46" s="26">
        <v>61</v>
      </c>
      <c r="O46" s="26">
        <v>224.5</v>
      </c>
      <c r="P46" s="26">
        <v>8000</v>
      </c>
      <c r="Q46" s="26">
        <v>12</v>
      </c>
      <c r="R46" s="32">
        <v>4.8099999999999996</v>
      </c>
      <c r="S46" s="32">
        <v>7.2149999999999999</v>
      </c>
      <c r="T46" s="26" t="e">
        <v>#REF!</v>
      </c>
      <c r="U46" s="26"/>
      <c r="V46" s="972"/>
    </row>
    <row r="47" spans="1:22" ht="15" customHeight="1">
      <c r="A47" s="33"/>
      <c r="B47" s="33"/>
      <c r="C47" s="33"/>
      <c r="D47" s="35"/>
      <c r="E47" s="3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6">
        <f>R46</f>
        <v>4.8099999999999996</v>
      </c>
      <c r="S47" s="36">
        <f>S46</f>
        <v>7.2149999999999999</v>
      </c>
      <c r="T47" s="33"/>
      <c r="U47" s="33"/>
    </row>
    <row r="48" spans="1:22" ht="15" customHeight="1">
      <c r="A48" s="26">
        <v>26</v>
      </c>
      <c r="B48" s="584" t="s">
        <v>29</v>
      </c>
      <c r="C48" s="584" t="s">
        <v>28</v>
      </c>
      <c r="D48" s="31">
        <v>509212008</v>
      </c>
      <c r="E48" s="30" t="s">
        <v>27</v>
      </c>
      <c r="F48" s="26">
        <v>7</v>
      </c>
      <c r="G48" s="26">
        <v>4.5</v>
      </c>
      <c r="H48" s="26" t="s">
        <v>2169</v>
      </c>
      <c r="I48" s="26">
        <v>2.5</v>
      </c>
      <c r="J48" s="26" t="e">
        <v>#REF!</v>
      </c>
      <c r="K48" s="26">
        <v>0</v>
      </c>
      <c r="L48" s="26">
        <v>1</v>
      </c>
      <c r="M48" s="26">
        <v>90</v>
      </c>
      <c r="N48" s="26">
        <v>12</v>
      </c>
      <c r="O48" s="26">
        <v>54</v>
      </c>
      <c r="P48" s="26">
        <v>4000</v>
      </c>
      <c r="Q48" s="26">
        <v>6</v>
      </c>
      <c r="R48" s="32">
        <v>1.5</v>
      </c>
      <c r="S48" s="32">
        <v>2.25</v>
      </c>
      <c r="T48" s="26" t="e">
        <v>#REF!</v>
      </c>
      <c r="U48" s="26"/>
      <c r="V48" s="972"/>
    </row>
    <row r="49" spans="1:22" ht="15" customHeight="1">
      <c r="A49" s="33"/>
      <c r="B49" s="33"/>
      <c r="C49" s="33"/>
      <c r="D49" s="35"/>
      <c r="E49" s="3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6">
        <f>R48</f>
        <v>1.5</v>
      </c>
      <c r="S49" s="36">
        <f>S48</f>
        <v>2.25</v>
      </c>
      <c r="T49" s="33"/>
      <c r="U49" s="33"/>
    </row>
    <row r="50" spans="1:22" s="61" customFormat="1" ht="15" customHeight="1">
      <c r="A50" s="1033"/>
      <c r="B50" s="1033"/>
      <c r="C50" s="1033"/>
      <c r="D50" s="1034"/>
      <c r="E50" s="1035"/>
      <c r="F50" s="1033"/>
      <c r="G50" s="1033"/>
      <c r="H50" s="1033"/>
      <c r="I50" s="1033"/>
      <c r="J50" s="1033"/>
      <c r="K50" s="1033"/>
      <c r="L50" s="1033"/>
      <c r="M50" s="1033"/>
      <c r="N50" s="1033"/>
      <c r="O50" s="1033"/>
      <c r="P50" s="1033"/>
      <c r="Q50" s="1033"/>
      <c r="R50" s="1036">
        <f>R45+R47+R49</f>
        <v>20.309999999999999</v>
      </c>
      <c r="S50" s="1036">
        <f>S45+S47+S49</f>
        <v>30.465</v>
      </c>
      <c r="T50" s="62"/>
      <c r="U50" s="62"/>
    </row>
    <row r="51" spans="1:22" ht="15" customHeight="1">
      <c r="A51" s="26">
        <v>27</v>
      </c>
      <c r="B51" s="584" t="s">
        <v>21</v>
      </c>
      <c r="C51" s="584" t="s">
        <v>25</v>
      </c>
      <c r="D51" s="31">
        <v>542432004</v>
      </c>
      <c r="E51" s="30" t="s">
        <v>85</v>
      </c>
      <c r="F51" s="26">
        <v>14</v>
      </c>
      <c r="G51" s="26">
        <v>2</v>
      </c>
      <c r="H51" s="26">
        <v>2.5</v>
      </c>
      <c r="I51" s="26">
        <v>9.5</v>
      </c>
      <c r="J51" s="26">
        <v>0</v>
      </c>
      <c r="K51" s="26">
        <v>0</v>
      </c>
      <c r="L51" s="26">
        <v>1</v>
      </c>
      <c r="M51" s="26">
        <v>90</v>
      </c>
      <c r="N51" s="26">
        <v>0</v>
      </c>
      <c r="O51" s="26">
        <v>0</v>
      </c>
      <c r="P51" s="26">
        <v>5000</v>
      </c>
      <c r="Q51" s="26">
        <v>7.5</v>
      </c>
      <c r="R51" s="32">
        <v>1</v>
      </c>
      <c r="S51" s="32">
        <v>1.5</v>
      </c>
      <c r="T51" s="26"/>
      <c r="U51" s="26"/>
    </row>
    <row r="52" spans="1:22" ht="15" customHeight="1">
      <c r="A52" s="26">
        <v>28</v>
      </c>
      <c r="B52" s="584" t="s">
        <v>21</v>
      </c>
      <c r="C52" s="584" t="s">
        <v>25</v>
      </c>
      <c r="D52" s="31">
        <v>542432005</v>
      </c>
      <c r="E52" s="30" t="s">
        <v>2045</v>
      </c>
      <c r="F52" s="26">
        <v>4.4000000000000004</v>
      </c>
      <c r="G52" s="26">
        <v>2.6</v>
      </c>
      <c r="H52" s="26">
        <v>0.46</v>
      </c>
      <c r="I52" s="26">
        <v>1.34</v>
      </c>
      <c r="J52" s="26" t="e">
        <v>#REF!</v>
      </c>
      <c r="K52" s="26">
        <v>0</v>
      </c>
      <c r="L52" s="26">
        <v>1</v>
      </c>
      <c r="M52" s="26">
        <v>90</v>
      </c>
      <c r="N52" s="26" t="e">
        <v>#REF!</v>
      </c>
      <c r="O52" s="26">
        <v>0</v>
      </c>
      <c r="P52" s="26">
        <v>3000</v>
      </c>
      <c r="Q52" s="26">
        <v>4.5</v>
      </c>
      <c r="R52" s="32">
        <v>5.7</v>
      </c>
      <c r="S52" s="32">
        <v>8.5500000000000007</v>
      </c>
      <c r="T52" s="26" t="e">
        <v>#REF!</v>
      </c>
      <c r="U52" s="26"/>
    </row>
    <row r="53" spans="1:22" ht="15" customHeight="1">
      <c r="A53" s="26">
        <v>29</v>
      </c>
      <c r="B53" s="584" t="s">
        <v>21</v>
      </c>
      <c r="C53" s="584" t="s">
        <v>25</v>
      </c>
      <c r="D53" s="31">
        <v>542432007</v>
      </c>
      <c r="E53" s="30" t="s">
        <v>2044</v>
      </c>
      <c r="F53" s="26">
        <v>11.5</v>
      </c>
      <c r="G53" s="26">
        <v>10.5</v>
      </c>
      <c r="H53" s="26" t="s">
        <v>2169</v>
      </c>
      <c r="I53" s="26">
        <v>1</v>
      </c>
      <c r="J53" s="26" t="e">
        <v>#REF!</v>
      </c>
      <c r="K53" s="26">
        <v>0</v>
      </c>
      <c r="L53" s="26">
        <v>1</v>
      </c>
      <c r="M53" s="26">
        <v>90</v>
      </c>
      <c r="N53" s="26">
        <v>20</v>
      </c>
      <c r="O53" s="26">
        <v>110</v>
      </c>
      <c r="P53" s="26">
        <v>2000</v>
      </c>
      <c r="Q53" s="26">
        <v>3</v>
      </c>
      <c r="R53" s="32">
        <v>1.5</v>
      </c>
      <c r="S53" s="32">
        <v>2.25</v>
      </c>
      <c r="T53" s="26" t="e">
        <v>#REF!</v>
      </c>
      <c r="U53" s="26"/>
    </row>
    <row r="54" spans="1:22" ht="15" customHeight="1">
      <c r="A54" s="33"/>
      <c r="B54" s="33"/>
      <c r="C54" s="33"/>
      <c r="D54" s="35"/>
      <c r="E54" s="3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6">
        <f>SUM(R51:R53)</f>
        <v>8.1999999999999993</v>
      </c>
      <c r="S54" s="36">
        <f>SUM(S51:S53)</f>
        <v>12.3</v>
      </c>
      <c r="T54" s="33"/>
      <c r="U54" s="33"/>
    </row>
    <row r="55" spans="1:22" ht="15" customHeight="1">
      <c r="A55" s="26">
        <v>30</v>
      </c>
      <c r="B55" s="584" t="s">
        <v>19</v>
      </c>
      <c r="C55" s="584" t="s">
        <v>18</v>
      </c>
      <c r="D55" s="31">
        <v>542842002</v>
      </c>
      <c r="E55" s="30" t="s">
        <v>17</v>
      </c>
      <c r="F55" s="26">
        <v>12</v>
      </c>
      <c r="G55" s="26" t="s">
        <v>2169</v>
      </c>
      <c r="H55" s="26" t="s">
        <v>2169</v>
      </c>
      <c r="I55" s="26">
        <v>12</v>
      </c>
      <c r="J55" s="26" t="e">
        <v>#REF!</v>
      </c>
      <c r="K55" s="26">
        <v>0</v>
      </c>
      <c r="L55" s="26">
        <v>4</v>
      </c>
      <c r="M55" s="26">
        <v>315</v>
      </c>
      <c r="N55" s="26">
        <v>27</v>
      </c>
      <c r="O55" s="26">
        <v>121.5</v>
      </c>
      <c r="P55" s="26">
        <v>10000</v>
      </c>
      <c r="Q55" s="26">
        <v>15</v>
      </c>
      <c r="R55" s="32">
        <v>1</v>
      </c>
      <c r="S55" s="32">
        <v>1.5</v>
      </c>
      <c r="T55" s="26" t="e">
        <v>#REF!</v>
      </c>
      <c r="U55" s="26"/>
    </row>
    <row r="56" spans="1:22" ht="15" customHeight="1">
      <c r="A56" s="26">
        <v>31</v>
      </c>
      <c r="B56" s="584" t="s">
        <v>21</v>
      </c>
      <c r="C56" s="584" t="s">
        <v>18</v>
      </c>
      <c r="D56" s="31">
        <v>542842003</v>
      </c>
      <c r="E56" s="30" t="s">
        <v>82</v>
      </c>
      <c r="F56" s="26">
        <v>4.5999999999999996</v>
      </c>
      <c r="G56" s="26">
        <v>2</v>
      </c>
      <c r="H56" s="26">
        <v>0</v>
      </c>
      <c r="I56" s="26">
        <v>2.6</v>
      </c>
      <c r="J56" s="26">
        <v>0</v>
      </c>
      <c r="K56" s="26">
        <v>0</v>
      </c>
      <c r="L56" s="26">
        <v>2.2999999999999998</v>
      </c>
      <c r="M56" s="26">
        <v>207</v>
      </c>
      <c r="N56" s="26">
        <v>61.14</v>
      </c>
      <c r="O56" s="26">
        <v>224.5</v>
      </c>
      <c r="P56" s="26">
        <v>12000</v>
      </c>
      <c r="Q56" s="26">
        <v>18</v>
      </c>
      <c r="R56" s="32">
        <v>1.3</v>
      </c>
      <c r="S56" s="32">
        <v>1.95</v>
      </c>
      <c r="T56" s="26" t="e">
        <v>#REF!</v>
      </c>
      <c r="U56" s="26"/>
    </row>
    <row r="57" spans="1:22" ht="15" customHeight="1">
      <c r="A57" s="26">
        <v>32</v>
      </c>
      <c r="B57" s="584" t="s">
        <v>21</v>
      </c>
      <c r="C57" s="584" t="s">
        <v>18</v>
      </c>
      <c r="D57" s="31">
        <v>542842004</v>
      </c>
      <c r="E57" s="30" t="s">
        <v>22</v>
      </c>
      <c r="F57" s="26">
        <v>3.2</v>
      </c>
      <c r="G57" s="26">
        <v>0</v>
      </c>
      <c r="H57" s="26">
        <v>3.2</v>
      </c>
      <c r="I57" s="26">
        <v>0</v>
      </c>
      <c r="J57" s="26">
        <v>3.2</v>
      </c>
      <c r="K57" s="26">
        <v>182.4</v>
      </c>
      <c r="L57" s="26">
        <v>0</v>
      </c>
      <c r="M57" s="26">
        <v>0</v>
      </c>
      <c r="N57" s="26">
        <v>2</v>
      </c>
      <c r="O57" s="26">
        <v>5</v>
      </c>
      <c r="P57" s="26">
        <v>16000</v>
      </c>
      <c r="Q57" s="26">
        <v>24</v>
      </c>
      <c r="R57" s="32">
        <v>1</v>
      </c>
      <c r="S57" s="32">
        <v>1.5</v>
      </c>
      <c r="T57" s="26" t="e">
        <v>#REF!</v>
      </c>
      <c r="U57" s="26"/>
    </row>
    <row r="58" spans="1:22" ht="15" customHeight="1">
      <c r="A58" s="26">
        <v>33</v>
      </c>
      <c r="B58" s="584" t="s">
        <v>21</v>
      </c>
      <c r="C58" s="584" t="s">
        <v>18</v>
      </c>
      <c r="D58" s="31">
        <v>542842007</v>
      </c>
      <c r="E58" s="30" t="s">
        <v>20</v>
      </c>
      <c r="F58" s="26">
        <v>7.6</v>
      </c>
      <c r="G58" s="26">
        <v>1.2</v>
      </c>
      <c r="H58" s="26" t="s">
        <v>2169</v>
      </c>
      <c r="I58" s="26">
        <v>5.4</v>
      </c>
      <c r="J58" s="26" t="e">
        <v>#REF!</v>
      </c>
      <c r="K58" s="26">
        <v>0</v>
      </c>
      <c r="L58" s="26">
        <v>3.5</v>
      </c>
      <c r="M58" s="26">
        <v>315</v>
      </c>
      <c r="N58" s="26">
        <v>40</v>
      </c>
      <c r="O58" s="26">
        <v>220</v>
      </c>
      <c r="P58" s="26">
        <v>30000</v>
      </c>
      <c r="Q58" s="26">
        <v>45</v>
      </c>
      <c r="R58" s="32">
        <v>1</v>
      </c>
      <c r="S58" s="32">
        <v>1.5</v>
      </c>
      <c r="T58" s="26" t="e">
        <v>#REF!</v>
      </c>
      <c r="U58" s="26"/>
    </row>
    <row r="59" spans="1:22" ht="15" customHeight="1">
      <c r="A59" s="26">
        <v>34</v>
      </c>
      <c r="B59" s="584" t="s">
        <v>21</v>
      </c>
      <c r="C59" s="584" t="s">
        <v>18</v>
      </c>
      <c r="D59" s="31">
        <v>542842010</v>
      </c>
      <c r="E59" s="30" t="s">
        <v>23</v>
      </c>
      <c r="F59" s="26">
        <v>5</v>
      </c>
      <c r="G59" s="26">
        <v>1</v>
      </c>
      <c r="H59" s="26">
        <v>3.1259999999999999</v>
      </c>
      <c r="I59" s="26">
        <v>0.874</v>
      </c>
      <c r="J59" s="26">
        <v>2</v>
      </c>
      <c r="K59" s="26">
        <v>114</v>
      </c>
      <c r="L59" s="26">
        <v>0</v>
      </c>
      <c r="M59" s="26">
        <v>0</v>
      </c>
      <c r="N59" s="26">
        <v>4.5</v>
      </c>
      <c r="O59" s="26">
        <v>11.25</v>
      </c>
      <c r="P59" s="26">
        <v>8000</v>
      </c>
      <c r="Q59" s="26">
        <v>12</v>
      </c>
      <c r="R59" s="32">
        <v>1</v>
      </c>
      <c r="S59" s="32">
        <v>1.5</v>
      </c>
      <c r="T59" s="26" t="e">
        <v>#REF!</v>
      </c>
      <c r="U59" s="26"/>
    </row>
    <row r="60" spans="1:22" ht="15" customHeight="1">
      <c r="A60" s="33"/>
      <c r="B60" s="33"/>
      <c r="C60" s="33"/>
      <c r="D60" s="35"/>
      <c r="E60" s="3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6">
        <f>SUM(R55:R59)</f>
        <v>5.3</v>
      </c>
      <c r="S60" s="36">
        <f>SUM(S55:S59)</f>
        <v>7.95</v>
      </c>
      <c r="T60" s="33"/>
      <c r="U60" s="33"/>
    </row>
    <row r="61" spans="1:22" ht="15" customHeight="1">
      <c r="A61" s="26">
        <v>35</v>
      </c>
      <c r="B61" s="584" t="s">
        <v>21</v>
      </c>
      <c r="C61" s="584" t="s">
        <v>510</v>
      </c>
      <c r="D61" s="31">
        <v>542732005</v>
      </c>
      <c r="E61" s="30" t="s">
        <v>644</v>
      </c>
      <c r="F61" s="26">
        <v>17.899999999999999</v>
      </c>
      <c r="G61" s="26">
        <v>11.95</v>
      </c>
      <c r="H61" s="26" t="s">
        <v>2169</v>
      </c>
      <c r="I61" s="26">
        <v>6</v>
      </c>
      <c r="J61" s="26" t="e">
        <v>#REF!</v>
      </c>
      <c r="K61" s="26">
        <v>0</v>
      </c>
      <c r="L61" s="26">
        <v>6</v>
      </c>
      <c r="M61" s="26">
        <v>540</v>
      </c>
      <c r="N61" s="26">
        <v>57</v>
      </c>
      <c r="O61" s="26">
        <v>252.5</v>
      </c>
      <c r="P61" s="26">
        <v>15000</v>
      </c>
      <c r="Q61" s="26">
        <v>15</v>
      </c>
      <c r="R61" s="32">
        <v>2</v>
      </c>
      <c r="S61" s="32">
        <v>3</v>
      </c>
      <c r="T61" s="26"/>
      <c r="U61" s="26"/>
    </row>
    <row r="62" spans="1:22" ht="15" customHeight="1">
      <c r="A62" s="33"/>
      <c r="B62" s="33"/>
      <c r="C62" s="33"/>
      <c r="D62" s="35"/>
      <c r="E62" s="3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6">
        <f>R61</f>
        <v>2</v>
      </c>
      <c r="S62" s="36">
        <f>S61</f>
        <v>3</v>
      </c>
      <c r="T62" s="33"/>
      <c r="U62" s="33"/>
    </row>
    <row r="63" spans="1:22" ht="15" customHeight="1">
      <c r="A63" s="26">
        <v>36</v>
      </c>
      <c r="B63" s="584" t="s">
        <v>21</v>
      </c>
      <c r="C63" s="584" t="s">
        <v>5</v>
      </c>
      <c r="D63" s="31">
        <v>542402005</v>
      </c>
      <c r="E63" s="30" t="s">
        <v>484</v>
      </c>
      <c r="F63" s="26">
        <v>14</v>
      </c>
      <c r="G63" s="26">
        <v>12.87</v>
      </c>
      <c r="H63" s="26" t="s">
        <v>2169</v>
      </c>
      <c r="I63" s="26">
        <v>1.1299999999999999</v>
      </c>
      <c r="J63" s="26" t="e">
        <v>#REF!</v>
      </c>
      <c r="K63" s="26" t="e">
        <v>#REF!</v>
      </c>
      <c r="L63" s="26">
        <v>1.1299999999999999</v>
      </c>
      <c r="M63" s="26">
        <v>101.7</v>
      </c>
      <c r="N63" s="26">
        <v>45</v>
      </c>
      <c r="O63" s="26">
        <v>292.5</v>
      </c>
      <c r="P63" s="26">
        <v>4000</v>
      </c>
      <c r="Q63" s="26">
        <v>4</v>
      </c>
      <c r="R63" s="32">
        <v>2.2999999999999998</v>
      </c>
      <c r="S63" s="32">
        <v>3.45</v>
      </c>
      <c r="T63" s="26"/>
      <c r="U63" s="26"/>
      <c r="V63" s="972"/>
    </row>
    <row r="64" spans="1:22" ht="15" customHeight="1">
      <c r="A64" s="26">
        <v>37</v>
      </c>
      <c r="B64" s="584" t="s">
        <v>21</v>
      </c>
      <c r="C64" s="584" t="s">
        <v>5</v>
      </c>
      <c r="D64" s="31">
        <v>542402006</v>
      </c>
      <c r="E64" s="30" t="s">
        <v>80</v>
      </c>
      <c r="F64" s="26">
        <v>5.5</v>
      </c>
      <c r="G64" s="26">
        <v>0</v>
      </c>
      <c r="H64" s="26">
        <v>0</v>
      </c>
      <c r="I64" s="26">
        <v>5.5</v>
      </c>
      <c r="J64" s="26" t="e">
        <v>#REF!</v>
      </c>
      <c r="K64" s="26">
        <v>0</v>
      </c>
      <c r="L64" s="26">
        <v>4</v>
      </c>
      <c r="M64" s="26">
        <v>360</v>
      </c>
      <c r="N64" s="26">
        <v>35</v>
      </c>
      <c r="O64" s="26">
        <v>227.5</v>
      </c>
      <c r="P64" s="26">
        <v>11000</v>
      </c>
      <c r="Q64" s="26">
        <v>16.5</v>
      </c>
      <c r="R64" s="32">
        <v>3.2</v>
      </c>
      <c r="S64" s="32">
        <v>4.8</v>
      </c>
      <c r="T64" s="26" t="s">
        <v>2170</v>
      </c>
      <c r="U64" s="26"/>
      <c r="V64" s="972"/>
    </row>
    <row r="65" spans="1:22" ht="15" customHeight="1">
      <c r="A65" s="33"/>
      <c r="B65" s="33"/>
      <c r="C65" s="33"/>
      <c r="D65" s="35"/>
      <c r="E65" s="3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6">
        <f>SUM(R63:R64)</f>
        <v>5.5</v>
      </c>
      <c r="S65" s="36">
        <f>SUM(S63:S64)</f>
        <v>8.25</v>
      </c>
      <c r="T65" s="33"/>
      <c r="U65" s="33"/>
    </row>
    <row r="66" spans="1:22" s="61" customFormat="1" ht="15" customHeight="1">
      <c r="A66" s="1033"/>
      <c r="B66" s="1033"/>
      <c r="C66" s="1033"/>
      <c r="D66" s="1034"/>
      <c r="E66" s="1035"/>
      <c r="F66" s="1033"/>
      <c r="G66" s="1033"/>
      <c r="H66" s="1033"/>
      <c r="I66" s="1033"/>
      <c r="J66" s="1033"/>
      <c r="K66" s="1033"/>
      <c r="L66" s="1033"/>
      <c r="M66" s="1033"/>
      <c r="N66" s="1033"/>
      <c r="O66" s="1033"/>
      <c r="P66" s="1033"/>
      <c r="Q66" s="1033"/>
      <c r="R66" s="1036">
        <f>R65+R62+R60+R54</f>
        <v>21</v>
      </c>
      <c r="S66" s="1036">
        <f>S65+S62+S60+S54</f>
        <v>31.5</v>
      </c>
      <c r="T66" s="62"/>
      <c r="U66" s="62"/>
    </row>
    <row r="67" spans="1:22" ht="15" customHeight="1">
      <c r="A67" s="26">
        <v>38</v>
      </c>
      <c r="B67" s="584" t="s">
        <v>8</v>
      </c>
      <c r="C67" s="584" t="s">
        <v>97</v>
      </c>
      <c r="D67" s="31">
        <v>578382008</v>
      </c>
      <c r="E67" s="30" t="s">
        <v>2047</v>
      </c>
      <c r="F67" s="26">
        <v>6.55</v>
      </c>
      <c r="G67" s="26">
        <v>0</v>
      </c>
      <c r="H67" s="26">
        <v>0</v>
      </c>
      <c r="I67" s="26">
        <v>0</v>
      </c>
      <c r="J67" s="26" t="e">
        <v>#REF!</v>
      </c>
      <c r="K67" s="26">
        <v>0</v>
      </c>
      <c r="L67" s="26">
        <v>4</v>
      </c>
      <c r="M67" s="26">
        <v>360</v>
      </c>
      <c r="N67" s="26">
        <v>2</v>
      </c>
      <c r="O67" s="26">
        <v>5</v>
      </c>
      <c r="P67" s="26">
        <v>40000</v>
      </c>
      <c r="Q67" s="26">
        <v>60</v>
      </c>
      <c r="R67" s="32">
        <v>5.75</v>
      </c>
      <c r="S67" s="32">
        <v>8.625</v>
      </c>
      <c r="T67" s="26" t="s">
        <v>2171</v>
      </c>
      <c r="U67" s="26"/>
      <c r="V67" s="973"/>
    </row>
    <row r="68" spans="1:22" ht="15" customHeight="1">
      <c r="A68" s="33"/>
      <c r="B68" s="33"/>
      <c r="C68" s="33"/>
      <c r="D68" s="35"/>
      <c r="E68" s="34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6">
        <f>R67</f>
        <v>5.75</v>
      </c>
      <c r="S68" s="36">
        <f>S67</f>
        <v>8.625</v>
      </c>
      <c r="T68" s="33"/>
      <c r="U68" s="33"/>
    </row>
    <row r="69" spans="1:22" ht="15" customHeight="1">
      <c r="A69" s="26">
        <v>39</v>
      </c>
      <c r="B69" s="584" t="s">
        <v>8</v>
      </c>
      <c r="C69" s="584" t="s">
        <v>5</v>
      </c>
      <c r="D69" s="31">
        <v>578952006</v>
      </c>
      <c r="E69" s="30" t="s">
        <v>16</v>
      </c>
      <c r="F69" s="26">
        <v>11.5</v>
      </c>
      <c r="G69" s="26">
        <v>7.05</v>
      </c>
      <c r="H69" s="26">
        <v>4.05</v>
      </c>
      <c r="I69" s="26">
        <v>0.4</v>
      </c>
      <c r="J69" s="26">
        <v>3</v>
      </c>
      <c r="K69" s="26">
        <v>171</v>
      </c>
      <c r="L69" s="26">
        <v>0</v>
      </c>
      <c r="M69" s="26">
        <v>0</v>
      </c>
      <c r="N69" s="26">
        <v>67</v>
      </c>
      <c r="O69" s="26">
        <v>363.5</v>
      </c>
      <c r="P69" s="26">
        <v>16900</v>
      </c>
      <c r="Q69" s="26">
        <v>25.35</v>
      </c>
      <c r="R69" s="32">
        <v>1</v>
      </c>
      <c r="S69" s="32">
        <v>1.5</v>
      </c>
      <c r="T69" s="26" t="e">
        <v>#REF!</v>
      </c>
      <c r="U69" s="26"/>
    </row>
    <row r="70" spans="1:22" ht="15" customHeight="1">
      <c r="A70" s="26">
        <v>40</v>
      </c>
      <c r="B70" s="584" t="s">
        <v>8</v>
      </c>
      <c r="C70" s="584" t="s">
        <v>5</v>
      </c>
      <c r="D70" s="31">
        <v>578952007</v>
      </c>
      <c r="E70" s="30" t="s">
        <v>15</v>
      </c>
      <c r="F70" s="26">
        <v>5.2</v>
      </c>
      <c r="G70" s="26">
        <v>0</v>
      </c>
      <c r="H70" s="26">
        <v>1.85</v>
      </c>
      <c r="I70" s="26">
        <v>3.35</v>
      </c>
      <c r="J70" s="26">
        <v>1.85</v>
      </c>
      <c r="K70" s="26">
        <v>105.45</v>
      </c>
      <c r="L70" s="26">
        <v>1</v>
      </c>
      <c r="M70" s="26">
        <v>90</v>
      </c>
      <c r="N70" s="26">
        <v>26.5</v>
      </c>
      <c r="O70" s="26">
        <v>126.25</v>
      </c>
      <c r="P70" s="26">
        <v>12000</v>
      </c>
      <c r="Q70" s="26">
        <v>18</v>
      </c>
      <c r="R70" s="32">
        <v>3.5</v>
      </c>
      <c r="S70" s="32">
        <v>5.25</v>
      </c>
      <c r="T70" s="26" t="e">
        <v>#REF!</v>
      </c>
      <c r="U70" s="26"/>
    </row>
    <row r="71" spans="1:22" ht="15" customHeight="1">
      <c r="A71" s="26">
        <v>41</v>
      </c>
      <c r="B71" s="584" t="s">
        <v>8</v>
      </c>
      <c r="C71" s="584" t="s">
        <v>5</v>
      </c>
      <c r="D71" s="31">
        <v>578952011</v>
      </c>
      <c r="E71" s="30" t="s">
        <v>13</v>
      </c>
      <c r="F71" s="26">
        <v>12.64</v>
      </c>
      <c r="G71" s="26">
        <v>0</v>
      </c>
      <c r="H71" s="26">
        <v>3.52</v>
      </c>
      <c r="I71" s="26">
        <v>8.9700000000000006</v>
      </c>
      <c r="J71" s="26">
        <v>3.52</v>
      </c>
      <c r="K71" s="26">
        <v>200.64</v>
      </c>
      <c r="L71" s="26">
        <v>6.28</v>
      </c>
      <c r="M71" s="26">
        <v>565.20000000000005</v>
      </c>
      <c r="N71" s="26">
        <v>79.599999999999994</v>
      </c>
      <c r="O71" s="26">
        <v>463</v>
      </c>
      <c r="P71" s="26">
        <v>40500</v>
      </c>
      <c r="Q71" s="26">
        <v>60.75</v>
      </c>
      <c r="R71" s="32">
        <v>4</v>
      </c>
      <c r="S71" s="32">
        <v>6</v>
      </c>
      <c r="T71" s="26" t="e">
        <v>#REF!</v>
      </c>
      <c r="U71" s="26"/>
    </row>
    <row r="72" spans="1:22" ht="15" customHeight="1">
      <c r="A72" s="33"/>
      <c r="B72" s="33"/>
      <c r="C72" s="33"/>
      <c r="D72" s="35"/>
      <c r="E72" s="34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6">
        <f>SUM(R69:R71)</f>
        <v>8.5</v>
      </c>
      <c r="S72" s="36">
        <f>SUM(S69:S71)</f>
        <v>12.75</v>
      </c>
      <c r="T72" s="33"/>
      <c r="U72" s="33"/>
    </row>
    <row r="73" spans="1:22" ht="15" customHeight="1">
      <c r="A73" s="26">
        <v>42</v>
      </c>
      <c r="B73" s="584" t="s">
        <v>8</v>
      </c>
      <c r="C73" s="584" t="s">
        <v>12</v>
      </c>
      <c r="D73" s="31">
        <v>578962003</v>
      </c>
      <c r="E73" s="30" t="s">
        <v>487</v>
      </c>
      <c r="F73" s="26">
        <v>12.5</v>
      </c>
      <c r="G73" s="26">
        <v>1.6</v>
      </c>
      <c r="H73" s="26">
        <v>9</v>
      </c>
      <c r="I73" s="26">
        <v>1.9</v>
      </c>
      <c r="J73" s="26">
        <v>9</v>
      </c>
      <c r="K73" s="26">
        <v>513</v>
      </c>
      <c r="L73" s="26">
        <v>0</v>
      </c>
      <c r="M73" s="26">
        <v>0</v>
      </c>
      <c r="N73" s="26">
        <v>224</v>
      </c>
      <c r="O73" s="26">
        <v>1197</v>
      </c>
      <c r="P73" s="26">
        <v>30000</v>
      </c>
      <c r="Q73" s="26">
        <v>45</v>
      </c>
      <c r="R73" s="32">
        <v>4</v>
      </c>
      <c r="S73" s="32">
        <v>6</v>
      </c>
      <c r="T73" s="26"/>
      <c r="U73" s="26"/>
    </row>
    <row r="74" spans="1:22" ht="15" customHeight="1">
      <c r="A74" s="33"/>
      <c r="B74" s="33"/>
      <c r="C74" s="33"/>
      <c r="D74" s="35"/>
      <c r="E74" s="34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6">
        <f>R73</f>
        <v>4</v>
      </c>
      <c r="S74" s="36">
        <f>S73</f>
        <v>6</v>
      </c>
      <c r="T74" s="33"/>
      <c r="U74" s="33"/>
    </row>
    <row r="75" spans="1:22" ht="15" customHeight="1">
      <c r="A75" s="26">
        <v>43</v>
      </c>
      <c r="B75" s="584" t="s">
        <v>8</v>
      </c>
      <c r="C75" s="584" t="s">
        <v>11</v>
      </c>
      <c r="D75" s="31">
        <v>578762003</v>
      </c>
      <c r="E75" s="30" t="s">
        <v>488</v>
      </c>
      <c r="F75" s="26">
        <v>12.5</v>
      </c>
      <c r="G75" s="26">
        <v>1.6</v>
      </c>
      <c r="H75" s="26">
        <v>9</v>
      </c>
      <c r="I75" s="26">
        <v>1.9</v>
      </c>
      <c r="J75" s="26">
        <v>9</v>
      </c>
      <c r="K75" s="26">
        <v>513</v>
      </c>
      <c r="L75" s="26">
        <v>0</v>
      </c>
      <c r="M75" s="26">
        <v>0</v>
      </c>
      <c r="N75" s="26">
        <v>224</v>
      </c>
      <c r="O75" s="26">
        <v>1197</v>
      </c>
      <c r="P75" s="26">
        <v>30000</v>
      </c>
      <c r="Q75" s="26">
        <v>45</v>
      </c>
      <c r="R75" s="32">
        <v>3</v>
      </c>
      <c r="S75" s="32">
        <v>4.5</v>
      </c>
      <c r="T75" s="26" t="s">
        <v>2172</v>
      </c>
      <c r="U75" s="26"/>
    </row>
    <row r="76" spans="1:22" ht="15" customHeight="1">
      <c r="A76" s="26">
        <v>44</v>
      </c>
      <c r="B76" s="584" t="s">
        <v>8</v>
      </c>
      <c r="C76" s="584" t="s">
        <v>11</v>
      </c>
      <c r="D76" s="31">
        <v>578762007</v>
      </c>
      <c r="E76" s="30" t="s">
        <v>10</v>
      </c>
      <c r="F76" s="26">
        <v>9.59</v>
      </c>
      <c r="G76" s="26">
        <v>1.85</v>
      </c>
      <c r="H76" s="26">
        <v>7.24</v>
      </c>
      <c r="I76" s="26">
        <v>0.5</v>
      </c>
      <c r="J76" s="26">
        <v>5.99</v>
      </c>
      <c r="K76" s="26">
        <v>341.43</v>
      </c>
      <c r="L76" s="26">
        <v>0</v>
      </c>
      <c r="M76" s="26">
        <v>0</v>
      </c>
      <c r="N76" s="26">
        <v>15</v>
      </c>
      <c r="O76" s="26">
        <v>37.5</v>
      </c>
      <c r="P76" s="26">
        <v>23000</v>
      </c>
      <c r="Q76" s="26">
        <v>34.5</v>
      </c>
      <c r="R76" s="32">
        <v>2.85</v>
      </c>
      <c r="S76" s="32">
        <v>4.2750000000000004</v>
      </c>
      <c r="T76" s="26"/>
      <c r="U76" s="26"/>
    </row>
    <row r="77" spans="1:22" ht="15" customHeight="1">
      <c r="A77" s="33"/>
      <c r="B77" s="33"/>
      <c r="C77" s="33"/>
      <c r="D77" s="35"/>
      <c r="E77" s="34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6">
        <f>SUM(R75:R76)</f>
        <v>5.85</v>
      </c>
      <c r="S77" s="36">
        <f t="shared" ref="S77:T77" si="1">SUM(S75:S76)</f>
        <v>8.7750000000000004</v>
      </c>
      <c r="T77" s="36">
        <f t="shared" si="1"/>
        <v>0</v>
      </c>
      <c r="U77" s="33"/>
    </row>
    <row r="78" spans="1:22" ht="15" customHeight="1">
      <c r="A78" s="26">
        <v>45</v>
      </c>
      <c r="B78" s="584" t="s">
        <v>8</v>
      </c>
      <c r="C78" s="584" t="s">
        <v>79</v>
      </c>
      <c r="D78" s="31">
        <v>578662005</v>
      </c>
      <c r="E78" s="30" t="s">
        <v>489</v>
      </c>
      <c r="F78" s="26">
        <v>20.100000000000001</v>
      </c>
      <c r="G78" s="26">
        <v>20.100000000000001</v>
      </c>
      <c r="H78" s="26">
        <v>0</v>
      </c>
      <c r="I78" s="26">
        <v>0</v>
      </c>
      <c r="J78" s="26">
        <v>20</v>
      </c>
      <c r="K78" s="26">
        <v>300</v>
      </c>
      <c r="L78" s="26">
        <v>0</v>
      </c>
      <c r="M78" s="26">
        <v>0</v>
      </c>
      <c r="N78" s="26">
        <v>73.5</v>
      </c>
      <c r="O78" s="26">
        <v>363.75</v>
      </c>
      <c r="P78" s="26">
        <v>14000</v>
      </c>
      <c r="Q78" s="26">
        <v>21</v>
      </c>
      <c r="R78" s="32">
        <v>9.8000000000000007</v>
      </c>
      <c r="S78" s="32">
        <v>14.7</v>
      </c>
      <c r="T78" s="26"/>
      <c r="U78" s="26"/>
    </row>
    <row r="79" spans="1:22" ht="15" customHeight="1">
      <c r="A79" s="33"/>
      <c r="B79" s="33"/>
      <c r="C79" s="33"/>
      <c r="D79" s="35"/>
      <c r="E79" s="34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6">
        <f>R78</f>
        <v>9.8000000000000007</v>
      </c>
      <c r="S79" s="36">
        <f>S78</f>
        <v>14.7</v>
      </c>
      <c r="T79" s="33"/>
      <c r="U79" s="33"/>
    </row>
    <row r="80" spans="1:22" ht="15" customHeight="1">
      <c r="A80" s="26">
        <v>46</v>
      </c>
      <c r="B80" s="584" t="s">
        <v>8</v>
      </c>
      <c r="C80" s="584" t="s">
        <v>7</v>
      </c>
      <c r="D80" s="31">
        <v>578572003</v>
      </c>
      <c r="E80" s="27" t="s">
        <v>9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32">
        <v>4</v>
      </c>
      <c r="S80" s="32">
        <v>6</v>
      </c>
      <c r="T80" s="27"/>
      <c r="U80" s="27"/>
    </row>
    <row r="81" spans="1:21" ht="15" customHeight="1">
      <c r="A81" s="26">
        <v>47</v>
      </c>
      <c r="B81" s="584" t="s">
        <v>8</v>
      </c>
      <c r="C81" s="584" t="s">
        <v>7</v>
      </c>
      <c r="D81" s="31">
        <v>578572005</v>
      </c>
      <c r="E81" s="27" t="s">
        <v>6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32">
        <v>13.5</v>
      </c>
      <c r="S81" s="32">
        <v>20.25</v>
      </c>
      <c r="T81" s="27"/>
      <c r="U81" s="27"/>
    </row>
    <row r="82" spans="1:21" ht="15" customHeight="1">
      <c r="A82" s="33"/>
      <c r="B82" s="33"/>
      <c r="C82" s="33"/>
      <c r="D82" s="35"/>
      <c r="E82" s="34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6">
        <f>SUM(R80:R81)</f>
        <v>17.5</v>
      </c>
      <c r="S82" s="36">
        <f t="shared" ref="S82" si="2">SUM(S80:S81)</f>
        <v>26.25</v>
      </c>
      <c r="T82" s="36">
        <f t="shared" ref="T82" si="3">SUM(T80:T81)</f>
        <v>0</v>
      </c>
      <c r="U82" s="33"/>
    </row>
    <row r="83" spans="1:21" s="61" customFormat="1" ht="15" customHeight="1">
      <c r="A83" s="1033"/>
      <c r="B83" s="1033"/>
      <c r="C83" s="1033"/>
      <c r="D83" s="1034"/>
      <c r="E83" s="1035"/>
      <c r="F83" s="1033"/>
      <c r="G83" s="1033"/>
      <c r="H83" s="1033"/>
      <c r="I83" s="1033"/>
      <c r="J83" s="1033"/>
      <c r="K83" s="1033"/>
      <c r="L83" s="1033"/>
      <c r="M83" s="1033"/>
      <c r="N83" s="1033"/>
      <c r="O83" s="1033"/>
      <c r="P83" s="1033"/>
      <c r="Q83" s="1033"/>
      <c r="R83" s="1036">
        <f>R82+R79+R77+R74+R72+R68</f>
        <v>51.4</v>
      </c>
      <c r="S83" s="1036">
        <f>S82+S79+S77+S74+S72+S68</f>
        <v>77.099999999999994</v>
      </c>
      <c r="T83" s="63"/>
      <c r="U83" s="62"/>
    </row>
    <row r="84" spans="1:21" ht="15" customHeight="1">
      <c r="A84" s="26">
        <v>48</v>
      </c>
      <c r="B84" s="584" t="s">
        <v>1</v>
      </c>
      <c r="C84" s="584" t="s">
        <v>77</v>
      </c>
      <c r="D84" s="31">
        <v>579142005</v>
      </c>
      <c r="E84" s="27" t="s">
        <v>78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32">
        <v>2</v>
      </c>
      <c r="S84" s="32">
        <v>3</v>
      </c>
      <c r="T84" s="27"/>
      <c r="U84" s="27"/>
    </row>
    <row r="85" spans="1:21" ht="15" customHeight="1">
      <c r="A85" s="33"/>
      <c r="B85" s="33"/>
      <c r="C85" s="33"/>
      <c r="D85" s="35"/>
      <c r="E85" s="34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6">
        <f>R84</f>
        <v>2</v>
      </c>
      <c r="S85" s="36">
        <f>S84</f>
        <v>3</v>
      </c>
      <c r="T85" s="33"/>
      <c r="U85" s="33"/>
    </row>
    <row r="86" spans="1:21" ht="15" customHeight="1">
      <c r="A86" s="26">
        <v>49</v>
      </c>
      <c r="B86" s="584" t="s">
        <v>1</v>
      </c>
      <c r="C86" s="584" t="s">
        <v>3</v>
      </c>
      <c r="D86" s="31">
        <v>579872005</v>
      </c>
      <c r="E86" s="27" t="s">
        <v>4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32">
        <v>3.7</v>
      </c>
      <c r="S86" s="32">
        <v>5.55</v>
      </c>
      <c r="T86" s="27"/>
      <c r="U86" s="27"/>
    </row>
    <row r="87" spans="1:21" ht="15" customHeight="1">
      <c r="A87" s="33"/>
      <c r="B87" s="33"/>
      <c r="C87" s="33"/>
      <c r="D87" s="35"/>
      <c r="E87" s="34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6">
        <f>R86</f>
        <v>3.7</v>
      </c>
      <c r="S87" s="36">
        <f>S86</f>
        <v>5.55</v>
      </c>
      <c r="T87" s="33"/>
      <c r="U87" s="33"/>
    </row>
    <row r="88" spans="1:21" ht="15" customHeight="1">
      <c r="A88" s="26">
        <v>50</v>
      </c>
      <c r="B88" s="584" t="s">
        <v>1</v>
      </c>
      <c r="C88" s="584" t="s">
        <v>5</v>
      </c>
      <c r="D88" s="31">
        <v>579802001</v>
      </c>
      <c r="E88" s="27" t="s">
        <v>76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37">
        <v>9</v>
      </c>
      <c r="S88" s="37">
        <v>13.5</v>
      </c>
      <c r="T88" s="27"/>
      <c r="U88" s="27"/>
    </row>
    <row r="89" spans="1:21" ht="15" customHeight="1">
      <c r="A89" s="33"/>
      <c r="B89" s="33"/>
      <c r="C89" s="33"/>
      <c r="D89" s="35"/>
      <c r="E89" s="34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6">
        <f>R88</f>
        <v>9</v>
      </c>
      <c r="S89" s="36">
        <f>S88</f>
        <v>13.5</v>
      </c>
      <c r="T89" s="33"/>
      <c r="U89" s="33"/>
    </row>
    <row r="90" spans="1:21" ht="15" customHeight="1">
      <c r="A90" s="26">
        <v>51</v>
      </c>
      <c r="B90" s="584" t="s">
        <v>1</v>
      </c>
      <c r="C90" s="584" t="s">
        <v>2</v>
      </c>
      <c r="D90" s="31">
        <v>579582002</v>
      </c>
      <c r="E90" s="27" t="s">
        <v>75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32">
        <v>5.99</v>
      </c>
      <c r="S90" s="32">
        <v>8.9849999999999994</v>
      </c>
      <c r="T90" s="27"/>
      <c r="U90" s="27"/>
    </row>
    <row r="91" spans="1:21" ht="15" customHeight="1">
      <c r="A91" s="26">
        <v>52</v>
      </c>
      <c r="B91" s="584" t="s">
        <v>1</v>
      </c>
      <c r="C91" s="584" t="s">
        <v>2</v>
      </c>
      <c r="D91" s="31">
        <v>579582004</v>
      </c>
      <c r="E91" s="27" t="s">
        <v>74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32">
        <v>20</v>
      </c>
      <c r="S91" s="32">
        <v>30</v>
      </c>
      <c r="T91" s="27"/>
      <c r="U91" s="27"/>
    </row>
    <row r="92" spans="1:21" ht="15" customHeight="1">
      <c r="A92" s="26">
        <v>53</v>
      </c>
      <c r="B92" s="584" t="s">
        <v>1</v>
      </c>
      <c r="C92" s="584" t="s">
        <v>2</v>
      </c>
      <c r="D92" s="31">
        <v>579582007</v>
      </c>
      <c r="E92" s="27" t="s">
        <v>2046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32">
        <v>4.7</v>
      </c>
      <c r="S92" s="32">
        <v>7.05</v>
      </c>
      <c r="T92" s="27"/>
      <c r="U92" s="27"/>
    </row>
    <row r="93" spans="1:21" ht="15" customHeight="1">
      <c r="A93" s="33"/>
      <c r="B93" s="33"/>
      <c r="C93" s="33"/>
      <c r="D93" s="35"/>
      <c r="E93" s="34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6">
        <f>SUM(R90:R92)</f>
        <v>30.69</v>
      </c>
      <c r="S93" s="36">
        <f>SUM(S90:S92)</f>
        <v>46.034999999999997</v>
      </c>
      <c r="T93" s="36">
        <f t="shared" ref="T93" si="4">SUM(T91:T92)</f>
        <v>0</v>
      </c>
      <c r="U93" s="33"/>
    </row>
    <row r="94" spans="1:21" ht="15" customHeight="1">
      <c r="A94" s="26">
        <v>54</v>
      </c>
      <c r="B94" s="584" t="s">
        <v>1</v>
      </c>
      <c r="C94" s="584" t="s">
        <v>0</v>
      </c>
      <c r="D94" s="31">
        <v>579472007</v>
      </c>
      <c r="E94" s="27" t="s">
        <v>2048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32">
        <v>2</v>
      </c>
      <c r="S94" s="32">
        <v>3</v>
      </c>
      <c r="T94" s="27"/>
      <c r="U94" s="27"/>
    </row>
    <row r="95" spans="1:21" ht="15" customHeight="1">
      <c r="A95" s="33"/>
      <c r="B95" s="33"/>
      <c r="C95" s="33"/>
      <c r="D95" s="35"/>
      <c r="E95" s="34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6">
        <f>R94</f>
        <v>2</v>
      </c>
      <c r="S95" s="36">
        <f>S94</f>
        <v>3</v>
      </c>
      <c r="T95" s="33"/>
      <c r="U95" s="33"/>
    </row>
    <row r="96" spans="1:21" s="61" customFormat="1" ht="15" customHeight="1">
      <c r="A96" s="1037"/>
      <c r="B96" s="1037"/>
      <c r="C96" s="1037"/>
      <c r="D96" s="1038"/>
      <c r="E96" s="1039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40">
        <f>R95+R93+R89+R87+R85</f>
        <v>47.39</v>
      </c>
      <c r="S96" s="1040">
        <f>S95+S93+S89+S87+S85</f>
        <v>71.084999999999994</v>
      </c>
      <c r="T96" s="60"/>
      <c r="U96" s="60"/>
    </row>
    <row r="97" spans="1:19" ht="15" customHeight="1">
      <c r="A97" s="25"/>
      <c r="D97" s="38" t="s">
        <v>2049</v>
      </c>
      <c r="R97" s="39">
        <f>R96+R83+R66+R50+R40+R17</f>
        <v>230.14999999999998</v>
      </c>
      <c r="S97" s="39">
        <f>S96+S83+S66+S50+S40+S17</f>
        <v>342.11950000000002</v>
      </c>
    </row>
  </sheetData>
  <mergeCells count="18">
    <mergeCell ref="E1:S1"/>
    <mergeCell ref="A2:S2"/>
    <mergeCell ref="A3:S3"/>
    <mergeCell ref="S4:S5"/>
    <mergeCell ref="R4:R5"/>
    <mergeCell ref="A4:A5"/>
    <mergeCell ref="B4:B5"/>
    <mergeCell ref="C4:C5"/>
    <mergeCell ref="E4:E5"/>
    <mergeCell ref="D4:D5"/>
    <mergeCell ref="A6:E6"/>
    <mergeCell ref="T4:T5"/>
    <mergeCell ref="U4:U5"/>
    <mergeCell ref="G4:I4"/>
    <mergeCell ref="J4:K4"/>
    <mergeCell ref="L4:M4"/>
    <mergeCell ref="N4:O4"/>
    <mergeCell ref="P4:Q4"/>
  </mergeCells>
  <printOptions horizontalCentered="1"/>
  <pageMargins left="0.5" right="0.5" top="0.7" bottom="0.7" header="0" footer="0.35"/>
  <pageSetup paperSize="9" firstPageNumber="107" orientation="landscape" useFirstPageNumber="1" r:id="rId1"/>
  <headerFooter>
    <oddFooter>&amp;C&amp;"SutonnyMJ,Bold"&amp;18&amp;P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S70"/>
  <sheetViews>
    <sheetView workbookViewId="0">
      <pane xSplit="13" ySplit="5" topLeftCell="N6" activePane="bottomRight" state="frozenSplit"/>
      <selection pane="topRight" activeCell="N1" sqref="N1"/>
      <selection pane="bottomLeft" activeCell="A11" sqref="A11"/>
      <selection pane="bottomRight" activeCell="N11" sqref="N11"/>
    </sheetView>
  </sheetViews>
  <sheetFormatPr defaultColWidth="8.88671875" defaultRowHeight="28.5" customHeight="1"/>
  <cols>
    <col min="1" max="1" width="4" style="7" customWidth="1"/>
    <col min="2" max="2" width="9.88671875" style="6" customWidth="1"/>
    <col min="3" max="3" width="14.44140625" style="6" customWidth="1"/>
    <col min="4" max="4" width="16.33203125" style="42" customWidth="1"/>
    <col min="5" max="5" width="59.33203125" style="7" customWidth="1"/>
    <col min="6" max="6" width="20.88671875" style="7" customWidth="1"/>
    <col min="7" max="7" width="10" style="7" customWidth="1"/>
    <col min="8" max="8" width="0" style="7" hidden="1" customWidth="1"/>
    <col min="9" max="9" width="0.33203125" style="7" hidden="1" customWidth="1"/>
    <col min="10" max="16384" width="8.88671875" style="7"/>
  </cols>
  <sheetData>
    <row r="1" spans="1:19" s="10" customFormat="1" ht="18.75" customHeight="1">
      <c r="A1" s="614"/>
      <c r="B1" s="615"/>
      <c r="C1" s="616"/>
      <c r="D1" s="617"/>
      <c r="E1" s="618"/>
      <c r="F1" s="1804" t="s">
        <v>2841</v>
      </c>
      <c r="G1" s="1804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</row>
    <row r="2" spans="1:19" s="579" customFormat="1" ht="21.75" customHeight="1">
      <c r="A2" s="1805" t="s">
        <v>2468</v>
      </c>
      <c r="B2" s="1805"/>
      <c r="C2" s="1805"/>
      <c r="D2" s="1805"/>
      <c r="E2" s="1805"/>
      <c r="F2" s="1805"/>
      <c r="G2" s="1805"/>
      <c r="H2" s="610"/>
      <c r="I2" s="610"/>
      <c r="J2" s="610"/>
      <c r="K2" s="610"/>
      <c r="L2" s="610"/>
      <c r="M2" s="610"/>
      <c r="N2" s="610"/>
      <c r="O2" s="610"/>
      <c r="P2" s="610"/>
    </row>
    <row r="3" spans="1:19" s="10" customFormat="1" ht="21" customHeight="1">
      <c r="A3" s="1806" t="s">
        <v>2458</v>
      </c>
      <c r="B3" s="1806"/>
      <c r="C3" s="1806"/>
      <c r="D3" s="1806"/>
      <c r="E3" s="1806"/>
      <c r="F3" s="1806"/>
      <c r="G3" s="1806"/>
      <c r="H3" s="611"/>
      <c r="I3" s="611"/>
      <c r="J3" s="611"/>
      <c r="K3" s="611"/>
      <c r="L3" s="611"/>
      <c r="M3" s="611"/>
      <c r="N3" s="611"/>
      <c r="O3" s="611"/>
      <c r="P3" s="611"/>
    </row>
    <row r="4" spans="1:19" s="43" customFormat="1" ht="20.25" customHeight="1">
      <c r="A4" s="2049" t="s">
        <v>1671</v>
      </c>
      <c r="B4" s="2049" t="s">
        <v>1674</v>
      </c>
      <c r="C4" s="2049" t="s">
        <v>1675</v>
      </c>
      <c r="D4" s="2049" t="s">
        <v>1672</v>
      </c>
      <c r="E4" s="2049" t="s">
        <v>1673</v>
      </c>
      <c r="F4" s="2052" t="s">
        <v>2186</v>
      </c>
      <c r="G4" s="1862" t="s">
        <v>2181</v>
      </c>
      <c r="H4" s="2051" t="s">
        <v>468</v>
      </c>
      <c r="I4" s="2051" t="s">
        <v>2038</v>
      </c>
    </row>
    <row r="5" spans="1:19" s="43" customFormat="1" ht="14.25" customHeight="1">
      <c r="A5" s="2050"/>
      <c r="B5" s="2050"/>
      <c r="C5" s="2050"/>
      <c r="D5" s="2050"/>
      <c r="E5" s="2050"/>
      <c r="F5" s="2052"/>
      <c r="G5" s="1862"/>
      <c r="H5" s="2051"/>
      <c r="I5" s="2051"/>
    </row>
    <row r="6" spans="1:19" s="81" customFormat="1" ht="21.75" customHeight="1">
      <c r="A6" s="1911" t="s">
        <v>2473</v>
      </c>
      <c r="B6" s="1911"/>
      <c r="C6" s="1911"/>
      <c r="D6" s="1911"/>
      <c r="E6" s="1911"/>
      <c r="F6" s="231"/>
      <c r="I6" s="240"/>
      <c r="J6" s="240"/>
      <c r="K6" s="226"/>
      <c r="L6" s="226"/>
      <c r="M6" s="226"/>
      <c r="P6" s="240"/>
    </row>
    <row r="7" spans="1:19" s="43" customFormat="1" ht="23.25" customHeight="1">
      <c r="A7" s="44">
        <v>1</v>
      </c>
      <c r="B7" s="583" t="s">
        <v>57</v>
      </c>
      <c r="C7" s="583" t="s">
        <v>59</v>
      </c>
      <c r="D7" s="44">
        <v>504473001</v>
      </c>
      <c r="E7" s="45" t="s">
        <v>494</v>
      </c>
      <c r="F7" s="46">
        <v>1</v>
      </c>
      <c r="G7" s="46">
        <v>1.5</v>
      </c>
      <c r="H7" s="47"/>
      <c r="I7" s="47"/>
    </row>
    <row r="8" spans="1:19" s="43" customFormat="1" ht="17.25" customHeight="1">
      <c r="A8" s="48"/>
      <c r="B8" s="48"/>
      <c r="C8" s="48"/>
      <c r="D8" s="48"/>
      <c r="E8" s="49"/>
      <c r="F8" s="50">
        <f>F7</f>
        <v>1</v>
      </c>
      <c r="G8" s="50">
        <f>G7</f>
        <v>1.5</v>
      </c>
      <c r="H8" s="51"/>
      <c r="I8" s="51"/>
    </row>
    <row r="9" spans="1:19" s="43" customFormat="1" ht="24.75" customHeight="1">
      <c r="A9" s="44">
        <v>2</v>
      </c>
      <c r="B9" s="583" t="s">
        <v>57</v>
      </c>
      <c r="C9" s="583" t="s">
        <v>173</v>
      </c>
      <c r="D9" s="44">
        <v>504193002</v>
      </c>
      <c r="E9" s="45" t="s">
        <v>2050</v>
      </c>
      <c r="F9" s="46">
        <v>0.6</v>
      </c>
      <c r="G9" s="46">
        <v>0.9</v>
      </c>
      <c r="H9" s="47"/>
      <c r="I9" s="47"/>
    </row>
    <row r="10" spans="1:19" s="43" customFormat="1" ht="24.75" customHeight="1">
      <c r="A10" s="44">
        <v>3</v>
      </c>
      <c r="B10" s="583" t="s">
        <v>57</v>
      </c>
      <c r="C10" s="583" t="s">
        <v>173</v>
      </c>
      <c r="D10" s="44">
        <v>504193004</v>
      </c>
      <c r="E10" s="45" t="s">
        <v>172</v>
      </c>
      <c r="F10" s="46">
        <v>3.15</v>
      </c>
      <c r="G10" s="46">
        <v>4.7249999999999996</v>
      </c>
      <c r="H10" s="47"/>
      <c r="I10" s="47"/>
    </row>
    <row r="11" spans="1:19" s="43" customFormat="1" ht="17.25" customHeight="1">
      <c r="A11" s="48"/>
      <c r="B11" s="48"/>
      <c r="C11" s="48"/>
      <c r="D11" s="48"/>
      <c r="E11" s="49"/>
      <c r="F11" s="50">
        <f>SUM(F9:F10)</f>
        <v>3.75</v>
      </c>
      <c r="G11" s="50">
        <f t="shared" ref="G11:H11" si="0">SUM(G9:G10)</f>
        <v>5.625</v>
      </c>
      <c r="H11" s="50">
        <f t="shared" si="0"/>
        <v>0</v>
      </c>
      <c r="I11" s="50"/>
    </row>
    <row r="12" spans="1:19" s="43" customFormat="1" ht="27.75" customHeight="1">
      <c r="A12" s="44">
        <v>4</v>
      </c>
      <c r="B12" s="583" t="s">
        <v>57</v>
      </c>
      <c r="C12" s="583" t="s">
        <v>56</v>
      </c>
      <c r="D12" s="44">
        <v>504853008</v>
      </c>
      <c r="E12" s="45" t="s">
        <v>155</v>
      </c>
      <c r="F12" s="46">
        <v>5.5</v>
      </c>
      <c r="G12" s="46">
        <v>8.25</v>
      </c>
      <c r="H12" s="47"/>
      <c r="I12" s="47"/>
    </row>
    <row r="13" spans="1:19" s="43" customFormat="1" ht="17.25" customHeight="1">
      <c r="A13" s="48"/>
      <c r="B13" s="48"/>
      <c r="C13" s="48"/>
      <c r="D13" s="48"/>
      <c r="E13" s="49"/>
      <c r="F13" s="50">
        <f>F12</f>
        <v>5.5</v>
      </c>
      <c r="G13" s="50">
        <f>G12</f>
        <v>8.25</v>
      </c>
      <c r="H13" s="51"/>
      <c r="I13" s="51"/>
    </row>
    <row r="14" spans="1:19" s="57" customFormat="1" ht="17.25" customHeight="1">
      <c r="A14" s="1041"/>
      <c r="B14" s="1041"/>
      <c r="C14" s="1041"/>
      <c r="D14" s="1041"/>
      <c r="E14" s="1042"/>
      <c r="F14" s="1043">
        <f>F8+F11+F13</f>
        <v>10.25</v>
      </c>
      <c r="G14" s="1043">
        <f>G8+G11+G13</f>
        <v>15.375</v>
      </c>
      <c r="H14" s="59"/>
      <c r="I14" s="59"/>
    </row>
    <row r="15" spans="1:19" s="43" customFormat="1" ht="27" customHeight="1">
      <c r="A15" s="44">
        <v>5</v>
      </c>
      <c r="B15" s="583" t="s">
        <v>31</v>
      </c>
      <c r="C15" s="583" t="s">
        <v>151</v>
      </c>
      <c r="D15" s="44">
        <v>506033006</v>
      </c>
      <c r="E15" s="45" t="s">
        <v>152</v>
      </c>
      <c r="F15" s="46">
        <v>3.1</v>
      </c>
      <c r="G15" s="46">
        <v>4.6500000000000004</v>
      </c>
      <c r="H15" s="47"/>
      <c r="I15" s="47"/>
    </row>
    <row r="16" spans="1:19" s="43" customFormat="1" ht="27" customHeight="1">
      <c r="A16" s="44">
        <v>6</v>
      </c>
      <c r="B16" s="583" t="s">
        <v>31</v>
      </c>
      <c r="C16" s="583" t="s">
        <v>151</v>
      </c>
      <c r="D16" s="44">
        <v>506033007</v>
      </c>
      <c r="E16" s="45" t="s">
        <v>150</v>
      </c>
      <c r="F16" s="46">
        <v>1.86</v>
      </c>
      <c r="G16" s="46">
        <v>2.79</v>
      </c>
      <c r="H16" s="47"/>
      <c r="I16" s="47"/>
    </row>
    <row r="17" spans="1:10" s="43" customFormat="1" ht="17.25" customHeight="1">
      <c r="A17" s="48"/>
      <c r="B17" s="48"/>
      <c r="C17" s="48"/>
      <c r="D17" s="48"/>
      <c r="E17" s="49"/>
      <c r="F17" s="50">
        <f>SUM(F15:F16)</f>
        <v>4.96</v>
      </c>
      <c r="G17" s="50">
        <f t="shared" ref="G17:H17" si="1">SUM(G15:G16)</f>
        <v>7.44</v>
      </c>
      <c r="H17" s="50">
        <f t="shared" si="1"/>
        <v>0</v>
      </c>
      <c r="I17" s="50"/>
    </row>
    <row r="18" spans="1:10" s="43" customFormat="1" ht="27.75" customHeight="1">
      <c r="A18" s="44">
        <v>7</v>
      </c>
      <c r="B18" s="583" t="s">
        <v>31</v>
      </c>
      <c r="C18" s="583" t="s">
        <v>51</v>
      </c>
      <c r="D18" s="44">
        <v>506943007</v>
      </c>
      <c r="E18" s="45" t="s">
        <v>149</v>
      </c>
      <c r="F18" s="46">
        <v>5</v>
      </c>
      <c r="G18" s="46">
        <v>7.5</v>
      </c>
      <c r="H18" s="47"/>
      <c r="I18" s="47"/>
    </row>
    <row r="19" spans="1:10" s="43" customFormat="1" ht="17.25" customHeight="1">
      <c r="A19" s="48"/>
      <c r="B19" s="48"/>
      <c r="C19" s="48"/>
      <c r="D19" s="48"/>
      <c r="E19" s="49"/>
      <c r="F19" s="50">
        <f>F18</f>
        <v>5</v>
      </c>
      <c r="G19" s="50">
        <f>G18</f>
        <v>7.5</v>
      </c>
      <c r="H19" s="51"/>
      <c r="I19" s="51"/>
    </row>
    <row r="20" spans="1:10" s="43" customFormat="1" ht="28.5" customHeight="1">
      <c r="A20" s="44">
        <v>8</v>
      </c>
      <c r="B20" s="583" t="s">
        <v>31</v>
      </c>
      <c r="C20" s="583" t="s">
        <v>42</v>
      </c>
      <c r="D20" s="44">
        <v>506513003</v>
      </c>
      <c r="E20" s="45" t="s">
        <v>153</v>
      </c>
      <c r="F20" s="46">
        <v>2.8</v>
      </c>
      <c r="G20" s="46">
        <v>4.2</v>
      </c>
      <c r="H20" s="47"/>
      <c r="I20" s="47"/>
    </row>
    <row r="21" spans="1:10" s="43" customFormat="1" ht="28.5" customHeight="1">
      <c r="A21" s="44">
        <v>9</v>
      </c>
      <c r="B21" s="583" t="s">
        <v>31</v>
      </c>
      <c r="C21" s="583" t="s">
        <v>42</v>
      </c>
      <c r="D21" s="44">
        <v>506513004</v>
      </c>
      <c r="E21" s="45" t="s">
        <v>154</v>
      </c>
      <c r="F21" s="46">
        <v>2.2599999999999998</v>
      </c>
      <c r="G21" s="46">
        <v>3.39</v>
      </c>
      <c r="H21" s="47"/>
      <c r="I21" s="47"/>
    </row>
    <row r="22" spans="1:10" s="43" customFormat="1" ht="17.25" customHeight="1">
      <c r="A22" s="48"/>
      <c r="B22" s="48"/>
      <c r="C22" s="48"/>
      <c r="D22" s="48"/>
      <c r="E22" s="49"/>
      <c r="F22" s="50">
        <f>SUM(F20:F21)</f>
        <v>5.0599999999999996</v>
      </c>
      <c r="G22" s="50">
        <f t="shared" ref="G22:H22" si="2">SUM(G20:G21)</f>
        <v>7.59</v>
      </c>
      <c r="H22" s="50">
        <f t="shared" si="2"/>
        <v>0</v>
      </c>
      <c r="I22" s="50"/>
    </row>
    <row r="23" spans="1:10" s="43" customFormat="1" ht="22.5" customHeight="1">
      <c r="A23" s="44">
        <v>10</v>
      </c>
      <c r="B23" s="583" t="s">
        <v>31</v>
      </c>
      <c r="C23" s="583" t="s">
        <v>30</v>
      </c>
      <c r="D23" s="44">
        <v>506072013</v>
      </c>
      <c r="E23" s="45" t="s">
        <v>641</v>
      </c>
      <c r="F23" s="46">
        <v>4.26</v>
      </c>
      <c r="G23" s="46">
        <v>6.39</v>
      </c>
      <c r="H23" s="47"/>
      <c r="I23" s="47"/>
    </row>
    <row r="24" spans="1:10" s="43" customFormat="1" ht="22.5" customHeight="1">
      <c r="A24" s="44">
        <v>11</v>
      </c>
      <c r="B24" s="583" t="s">
        <v>31</v>
      </c>
      <c r="C24" s="583" t="s">
        <v>30</v>
      </c>
      <c r="D24" s="44">
        <v>506073023</v>
      </c>
      <c r="E24" s="45" t="s">
        <v>148</v>
      </c>
      <c r="F24" s="46">
        <v>4.5999999999999996</v>
      </c>
      <c r="G24" s="46">
        <v>6.9</v>
      </c>
      <c r="H24" s="47"/>
      <c r="I24" s="47"/>
    </row>
    <row r="25" spans="1:10" s="43" customFormat="1" ht="17.25" customHeight="1">
      <c r="A25" s="48"/>
      <c r="B25" s="48"/>
      <c r="C25" s="48"/>
      <c r="D25" s="48"/>
      <c r="E25" s="49"/>
      <c r="F25" s="50">
        <f>SUM(F23:F24)</f>
        <v>8.86</v>
      </c>
      <c r="G25" s="50">
        <f t="shared" ref="G25:H25" si="3">SUM(G23:G24)</f>
        <v>13.29</v>
      </c>
      <c r="H25" s="50">
        <f t="shared" si="3"/>
        <v>0</v>
      </c>
      <c r="I25" s="50"/>
    </row>
    <row r="26" spans="1:10" s="57" customFormat="1" ht="17.25" customHeight="1">
      <c r="A26" s="1041"/>
      <c r="B26" s="1041"/>
      <c r="C26" s="1041"/>
      <c r="D26" s="1041"/>
      <c r="E26" s="1042"/>
      <c r="F26" s="1043">
        <f>F17+F19+F22+F25</f>
        <v>23.88</v>
      </c>
      <c r="G26" s="1043">
        <f>G17+G19+G22+G25</f>
        <v>35.82</v>
      </c>
      <c r="H26" s="58"/>
      <c r="I26" s="58"/>
    </row>
    <row r="27" spans="1:10" s="43" customFormat="1" ht="28.5" customHeight="1">
      <c r="A27" s="44">
        <v>12</v>
      </c>
      <c r="B27" s="583" t="s">
        <v>135</v>
      </c>
      <c r="C27" s="583" t="s">
        <v>100</v>
      </c>
      <c r="D27" s="44">
        <v>509253012</v>
      </c>
      <c r="E27" s="45" t="s">
        <v>143</v>
      </c>
      <c r="F27" s="46">
        <v>2.5</v>
      </c>
      <c r="G27" s="46">
        <v>3.75</v>
      </c>
      <c r="H27" s="47"/>
      <c r="I27" s="47"/>
      <c r="J27" s="974"/>
    </row>
    <row r="28" spans="1:10" s="43" customFormat="1" ht="17.25" customHeight="1">
      <c r="A28" s="48"/>
      <c r="B28" s="48"/>
      <c r="C28" s="48"/>
      <c r="D28" s="48"/>
      <c r="E28" s="49"/>
      <c r="F28" s="50">
        <f>F27</f>
        <v>2.5</v>
      </c>
      <c r="G28" s="50">
        <f>G27</f>
        <v>3.75</v>
      </c>
      <c r="H28" s="51"/>
      <c r="I28" s="51"/>
    </row>
    <row r="29" spans="1:10" s="43" customFormat="1" ht="30.75" customHeight="1">
      <c r="A29" s="44">
        <v>13</v>
      </c>
      <c r="B29" s="583" t="s">
        <v>135</v>
      </c>
      <c r="C29" s="583" t="s">
        <v>106</v>
      </c>
      <c r="D29" s="44">
        <v>509543012</v>
      </c>
      <c r="E29" s="45" t="s">
        <v>505</v>
      </c>
      <c r="F29" s="46">
        <v>9.4700000000000006</v>
      </c>
      <c r="G29" s="46">
        <v>14.205</v>
      </c>
      <c r="H29" s="47"/>
      <c r="I29" s="47"/>
    </row>
    <row r="30" spans="1:10" s="43" customFormat="1" ht="17.25" customHeight="1">
      <c r="A30" s="48"/>
      <c r="B30" s="48"/>
      <c r="C30" s="48"/>
      <c r="D30" s="48"/>
      <c r="E30" s="49"/>
      <c r="F30" s="50">
        <f>F29</f>
        <v>9.4700000000000006</v>
      </c>
      <c r="G30" s="50">
        <f>G29</f>
        <v>14.205</v>
      </c>
      <c r="H30" s="51"/>
      <c r="I30" s="51"/>
    </row>
    <row r="31" spans="1:10" s="43" customFormat="1" ht="37.5" customHeight="1">
      <c r="A31" s="44">
        <v>14</v>
      </c>
      <c r="B31" s="583" t="s">
        <v>135</v>
      </c>
      <c r="C31" s="583" t="s">
        <v>137</v>
      </c>
      <c r="D31" s="44">
        <v>509253016</v>
      </c>
      <c r="E31" s="45" t="s">
        <v>139</v>
      </c>
      <c r="F31" s="46">
        <v>0</v>
      </c>
      <c r="G31" s="46">
        <v>0</v>
      </c>
      <c r="H31" s="47"/>
      <c r="I31" s="47"/>
    </row>
    <row r="32" spans="1:10" s="43" customFormat="1" ht="37.5" customHeight="1">
      <c r="A32" s="44">
        <v>15</v>
      </c>
      <c r="B32" s="583" t="s">
        <v>135</v>
      </c>
      <c r="C32" s="583" t="s">
        <v>137</v>
      </c>
      <c r="D32" s="44">
        <v>509253026</v>
      </c>
      <c r="E32" s="45" t="s">
        <v>142</v>
      </c>
      <c r="F32" s="46">
        <v>0</v>
      </c>
      <c r="G32" s="46">
        <v>0</v>
      </c>
      <c r="H32" s="47"/>
      <c r="I32" s="47"/>
    </row>
    <row r="33" spans="1:10" s="43" customFormat="1" ht="37.5" customHeight="1">
      <c r="A33" s="44">
        <v>16</v>
      </c>
      <c r="B33" s="583" t="s">
        <v>135</v>
      </c>
      <c r="C33" s="583" t="s">
        <v>137</v>
      </c>
      <c r="D33" s="44">
        <v>509253040</v>
      </c>
      <c r="E33" s="45" t="s">
        <v>141</v>
      </c>
      <c r="F33" s="46">
        <v>0</v>
      </c>
      <c r="G33" s="46">
        <v>0</v>
      </c>
      <c r="H33" s="47"/>
      <c r="I33" s="47"/>
    </row>
    <row r="34" spans="1:10" s="43" customFormat="1" ht="37.5" customHeight="1">
      <c r="A34" s="44">
        <v>17</v>
      </c>
      <c r="B34" s="583" t="s">
        <v>135</v>
      </c>
      <c r="C34" s="583" t="s">
        <v>137</v>
      </c>
      <c r="D34" s="44">
        <v>509253052</v>
      </c>
      <c r="E34" s="45" t="s">
        <v>658</v>
      </c>
      <c r="F34" s="46">
        <v>0</v>
      </c>
      <c r="G34" s="46">
        <v>0</v>
      </c>
      <c r="H34" s="47"/>
      <c r="I34" s="47"/>
    </row>
    <row r="35" spans="1:10" s="43" customFormat="1" ht="37.5" customHeight="1">
      <c r="A35" s="44">
        <v>18</v>
      </c>
      <c r="B35" s="583" t="s">
        <v>135</v>
      </c>
      <c r="C35" s="583" t="s">
        <v>137</v>
      </c>
      <c r="D35" s="44">
        <v>509253054</v>
      </c>
      <c r="E35" s="45" t="s">
        <v>140</v>
      </c>
      <c r="F35" s="46">
        <v>0</v>
      </c>
      <c r="G35" s="46">
        <v>0</v>
      </c>
      <c r="H35" s="47"/>
      <c r="I35" s="47"/>
    </row>
    <row r="36" spans="1:10" s="43" customFormat="1" ht="17.25" customHeight="1">
      <c r="A36" s="48"/>
      <c r="B36" s="48"/>
      <c r="C36" s="48"/>
      <c r="D36" s="48"/>
      <c r="E36" s="49"/>
      <c r="F36" s="50">
        <f>SUM(F31:F35)</f>
        <v>0</v>
      </c>
      <c r="G36" s="50">
        <f>SUM(G31:G35)</f>
        <v>0</v>
      </c>
      <c r="H36" s="51"/>
      <c r="I36" s="51"/>
    </row>
    <row r="37" spans="1:10" s="43" customFormat="1" ht="28.5" customHeight="1">
      <c r="A37" s="44">
        <v>19</v>
      </c>
      <c r="B37" s="583" t="s">
        <v>135</v>
      </c>
      <c r="C37" s="583" t="s">
        <v>134</v>
      </c>
      <c r="D37" s="52">
        <v>509293003</v>
      </c>
      <c r="E37" s="45" t="s">
        <v>175</v>
      </c>
      <c r="F37" s="46">
        <v>5.44</v>
      </c>
      <c r="G37" s="46">
        <v>8.16</v>
      </c>
      <c r="H37" s="47"/>
      <c r="I37" s="47"/>
      <c r="J37" s="974"/>
    </row>
    <row r="38" spans="1:10" s="43" customFormat="1" ht="17.25" customHeight="1">
      <c r="A38" s="48"/>
      <c r="B38" s="48"/>
      <c r="C38" s="48"/>
      <c r="D38" s="48"/>
      <c r="E38" s="49"/>
      <c r="F38" s="50">
        <f>F37</f>
        <v>5.44</v>
      </c>
      <c r="G38" s="50">
        <f>G37</f>
        <v>8.16</v>
      </c>
      <c r="H38" s="51"/>
      <c r="I38" s="51"/>
    </row>
    <row r="39" spans="1:10" s="57" customFormat="1" ht="17.25" customHeight="1">
      <c r="A39" s="1041"/>
      <c r="B39" s="1041"/>
      <c r="C39" s="1041"/>
      <c r="D39" s="1041"/>
      <c r="E39" s="1042"/>
      <c r="F39" s="1043">
        <f>F28+F30+F36+F38</f>
        <v>17.41</v>
      </c>
      <c r="G39" s="1043">
        <f>G28+G30+G36+G38</f>
        <v>26.114999999999998</v>
      </c>
      <c r="H39" s="59"/>
      <c r="I39" s="59"/>
    </row>
    <row r="40" spans="1:10" s="43" customFormat="1" ht="17.25" customHeight="1">
      <c r="A40" s="44">
        <v>20</v>
      </c>
      <c r="B40" s="583" t="s">
        <v>19</v>
      </c>
      <c r="C40" s="583" t="s">
        <v>18</v>
      </c>
      <c r="D40" s="44">
        <v>542843003</v>
      </c>
      <c r="E40" s="45" t="s">
        <v>664</v>
      </c>
      <c r="F40" s="46">
        <v>2</v>
      </c>
      <c r="G40" s="46">
        <v>3</v>
      </c>
      <c r="H40" s="47"/>
      <c r="I40" s="47"/>
    </row>
    <row r="41" spans="1:10" s="43" customFormat="1" ht="17.25" customHeight="1">
      <c r="A41" s="48"/>
      <c r="B41" s="48"/>
      <c r="C41" s="48"/>
      <c r="D41" s="48"/>
      <c r="E41" s="49"/>
      <c r="F41" s="50">
        <f>F40</f>
        <v>2</v>
      </c>
      <c r="G41" s="50">
        <f>G40</f>
        <v>3</v>
      </c>
      <c r="H41" s="51"/>
      <c r="I41" s="51"/>
    </row>
    <row r="42" spans="1:10" s="43" customFormat="1" ht="23.25" customHeight="1">
      <c r="A42" s="44">
        <v>21</v>
      </c>
      <c r="B42" s="583" t="s">
        <v>19</v>
      </c>
      <c r="C42" s="583" t="s">
        <v>510</v>
      </c>
      <c r="D42" s="44">
        <v>542733004</v>
      </c>
      <c r="E42" s="45" t="s">
        <v>2051</v>
      </c>
      <c r="F42" s="53">
        <v>2.31</v>
      </c>
      <c r="G42" s="53">
        <v>3.4649999999999999</v>
      </c>
      <c r="H42" s="47"/>
      <c r="I42" s="47"/>
    </row>
    <row r="43" spans="1:10" s="43" customFormat="1" ht="23.25" customHeight="1">
      <c r="A43" s="44">
        <v>22</v>
      </c>
      <c r="B43" s="583" t="s">
        <v>19</v>
      </c>
      <c r="C43" s="583" t="s">
        <v>510</v>
      </c>
      <c r="D43" s="44">
        <v>542733005</v>
      </c>
      <c r="E43" s="45" t="s">
        <v>2052</v>
      </c>
      <c r="F43" s="54">
        <v>2.41</v>
      </c>
      <c r="G43" s="54">
        <v>3.6150000000000002</v>
      </c>
      <c r="H43" s="47"/>
      <c r="I43" s="47"/>
    </row>
    <row r="44" spans="1:10" s="43" customFormat="1" ht="23.25" customHeight="1">
      <c r="A44" s="44">
        <v>23</v>
      </c>
      <c r="B44" s="583" t="s">
        <v>19</v>
      </c>
      <c r="C44" s="583" t="s">
        <v>510</v>
      </c>
      <c r="D44" s="44">
        <v>542733006</v>
      </c>
      <c r="E44" s="45" t="s">
        <v>2053</v>
      </c>
      <c r="F44" s="54">
        <v>1.79</v>
      </c>
      <c r="G44" s="54">
        <v>2.6850000000000001</v>
      </c>
      <c r="H44" s="47"/>
      <c r="I44" s="47"/>
    </row>
    <row r="45" spans="1:10" s="43" customFormat="1" ht="23.25" customHeight="1">
      <c r="A45" s="44">
        <v>24</v>
      </c>
      <c r="B45" s="583" t="s">
        <v>19</v>
      </c>
      <c r="C45" s="583" t="s">
        <v>510</v>
      </c>
      <c r="D45" s="44">
        <v>542733007</v>
      </c>
      <c r="E45" s="45" t="s">
        <v>512</v>
      </c>
      <c r="F45" s="54">
        <v>1</v>
      </c>
      <c r="G45" s="54">
        <v>1.5</v>
      </c>
      <c r="H45" s="47"/>
      <c r="I45" s="47"/>
    </row>
    <row r="46" spans="1:10" s="43" customFormat="1" ht="17.25" customHeight="1">
      <c r="A46" s="48"/>
      <c r="B46" s="48"/>
      <c r="C46" s="48"/>
      <c r="D46" s="48"/>
      <c r="E46" s="49"/>
      <c r="F46" s="50">
        <f>SUM(F42:F45)</f>
        <v>7.5100000000000007</v>
      </c>
      <c r="G46" s="50">
        <f>SUM(G42:G45)</f>
        <v>11.265000000000001</v>
      </c>
      <c r="H46" s="51"/>
      <c r="I46" s="51"/>
    </row>
    <row r="47" spans="1:10" s="43" customFormat="1" ht="17.25" customHeight="1">
      <c r="A47" s="44">
        <v>25</v>
      </c>
      <c r="B47" s="583" t="s">
        <v>19</v>
      </c>
      <c r="C47" s="583" t="s">
        <v>5</v>
      </c>
      <c r="D47" s="44">
        <v>542403012</v>
      </c>
      <c r="E47" s="45" t="s">
        <v>2054</v>
      </c>
      <c r="F47" s="54">
        <v>4.8499999999999996</v>
      </c>
      <c r="G47" s="54">
        <v>7.2750000000000004</v>
      </c>
      <c r="H47" s="47"/>
      <c r="I47" s="47"/>
      <c r="J47" s="974"/>
    </row>
    <row r="48" spans="1:10" s="43" customFormat="1" ht="17.25" customHeight="1">
      <c r="A48" s="48"/>
      <c r="B48" s="48"/>
      <c r="C48" s="48"/>
      <c r="D48" s="48"/>
      <c r="E48" s="49"/>
      <c r="F48" s="50">
        <f>F47</f>
        <v>4.8499999999999996</v>
      </c>
      <c r="G48" s="50">
        <f>G47</f>
        <v>7.2750000000000004</v>
      </c>
      <c r="H48" s="51"/>
      <c r="I48" s="51"/>
    </row>
    <row r="49" spans="1:9" s="57" customFormat="1" ht="17.25" customHeight="1">
      <c r="A49" s="1041"/>
      <c r="B49" s="1041"/>
      <c r="C49" s="1041"/>
      <c r="D49" s="1041"/>
      <c r="E49" s="1042"/>
      <c r="F49" s="1043">
        <f>F48+F46+F41</f>
        <v>14.36</v>
      </c>
      <c r="G49" s="1043">
        <f>G48+G46+G41</f>
        <v>21.54</v>
      </c>
      <c r="H49" s="59"/>
      <c r="I49" s="59"/>
    </row>
    <row r="50" spans="1:9" s="43" customFormat="1" ht="21" customHeight="1">
      <c r="A50" s="44">
        <v>26</v>
      </c>
      <c r="B50" s="583" t="s">
        <v>8</v>
      </c>
      <c r="C50" s="583" t="s">
        <v>97</v>
      </c>
      <c r="D50" s="44">
        <v>578383001</v>
      </c>
      <c r="E50" s="45" t="s">
        <v>128</v>
      </c>
      <c r="F50" s="54">
        <v>2.5</v>
      </c>
      <c r="G50" s="54">
        <v>3.75</v>
      </c>
      <c r="H50" s="47"/>
      <c r="I50" s="47"/>
    </row>
    <row r="51" spans="1:9" s="43" customFormat="1" ht="21" customHeight="1">
      <c r="A51" s="44">
        <v>27</v>
      </c>
      <c r="B51" s="583" t="s">
        <v>8</v>
      </c>
      <c r="C51" s="583" t="s">
        <v>97</v>
      </c>
      <c r="D51" s="44">
        <v>578383002</v>
      </c>
      <c r="E51" s="45" t="s">
        <v>668</v>
      </c>
      <c r="F51" s="54">
        <v>2.5</v>
      </c>
      <c r="G51" s="54">
        <v>3.75</v>
      </c>
      <c r="H51" s="47"/>
      <c r="I51" s="47"/>
    </row>
    <row r="52" spans="1:9" s="43" customFormat="1" ht="17.25" customHeight="1">
      <c r="A52" s="48"/>
      <c r="B52" s="48"/>
      <c r="C52" s="48"/>
      <c r="D52" s="48"/>
      <c r="E52" s="49"/>
      <c r="F52" s="50">
        <f>SUM(F50:F51)</f>
        <v>5</v>
      </c>
      <c r="G52" s="50">
        <f>SUM(G50:G51)</f>
        <v>7.5</v>
      </c>
      <c r="H52" s="51"/>
      <c r="I52" s="51"/>
    </row>
    <row r="53" spans="1:9" s="43" customFormat="1" ht="17.25" customHeight="1">
      <c r="A53" s="44">
        <v>28</v>
      </c>
      <c r="B53" s="583" t="s">
        <v>8</v>
      </c>
      <c r="C53" s="583" t="s">
        <v>79</v>
      </c>
      <c r="D53" s="44">
        <v>578663001</v>
      </c>
      <c r="E53" s="45" t="s">
        <v>103</v>
      </c>
      <c r="F53" s="54">
        <v>3</v>
      </c>
      <c r="G53" s="54">
        <v>4.5</v>
      </c>
      <c r="H53" s="47"/>
      <c r="I53" s="47"/>
    </row>
    <row r="54" spans="1:9" s="43" customFormat="1" ht="17.25" customHeight="1">
      <c r="A54" s="48"/>
      <c r="B54" s="48"/>
      <c r="C54" s="48"/>
      <c r="D54" s="48"/>
      <c r="E54" s="49"/>
      <c r="F54" s="50">
        <f>F53</f>
        <v>3</v>
      </c>
      <c r="G54" s="50">
        <f>G53</f>
        <v>4.5</v>
      </c>
      <c r="H54" s="51"/>
      <c r="I54" s="51"/>
    </row>
    <row r="55" spans="1:9" s="57" customFormat="1" ht="17.25" customHeight="1">
      <c r="A55" s="1041"/>
      <c r="B55" s="1041"/>
      <c r="C55" s="1041"/>
      <c r="D55" s="1041"/>
      <c r="E55" s="1042"/>
      <c r="F55" s="1043">
        <f>F54+F52</f>
        <v>8</v>
      </c>
      <c r="G55" s="1043">
        <f>G54+G52</f>
        <v>12</v>
      </c>
      <c r="H55" s="59"/>
      <c r="I55" s="59"/>
    </row>
    <row r="56" spans="1:9" s="43" customFormat="1" ht="19.5" customHeight="1">
      <c r="A56" s="44">
        <v>29</v>
      </c>
      <c r="B56" s="583" t="s">
        <v>1</v>
      </c>
      <c r="C56" s="583" t="s">
        <v>77</v>
      </c>
      <c r="D56" s="44">
        <v>579143006</v>
      </c>
      <c r="E56" s="45" t="s">
        <v>121</v>
      </c>
      <c r="F56" s="54">
        <v>0.5</v>
      </c>
      <c r="G56" s="54">
        <v>0.75</v>
      </c>
      <c r="H56" s="47"/>
      <c r="I56" s="47"/>
    </row>
    <row r="57" spans="1:9" s="43" customFormat="1" ht="19.5" customHeight="1">
      <c r="A57" s="44">
        <v>30</v>
      </c>
      <c r="B57" s="583" t="s">
        <v>1</v>
      </c>
      <c r="C57" s="583" t="s">
        <v>77</v>
      </c>
      <c r="D57" s="44">
        <v>579143010</v>
      </c>
      <c r="E57" s="45" t="s">
        <v>122</v>
      </c>
      <c r="F57" s="54">
        <v>1</v>
      </c>
      <c r="G57" s="54">
        <v>1.5</v>
      </c>
      <c r="H57" s="47"/>
      <c r="I57" s="47"/>
    </row>
    <row r="58" spans="1:9" s="43" customFormat="1" ht="17.25" customHeight="1">
      <c r="A58" s="48"/>
      <c r="B58" s="48"/>
      <c r="C58" s="48"/>
      <c r="D58" s="48"/>
      <c r="E58" s="49"/>
      <c r="F58" s="50">
        <f>SUM(F56:F57)</f>
        <v>1.5</v>
      </c>
      <c r="G58" s="50">
        <f>SUM(G56:G57)</f>
        <v>2.25</v>
      </c>
      <c r="H58" s="51"/>
      <c r="I58" s="51"/>
    </row>
    <row r="59" spans="1:9" s="43" customFormat="1" ht="19.5" customHeight="1">
      <c r="A59" s="44">
        <v>31</v>
      </c>
      <c r="B59" s="583" t="s">
        <v>1</v>
      </c>
      <c r="C59" s="1022" t="s">
        <v>1681</v>
      </c>
      <c r="D59" s="44">
        <v>579883003</v>
      </c>
      <c r="E59" s="45" t="s">
        <v>119</v>
      </c>
      <c r="F59" s="54">
        <v>2.6</v>
      </c>
      <c r="G59" s="54">
        <v>3.9</v>
      </c>
      <c r="H59" s="47"/>
      <c r="I59" s="47"/>
    </row>
    <row r="60" spans="1:9" s="43" customFormat="1" ht="19.5" customHeight="1">
      <c r="A60" s="44">
        <v>32</v>
      </c>
      <c r="B60" s="583" t="s">
        <v>1</v>
      </c>
      <c r="C60" s="1022" t="s">
        <v>1681</v>
      </c>
      <c r="D60" s="44">
        <v>579883012</v>
      </c>
      <c r="E60" s="45" t="s">
        <v>2055</v>
      </c>
      <c r="F60" s="54">
        <v>2.16</v>
      </c>
      <c r="G60" s="54">
        <v>3.24</v>
      </c>
      <c r="H60" s="47"/>
      <c r="I60" s="47"/>
    </row>
    <row r="61" spans="1:9" s="43" customFormat="1" ht="17.25" customHeight="1">
      <c r="A61" s="48"/>
      <c r="B61" s="48"/>
      <c r="C61" s="48"/>
      <c r="D61" s="48"/>
      <c r="E61" s="49"/>
      <c r="F61" s="50">
        <f>SUM(F59:F60)</f>
        <v>4.76</v>
      </c>
      <c r="G61" s="50">
        <f>SUM(G59:G60)</f>
        <v>7.1400000000000006</v>
      </c>
      <c r="H61" s="51"/>
      <c r="I61" s="51"/>
    </row>
    <row r="62" spans="1:9" s="43" customFormat="1" ht="22.5" customHeight="1">
      <c r="A62" s="44">
        <v>33</v>
      </c>
      <c r="B62" s="583" t="s">
        <v>1</v>
      </c>
      <c r="C62" s="583" t="s">
        <v>116</v>
      </c>
      <c r="D62" s="44">
        <v>579763005</v>
      </c>
      <c r="E62" s="45" t="s">
        <v>115</v>
      </c>
      <c r="F62" s="54">
        <v>3</v>
      </c>
      <c r="G62" s="54">
        <v>4.5</v>
      </c>
      <c r="H62" s="47"/>
      <c r="I62" s="47"/>
    </row>
    <row r="63" spans="1:9" s="43" customFormat="1" ht="22.5" customHeight="1">
      <c r="A63" s="44">
        <v>34</v>
      </c>
      <c r="B63" s="583" t="s">
        <v>1</v>
      </c>
      <c r="C63" s="583" t="s">
        <v>116</v>
      </c>
      <c r="D63" s="44">
        <v>579763009</v>
      </c>
      <c r="E63" s="45" t="s">
        <v>117</v>
      </c>
      <c r="F63" s="54">
        <v>1.5</v>
      </c>
      <c r="G63" s="54">
        <v>2.25</v>
      </c>
      <c r="H63" s="47"/>
      <c r="I63" s="47"/>
    </row>
    <row r="64" spans="1:9" s="43" customFormat="1" ht="22.5" customHeight="1">
      <c r="A64" s="44">
        <v>35</v>
      </c>
      <c r="B64" s="583" t="s">
        <v>1</v>
      </c>
      <c r="C64" s="583" t="s">
        <v>116</v>
      </c>
      <c r="D64" s="44">
        <v>579763018</v>
      </c>
      <c r="E64" s="45" t="s">
        <v>118</v>
      </c>
      <c r="F64" s="54">
        <v>4.7</v>
      </c>
      <c r="G64" s="54">
        <v>7.05</v>
      </c>
      <c r="H64" s="47"/>
      <c r="I64" s="47"/>
    </row>
    <row r="65" spans="1:9" s="43" customFormat="1" ht="17.25" customHeight="1">
      <c r="A65" s="48"/>
      <c r="B65" s="48"/>
      <c r="C65" s="48"/>
      <c r="D65" s="48"/>
      <c r="E65" s="49"/>
      <c r="F65" s="50">
        <f>SUM(F62:F64)</f>
        <v>9.1999999999999993</v>
      </c>
      <c r="G65" s="50">
        <f>SUM(G62:G64)</f>
        <v>13.8</v>
      </c>
      <c r="H65" s="51"/>
      <c r="I65" s="51"/>
    </row>
    <row r="66" spans="1:9" s="43" customFormat="1" ht="21.75" customHeight="1">
      <c r="A66" s="44">
        <v>36</v>
      </c>
      <c r="B66" s="583" t="s">
        <v>1</v>
      </c>
      <c r="C66" s="583" t="s">
        <v>2</v>
      </c>
      <c r="D66" s="44">
        <v>579583001</v>
      </c>
      <c r="E66" s="45" t="s">
        <v>112</v>
      </c>
      <c r="F66" s="54">
        <v>1.5</v>
      </c>
      <c r="G66" s="54">
        <v>2.25</v>
      </c>
      <c r="H66" s="47"/>
      <c r="I66" s="47"/>
    </row>
    <row r="67" spans="1:9" s="43" customFormat="1" ht="21.75" customHeight="1">
      <c r="A67" s="44">
        <v>37</v>
      </c>
      <c r="B67" s="583" t="s">
        <v>1</v>
      </c>
      <c r="C67" s="583" t="s">
        <v>2</v>
      </c>
      <c r="D67" s="44">
        <v>579583003</v>
      </c>
      <c r="E67" s="45" t="s">
        <v>111</v>
      </c>
      <c r="F67" s="54">
        <v>1</v>
      </c>
      <c r="G67" s="54">
        <v>1.5</v>
      </c>
      <c r="H67" s="47"/>
      <c r="I67" s="47"/>
    </row>
    <row r="68" spans="1:9" s="43" customFormat="1" ht="17.25" customHeight="1">
      <c r="A68" s="48"/>
      <c r="B68" s="48"/>
      <c r="C68" s="48"/>
      <c r="D68" s="48"/>
      <c r="E68" s="49"/>
      <c r="F68" s="50">
        <f>SUM(F66:F67)</f>
        <v>2.5</v>
      </c>
      <c r="G68" s="50">
        <f>SUM(G66:G67)</f>
        <v>3.75</v>
      </c>
      <c r="H68" s="51"/>
      <c r="I68" s="51"/>
    </row>
    <row r="69" spans="1:9" s="57" customFormat="1" ht="17.25" customHeight="1">
      <c r="A69" s="1044"/>
      <c r="B69" s="1044"/>
      <c r="C69" s="1044"/>
      <c r="D69" s="1044"/>
      <c r="E69" s="1045"/>
      <c r="F69" s="1046">
        <f>F68+F65+F61+F58</f>
        <v>17.96</v>
      </c>
      <c r="G69" s="1046">
        <f>G68+G65+G61+G58</f>
        <v>26.94</v>
      </c>
      <c r="H69" s="56"/>
      <c r="I69" s="56"/>
    </row>
    <row r="70" spans="1:9" s="795" customFormat="1" ht="28.5" customHeight="1">
      <c r="B70" s="796"/>
      <c r="C70" s="796"/>
      <c r="D70" s="55" t="s">
        <v>2049</v>
      </c>
      <c r="F70" s="797">
        <f>F69+F55+F49+F39+F26+F14</f>
        <v>91.86</v>
      </c>
      <c r="G70" s="797">
        <f>G69+G55+G49+G39+G26+G14</f>
        <v>137.79</v>
      </c>
    </row>
  </sheetData>
  <mergeCells count="13">
    <mergeCell ref="I4:I5"/>
    <mergeCell ref="A4:A5"/>
    <mergeCell ref="B4:B5"/>
    <mergeCell ref="C4:C5"/>
    <mergeCell ref="E4:E5"/>
    <mergeCell ref="F4:F5"/>
    <mergeCell ref="H4:H5"/>
    <mergeCell ref="D4:D5"/>
    <mergeCell ref="A6:E6"/>
    <mergeCell ref="A2:G2"/>
    <mergeCell ref="A3:G3"/>
    <mergeCell ref="F1:G1"/>
    <mergeCell ref="G4:G5"/>
  </mergeCells>
  <printOptions horizontalCentered="1"/>
  <pageMargins left="0.5" right="0.5" top="0.7" bottom="0.7" header="0" footer="0.35"/>
  <pageSetup paperSize="9" firstPageNumber="111" orientation="landscape" useFirstPageNumber="1" r:id="rId1"/>
  <headerFooter>
    <oddFooter>&amp;C&amp;"SutonnyMJ,Bold"&amp;16&amp;P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3D03DF"/>
  </sheetPr>
  <dimension ref="A1:I68"/>
  <sheetViews>
    <sheetView workbookViewId="0">
      <pane xSplit="8" ySplit="3" topLeftCell="I4" activePane="bottomRight" state="frozenSplit"/>
      <selection pane="topRight" activeCell="I1" sqref="I1"/>
      <selection pane="bottomLeft" activeCell="A16" sqref="A16"/>
      <selection pane="bottomRight" activeCell="I5" sqref="I3:I5"/>
    </sheetView>
  </sheetViews>
  <sheetFormatPr defaultRowHeight="14.4"/>
  <cols>
    <col min="1" max="1" width="9.109375" style="923"/>
    <col min="2" max="2" width="12.109375" style="923" customWidth="1"/>
    <col min="3" max="3" width="9.109375" style="923"/>
    <col min="4" max="7" width="14.88671875" customWidth="1"/>
    <col min="8" max="9" width="14.88671875" style="1047" customWidth="1"/>
  </cols>
  <sheetData>
    <row r="1" spans="1:9" ht="18">
      <c r="A1" s="1832" t="s">
        <v>2810</v>
      </c>
      <c r="B1" s="1832"/>
      <c r="C1" s="1832"/>
    </row>
    <row r="2" spans="1:9" ht="15">
      <c r="A2" s="1833" t="s">
        <v>2056</v>
      </c>
      <c r="B2" s="1834"/>
      <c r="C2" s="977" t="s">
        <v>1675</v>
      </c>
      <c r="D2" s="2053" t="s">
        <v>2811</v>
      </c>
      <c r="E2" s="2053"/>
      <c r="F2" s="2053" t="s">
        <v>2811</v>
      </c>
      <c r="G2" s="2053"/>
      <c r="H2" s="2053" t="s">
        <v>2812</v>
      </c>
      <c r="I2" s="2053"/>
    </row>
    <row r="3" spans="1:9" ht="21.6">
      <c r="A3" s="1835"/>
      <c r="B3" s="1836"/>
      <c r="C3" s="978"/>
      <c r="D3" s="979" t="s">
        <v>2813</v>
      </c>
      <c r="E3" s="979" t="s">
        <v>2814</v>
      </c>
      <c r="F3" s="979" t="s">
        <v>2815</v>
      </c>
      <c r="G3" s="979" t="s">
        <v>2816</v>
      </c>
      <c r="H3" s="991" t="s">
        <v>2784</v>
      </c>
      <c r="I3" s="991" t="s">
        <v>2057</v>
      </c>
    </row>
    <row r="4" spans="1:9">
      <c r="A4" s="1843" t="s">
        <v>2058</v>
      </c>
      <c r="B4" s="1844"/>
      <c r="C4" s="980" t="s">
        <v>2059</v>
      </c>
      <c r="D4" s="70">
        <f>'Tre(UZ)'!$R$9</f>
        <v>2.4699999999999998</v>
      </c>
      <c r="E4" s="70">
        <f>'Tre(UZ)'!$S$9</f>
        <v>3.7050000000000001</v>
      </c>
      <c r="F4" s="70"/>
      <c r="G4" s="70"/>
      <c r="H4" s="1048">
        <f>D4+F4</f>
        <v>2.4699999999999998</v>
      </c>
      <c r="I4" s="1048">
        <f>E4+G4</f>
        <v>3.7050000000000001</v>
      </c>
    </row>
    <row r="5" spans="1:9">
      <c r="A5" s="1845"/>
      <c r="B5" s="1846"/>
      <c r="C5" s="980" t="s">
        <v>2060</v>
      </c>
      <c r="D5" s="70">
        <f>'Tre(UZ)'!$R$11</f>
        <v>11.5</v>
      </c>
      <c r="E5" s="70">
        <f>'Tre(UZ)'!$S$11</f>
        <v>17.25</v>
      </c>
      <c r="F5" s="70"/>
      <c r="G5" s="70"/>
      <c r="H5" s="1048">
        <f t="shared" ref="H5:I6" si="0">D5+F5</f>
        <v>11.5</v>
      </c>
      <c r="I5" s="1048">
        <f t="shared" si="0"/>
        <v>17.25</v>
      </c>
    </row>
    <row r="6" spans="1:9">
      <c r="A6" s="1845"/>
      <c r="B6" s="1846"/>
      <c r="C6" s="980" t="s">
        <v>2061</v>
      </c>
      <c r="D6" s="70"/>
      <c r="E6" s="70"/>
      <c r="F6" s="70"/>
      <c r="G6" s="70"/>
      <c r="H6" s="1048">
        <f t="shared" si="0"/>
        <v>0</v>
      </c>
      <c r="I6" s="1048">
        <f t="shared" si="0"/>
        <v>0</v>
      </c>
    </row>
    <row r="7" spans="1:9">
      <c r="A7" s="1847"/>
      <c r="B7" s="1848"/>
      <c r="C7" s="993" t="s">
        <v>2062</v>
      </c>
      <c r="D7" s="76">
        <f t="shared" ref="D7" si="1">D4+D5+D6</f>
        <v>13.969999999999999</v>
      </c>
      <c r="E7" s="76">
        <f>E4+E5+E6</f>
        <v>20.954999999999998</v>
      </c>
      <c r="F7" s="76">
        <f t="shared" ref="F7:I7" si="2">F4+F5+F6</f>
        <v>0</v>
      </c>
      <c r="G7" s="76">
        <f t="shared" si="2"/>
        <v>0</v>
      </c>
      <c r="H7" s="76">
        <f t="shared" si="2"/>
        <v>13.969999999999999</v>
      </c>
      <c r="I7" s="76">
        <f t="shared" si="2"/>
        <v>20.954999999999998</v>
      </c>
    </row>
    <row r="8" spans="1:9">
      <c r="A8" s="1843" t="s">
        <v>2063</v>
      </c>
      <c r="B8" s="1844"/>
      <c r="C8" s="980" t="s">
        <v>2064</v>
      </c>
      <c r="D8" s="70">
        <f>'Tre(UZ)'!$R$14</f>
        <v>8.1</v>
      </c>
      <c r="E8" s="70">
        <f>'Tre(UZ)'!$S$14</f>
        <v>12.15</v>
      </c>
      <c r="F8" s="70">
        <f>'Tre (UN)'!$F$8</f>
        <v>1</v>
      </c>
      <c r="G8" s="70">
        <f>'Tre (UN)'!$G$8</f>
        <v>1.5</v>
      </c>
      <c r="H8" s="1048">
        <f t="shared" ref="H8:I10" si="3">D8+F8</f>
        <v>9.1</v>
      </c>
      <c r="I8" s="1048">
        <f t="shared" si="3"/>
        <v>13.65</v>
      </c>
    </row>
    <row r="9" spans="1:9">
      <c r="A9" s="1845"/>
      <c r="B9" s="1846"/>
      <c r="C9" s="980" t="s">
        <v>2065</v>
      </c>
      <c r="D9" s="69"/>
      <c r="E9" s="69"/>
      <c r="F9" s="70">
        <f>'Tre (UN)'!$F$11</f>
        <v>3.75</v>
      </c>
      <c r="G9" s="70">
        <f>'Tre (UN)'!$G$11</f>
        <v>5.625</v>
      </c>
      <c r="H9" s="1048">
        <f t="shared" si="3"/>
        <v>3.75</v>
      </c>
      <c r="I9" s="1048">
        <f t="shared" si="3"/>
        <v>5.625</v>
      </c>
    </row>
    <row r="10" spans="1:9">
      <c r="A10" s="1845"/>
      <c r="B10" s="1846"/>
      <c r="C10" s="980" t="s">
        <v>2066</v>
      </c>
      <c r="D10" s="70">
        <f>'Tre(UZ)'!$R$16</f>
        <v>8.3699999999999992</v>
      </c>
      <c r="E10" s="70">
        <f>'Tre(UZ)'!$S$16</f>
        <v>12.555</v>
      </c>
      <c r="F10" s="70">
        <f>'Tre (UN)'!$F$13</f>
        <v>5.5</v>
      </c>
      <c r="G10" s="70">
        <f>'Tre (UN)'!$G$13</f>
        <v>8.25</v>
      </c>
      <c r="H10" s="1048">
        <f t="shared" si="3"/>
        <v>13.87</v>
      </c>
      <c r="I10" s="1048">
        <f t="shared" si="3"/>
        <v>20.805</v>
      </c>
    </row>
    <row r="11" spans="1:9">
      <c r="A11" s="1847"/>
      <c r="B11" s="1848"/>
      <c r="C11" s="993" t="s">
        <v>2062</v>
      </c>
      <c r="D11" s="76">
        <f t="shared" ref="D11:I11" si="4">D8+D9+D10</f>
        <v>16.47</v>
      </c>
      <c r="E11" s="76">
        <f t="shared" si="4"/>
        <v>24.704999999999998</v>
      </c>
      <c r="F11" s="76">
        <f t="shared" si="4"/>
        <v>10.25</v>
      </c>
      <c r="G11" s="76">
        <f t="shared" si="4"/>
        <v>15.375</v>
      </c>
      <c r="H11" s="76">
        <f t="shared" si="4"/>
        <v>26.72</v>
      </c>
      <c r="I11" s="76">
        <f t="shared" si="4"/>
        <v>40.08</v>
      </c>
    </row>
    <row r="12" spans="1:9">
      <c r="A12" s="1841" t="s">
        <v>2067</v>
      </c>
      <c r="B12" s="1842"/>
      <c r="C12" s="1019"/>
      <c r="D12" s="995">
        <f t="shared" ref="D12:I12" si="5">D7+D11</f>
        <v>30.439999999999998</v>
      </c>
      <c r="E12" s="995">
        <f>E7+E11</f>
        <v>45.66</v>
      </c>
      <c r="F12" s="995">
        <f t="shared" si="5"/>
        <v>10.25</v>
      </c>
      <c r="G12" s="995">
        <f t="shared" si="5"/>
        <v>15.375</v>
      </c>
      <c r="H12" s="995">
        <f t="shared" si="5"/>
        <v>40.69</v>
      </c>
      <c r="I12" s="995">
        <f t="shared" si="5"/>
        <v>61.034999999999997</v>
      </c>
    </row>
    <row r="13" spans="1:9">
      <c r="A13" s="1843" t="s">
        <v>2068</v>
      </c>
      <c r="B13" s="1844"/>
      <c r="C13" s="980" t="s">
        <v>2059</v>
      </c>
      <c r="D13" s="70">
        <f>'Tre(UZ)'!$R$72</f>
        <v>8.5</v>
      </c>
      <c r="E13" s="70">
        <f>'Tre(UZ)'!$S$72</f>
        <v>12.75</v>
      </c>
      <c r="F13" s="70"/>
      <c r="G13" s="70"/>
      <c r="H13" s="1048">
        <f t="shared" ref="H13:I15" si="6">D13+F13</f>
        <v>8.5</v>
      </c>
      <c r="I13" s="1048">
        <f t="shared" si="6"/>
        <v>12.75</v>
      </c>
    </row>
    <row r="14" spans="1:9">
      <c r="A14" s="1845"/>
      <c r="B14" s="1846"/>
      <c r="C14" s="980" t="s">
        <v>2069</v>
      </c>
      <c r="D14" s="70">
        <f>'Tre(UZ)'!$R$77</f>
        <v>5.85</v>
      </c>
      <c r="E14" s="70">
        <f>'Tre(UZ)'!$S$77</f>
        <v>8.7750000000000004</v>
      </c>
      <c r="F14" s="70"/>
      <c r="G14" s="70"/>
      <c r="H14" s="1048">
        <f t="shared" si="6"/>
        <v>5.85</v>
      </c>
      <c r="I14" s="1048">
        <f t="shared" si="6"/>
        <v>8.7750000000000004</v>
      </c>
    </row>
    <row r="15" spans="1:9">
      <c r="A15" s="1845"/>
      <c r="B15" s="1846"/>
      <c r="C15" s="980" t="s">
        <v>2070</v>
      </c>
      <c r="D15" s="70">
        <f>'Tre(UZ)'!$R$74</f>
        <v>4</v>
      </c>
      <c r="E15" s="70">
        <f>'Tre(UZ)'!$S$74</f>
        <v>6</v>
      </c>
      <c r="F15" s="70"/>
      <c r="G15" s="70"/>
      <c r="H15" s="1048">
        <f t="shared" si="6"/>
        <v>4</v>
      </c>
      <c r="I15" s="1048">
        <f t="shared" si="6"/>
        <v>6</v>
      </c>
    </row>
    <row r="16" spans="1:9">
      <c r="A16" s="1847"/>
      <c r="B16" s="1848"/>
      <c r="C16" s="993" t="s">
        <v>2062</v>
      </c>
      <c r="D16" s="76">
        <f t="shared" ref="D16:I16" si="7">D13+D14+D15</f>
        <v>18.350000000000001</v>
      </c>
      <c r="E16" s="76">
        <f t="shared" si="7"/>
        <v>27.524999999999999</v>
      </c>
      <c r="F16" s="76">
        <f t="shared" si="7"/>
        <v>0</v>
      </c>
      <c r="G16" s="76">
        <f t="shared" si="7"/>
        <v>0</v>
      </c>
      <c r="H16" s="76">
        <f t="shared" si="7"/>
        <v>18.350000000000001</v>
      </c>
      <c r="I16" s="76">
        <f t="shared" si="7"/>
        <v>27.524999999999999</v>
      </c>
    </row>
    <row r="17" spans="1:9">
      <c r="A17" s="1849" t="s">
        <v>2071</v>
      </c>
      <c r="B17" s="1849"/>
      <c r="C17" s="997" t="s">
        <v>2072</v>
      </c>
      <c r="D17" s="74">
        <f>'Tre(UZ)'!$R$68</f>
        <v>5.75</v>
      </c>
      <c r="E17" s="74">
        <f>'Tre(UZ)'!$S$68</f>
        <v>8.625</v>
      </c>
      <c r="F17" s="76">
        <f>'Tre (UN)'!$F$52</f>
        <v>5</v>
      </c>
      <c r="G17" s="76">
        <f>'Tre (UN)'!$G$52</f>
        <v>7.5</v>
      </c>
      <c r="H17" s="1048">
        <f t="shared" ref="H17:I19" si="8">D17+F17</f>
        <v>10.75</v>
      </c>
      <c r="I17" s="1048">
        <f t="shared" si="8"/>
        <v>16.125</v>
      </c>
    </row>
    <row r="18" spans="1:9">
      <c r="A18" s="1843" t="s">
        <v>2073</v>
      </c>
      <c r="B18" s="1844"/>
      <c r="C18" s="1020" t="s">
        <v>2074</v>
      </c>
      <c r="D18" s="71">
        <f>'Tre(UZ)'!$R$82</f>
        <v>17.5</v>
      </c>
      <c r="E18" s="71">
        <f>'Tre(UZ)'!$S$82</f>
        <v>26.25</v>
      </c>
      <c r="F18" s="70"/>
      <c r="G18" s="70"/>
      <c r="H18" s="1048">
        <f t="shared" si="8"/>
        <v>17.5</v>
      </c>
      <c r="I18" s="1048">
        <f t="shared" si="8"/>
        <v>26.25</v>
      </c>
    </row>
    <row r="19" spans="1:9">
      <c r="A19" s="1845"/>
      <c r="B19" s="1846"/>
      <c r="C19" s="1020" t="s">
        <v>2075</v>
      </c>
      <c r="D19" s="1024"/>
      <c r="E19" s="1024"/>
      <c r="F19" s="69"/>
      <c r="G19" s="69"/>
      <c r="H19" s="1048">
        <f t="shared" si="8"/>
        <v>0</v>
      </c>
      <c r="I19" s="1048">
        <f t="shared" si="8"/>
        <v>0</v>
      </c>
    </row>
    <row r="20" spans="1:9">
      <c r="A20" s="1847"/>
      <c r="B20" s="1848"/>
      <c r="C20" s="993" t="s">
        <v>2062</v>
      </c>
      <c r="D20" s="76">
        <f t="shared" ref="D20:I20" si="9">D18+D19</f>
        <v>17.5</v>
      </c>
      <c r="E20" s="76">
        <f t="shared" si="9"/>
        <v>26.25</v>
      </c>
      <c r="F20" s="76">
        <f t="shared" si="9"/>
        <v>0</v>
      </c>
      <c r="G20" s="76">
        <f t="shared" si="9"/>
        <v>0</v>
      </c>
      <c r="H20" s="76">
        <f t="shared" si="9"/>
        <v>17.5</v>
      </c>
      <c r="I20" s="76">
        <f t="shared" si="9"/>
        <v>26.25</v>
      </c>
    </row>
    <row r="21" spans="1:9">
      <c r="A21" s="1843" t="s">
        <v>2076</v>
      </c>
      <c r="B21" s="1844"/>
      <c r="C21" s="1020" t="s">
        <v>2077</v>
      </c>
      <c r="D21" s="71">
        <f>'Tre(UZ)'!$R$79</f>
        <v>9.8000000000000007</v>
      </c>
      <c r="E21" s="71">
        <f>'Tre(UZ)'!$S$79</f>
        <v>14.7</v>
      </c>
      <c r="F21" s="70">
        <f>'Tre (UN)'!$F$54</f>
        <v>3</v>
      </c>
      <c r="G21" s="70">
        <f>'Tre (UN)'!$G$54</f>
        <v>4.5</v>
      </c>
      <c r="H21" s="1048">
        <f t="shared" ref="H21:I22" si="10">D21+F21</f>
        <v>12.8</v>
      </c>
      <c r="I21" s="1048">
        <f t="shared" si="10"/>
        <v>19.2</v>
      </c>
    </row>
    <row r="22" spans="1:9">
      <c r="A22" s="1845"/>
      <c r="B22" s="1846"/>
      <c r="C22" s="1020" t="s">
        <v>2078</v>
      </c>
      <c r="D22" s="1024"/>
      <c r="E22" s="1024"/>
      <c r="F22" s="69"/>
      <c r="G22" s="69"/>
      <c r="H22" s="1048">
        <f t="shared" si="10"/>
        <v>0</v>
      </c>
      <c r="I22" s="1048">
        <f t="shared" si="10"/>
        <v>0</v>
      </c>
    </row>
    <row r="23" spans="1:9">
      <c r="A23" s="1847"/>
      <c r="B23" s="1848"/>
      <c r="C23" s="993" t="s">
        <v>2062</v>
      </c>
      <c r="D23" s="76">
        <f t="shared" ref="D23:I23" si="11">D21+D22</f>
        <v>9.8000000000000007</v>
      </c>
      <c r="E23" s="76">
        <f t="shared" si="11"/>
        <v>14.7</v>
      </c>
      <c r="F23" s="76">
        <f t="shared" si="11"/>
        <v>3</v>
      </c>
      <c r="G23" s="76">
        <f t="shared" si="11"/>
        <v>4.5</v>
      </c>
      <c r="H23" s="76">
        <f t="shared" si="11"/>
        <v>12.8</v>
      </c>
      <c r="I23" s="76">
        <f t="shared" si="11"/>
        <v>19.2</v>
      </c>
    </row>
    <row r="24" spans="1:9">
      <c r="A24" s="1841" t="s">
        <v>2079</v>
      </c>
      <c r="B24" s="1842"/>
      <c r="C24" s="1019"/>
      <c r="D24" s="995">
        <f t="shared" ref="D24:I24" si="12">D16+D17+D20+D23</f>
        <v>51.400000000000006</v>
      </c>
      <c r="E24" s="995">
        <f t="shared" si="12"/>
        <v>77.099999999999994</v>
      </c>
      <c r="F24" s="995">
        <f t="shared" si="12"/>
        <v>8</v>
      </c>
      <c r="G24" s="995">
        <f t="shared" si="12"/>
        <v>12</v>
      </c>
      <c r="H24" s="995">
        <f t="shared" si="12"/>
        <v>59.400000000000006</v>
      </c>
      <c r="I24" s="995">
        <f t="shared" si="12"/>
        <v>89.100000000000009</v>
      </c>
    </row>
    <row r="25" spans="1:9">
      <c r="A25" s="1849" t="s">
        <v>2080</v>
      </c>
      <c r="B25" s="1849"/>
      <c r="C25" s="997" t="s">
        <v>2059</v>
      </c>
      <c r="D25" s="74">
        <f>'Tre(UZ)'!$R$45</f>
        <v>14</v>
      </c>
      <c r="E25" s="74">
        <f>'Tre(UZ)'!$S$45</f>
        <v>21</v>
      </c>
      <c r="F25" s="76">
        <f>'Tre (UN)'!$F$28</f>
        <v>2.5</v>
      </c>
      <c r="G25" s="76">
        <f>'Tre (UN)'!$G$28</f>
        <v>3.75</v>
      </c>
      <c r="H25" s="1048">
        <f t="shared" ref="H25:I27" si="13">D25+F25</f>
        <v>16.5</v>
      </c>
      <c r="I25" s="1048">
        <f t="shared" si="13"/>
        <v>24.75</v>
      </c>
    </row>
    <row r="26" spans="1:9">
      <c r="A26" s="1843" t="s">
        <v>2081</v>
      </c>
      <c r="B26" s="1844"/>
      <c r="C26" s="1020" t="s">
        <v>2082</v>
      </c>
      <c r="D26" s="71">
        <f>'Tre(UZ)'!$R$49</f>
        <v>1.5</v>
      </c>
      <c r="E26" s="71">
        <f>'Tre(UZ)'!$S$49</f>
        <v>2.25</v>
      </c>
      <c r="F26" s="70"/>
      <c r="G26" s="70"/>
      <c r="H26" s="1048">
        <f t="shared" si="13"/>
        <v>1.5</v>
      </c>
      <c r="I26" s="1048">
        <f t="shared" si="13"/>
        <v>2.25</v>
      </c>
    </row>
    <row r="27" spans="1:9">
      <c r="A27" s="1845"/>
      <c r="B27" s="1846"/>
      <c r="C27" s="1020" t="s">
        <v>2083</v>
      </c>
      <c r="D27" s="71">
        <f>'Tre(UZ)'!$R$47</f>
        <v>4.8099999999999996</v>
      </c>
      <c r="E27" s="71">
        <f>'Tre(UZ)'!$S$47</f>
        <v>7.2149999999999999</v>
      </c>
      <c r="F27" s="70">
        <f>'Tre (UN)'!$F$38</f>
        <v>5.44</v>
      </c>
      <c r="G27" s="70">
        <f>'Tre (UN)'!$G$38</f>
        <v>8.16</v>
      </c>
      <c r="H27" s="1048">
        <f t="shared" si="13"/>
        <v>10.25</v>
      </c>
      <c r="I27" s="1048">
        <f t="shared" si="13"/>
        <v>15.375</v>
      </c>
    </row>
    <row r="28" spans="1:9">
      <c r="A28" s="1847"/>
      <c r="B28" s="1848"/>
      <c r="C28" s="993" t="s">
        <v>2062</v>
      </c>
      <c r="D28" s="76">
        <f t="shared" ref="D28:I28" si="14">D26+D27</f>
        <v>6.31</v>
      </c>
      <c r="E28" s="76">
        <f t="shared" si="14"/>
        <v>9.4649999999999999</v>
      </c>
      <c r="F28" s="76">
        <f t="shared" si="14"/>
        <v>5.44</v>
      </c>
      <c r="G28" s="76">
        <f t="shared" si="14"/>
        <v>8.16</v>
      </c>
      <c r="H28" s="76">
        <f t="shared" si="14"/>
        <v>11.75</v>
      </c>
      <c r="I28" s="76">
        <f t="shared" si="14"/>
        <v>17.625</v>
      </c>
    </row>
    <row r="29" spans="1:9">
      <c r="A29" s="1843" t="s">
        <v>2084</v>
      </c>
      <c r="B29" s="1844"/>
      <c r="C29" s="1020" t="s">
        <v>2085</v>
      </c>
      <c r="D29" s="1024"/>
      <c r="E29" s="1024"/>
      <c r="F29" s="70">
        <f>'Tre (UN)'!$F$30</f>
        <v>9.4700000000000006</v>
      </c>
      <c r="G29" s="70">
        <f>'Tre (UN)'!$G$30</f>
        <v>14.205</v>
      </c>
      <c r="H29" s="1048">
        <f t="shared" ref="H29:I30" si="15">D29+F29</f>
        <v>9.4700000000000006</v>
      </c>
      <c r="I29" s="1048">
        <f t="shared" si="15"/>
        <v>14.205</v>
      </c>
    </row>
    <row r="30" spans="1:9">
      <c r="A30" s="1845"/>
      <c r="B30" s="1846"/>
      <c r="C30" s="1020" t="s">
        <v>2086</v>
      </c>
      <c r="D30" s="1024"/>
      <c r="E30" s="1024"/>
      <c r="F30" s="69"/>
      <c r="G30" s="69"/>
      <c r="H30" s="1048">
        <f t="shared" si="15"/>
        <v>0</v>
      </c>
      <c r="I30" s="1048">
        <f t="shared" si="15"/>
        <v>0</v>
      </c>
    </row>
    <row r="31" spans="1:9">
      <c r="A31" s="1847"/>
      <c r="B31" s="1848"/>
      <c r="C31" s="993" t="s">
        <v>2062</v>
      </c>
      <c r="D31" s="76">
        <f t="shared" ref="D31:I31" si="16">D29+D30</f>
        <v>0</v>
      </c>
      <c r="E31" s="76">
        <f t="shared" si="16"/>
        <v>0</v>
      </c>
      <c r="F31" s="76">
        <f t="shared" si="16"/>
        <v>9.4700000000000006</v>
      </c>
      <c r="G31" s="76">
        <f t="shared" si="16"/>
        <v>14.205</v>
      </c>
      <c r="H31" s="76">
        <f t="shared" si="16"/>
        <v>9.4700000000000006</v>
      </c>
      <c r="I31" s="76">
        <f t="shared" si="16"/>
        <v>14.205</v>
      </c>
    </row>
    <row r="32" spans="1:9">
      <c r="A32" s="1843" t="s">
        <v>2087</v>
      </c>
      <c r="B32" s="1844"/>
      <c r="C32" s="1020" t="s">
        <v>2088</v>
      </c>
      <c r="D32" s="1024"/>
      <c r="E32" s="1024"/>
      <c r="F32" s="70">
        <f>'Tre (UN)'!$F$36</f>
        <v>0</v>
      </c>
      <c r="G32" s="70">
        <f>'Tre (UN)'!$G$36</f>
        <v>0</v>
      </c>
      <c r="H32" s="1048">
        <f t="shared" ref="H32:I33" si="17">D32+F32</f>
        <v>0</v>
      </c>
      <c r="I32" s="1048">
        <f t="shared" si="17"/>
        <v>0</v>
      </c>
    </row>
    <row r="33" spans="1:9">
      <c r="A33" s="1845"/>
      <c r="B33" s="1846"/>
      <c r="C33" s="1020" t="s">
        <v>2089</v>
      </c>
      <c r="D33" s="1024"/>
      <c r="E33" s="1024"/>
      <c r="F33" s="69"/>
      <c r="G33" s="69"/>
      <c r="H33" s="1048">
        <f t="shared" si="17"/>
        <v>0</v>
      </c>
      <c r="I33" s="1048">
        <f t="shared" si="17"/>
        <v>0</v>
      </c>
    </row>
    <row r="34" spans="1:9">
      <c r="A34" s="1847"/>
      <c r="B34" s="1848"/>
      <c r="C34" s="993" t="s">
        <v>2062</v>
      </c>
      <c r="D34" s="76">
        <f t="shared" ref="D34:I34" si="18">D32+D33</f>
        <v>0</v>
      </c>
      <c r="E34" s="76">
        <f t="shared" si="18"/>
        <v>0</v>
      </c>
      <c r="F34" s="76">
        <f t="shared" si="18"/>
        <v>0</v>
      </c>
      <c r="G34" s="76">
        <f t="shared" si="18"/>
        <v>0</v>
      </c>
      <c r="H34" s="76">
        <f t="shared" si="18"/>
        <v>0</v>
      </c>
      <c r="I34" s="76">
        <f t="shared" si="18"/>
        <v>0</v>
      </c>
    </row>
    <row r="35" spans="1:9">
      <c r="A35" s="1841" t="s">
        <v>2090</v>
      </c>
      <c r="B35" s="1842"/>
      <c r="C35" s="1019"/>
      <c r="D35" s="995">
        <f t="shared" ref="D35:I35" si="19">D25+D28+D31+D34</f>
        <v>20.309999999999999</v>
      </c>
      <c r="E35" s="995">
        <f t="shared" si="19"/>
        <v>30.465</v>
      </c>
      <c r="F35" s="995">
        <f t="shared" si="19"/>
        <v>17.41</v>
      </c>
      <c r="G35" s="995">
        <f t="shared" si="19"/>
        <v>26.115000000000002</v>
      </c>
      <c r="H35" s="995">
        <f t="shared" si="19"/>
        <v>37.72</v>
      </c>
      <c r="I35" s="995">
        <f t="shared" si="19"/>
        <v>56.58</v>
      </c>
    </row>
    <row r="36" spans="1:9">
      <c r="A36" s="1843" t="s">
        <v>2091</v>
      </c>
      <c r="B36" s="1844"/>
      <c r="C36" s="1020" t="s">
        <v>2092</v>
      </c>
      <c r="D36" s="71">
        <f>'Tre(UZ)'!$R$26</f>
        <v>11</v>
      </c>
      <c r="E36" s="71">
        <f>'Tre(UZ)'!$S$26</f>
        <v>16.5</v>
      </c>
      <c r="F36" s="70"/>
      <c r="G36" s="70"/>
      <c r="H36" s="1048">
        <f t="shared" ref="H36:I37" si="20">D36+F36</f>
        <v>11</v>
      </c>
      <c r="I36" s="1048">
        <f t="shared" si="20"/>
        <v>16.5</v>
      </c>
    </row>
    <row r="37" spans="1:9">
      <c r="A37" s="1845"/>
      <c r="B37" s="1846"/>
      <c r="C37" s="1020" t="s">
        <v>2093</v>
      </c>
      <c r="D37" s="71">
        <f>'Tre(UZ)'!$R$34</f>
        <v>11.31</v>
      </c>
      <c r="E37" s="71">
        <f>'Tre(UZ)'!$S$34</f>
        <v>8.2394999999999996</v>
      </c>
      <c r="F37" s="70"/>
      <c r="G37" s="70"/>
      <c r="H37" s="1048">
        <f t="shared" si="20"/>
        <v>11.31</v>
      </c>
      <c r="I37" s="1048">
        <f t="shared" si="20"/>
        <v>8.2394999999999996</v>
      </c>
    </row>
    <row r="38" spans="1:9">
      <c r="A38" s="1847"/>
      <c r="B38" s="1848"/>
      <c r="C38" s="993" t="s">
        <v>2062</v>
      </c>
      <c r="D38" s="76">
        <f t="shared" ref="D38:I38" si="21">D36+D37</f>
        <v>22.310000000000002</v>
      </c>
      <c r="E38" s="76">
        <f t="shared" si="21"/>
        <v>24.7395</v>
      </c>
      <c r="F38" s="76">
        <f t="shared" si="21"/>
        <v>0</v>
      </c>
      <c r="G38" s="76">
        <f t="shared" si="21"/>
        <v>0</v>
      </c>
      <c r="H38" s="76">
        <f t="shared" si="21"/>
        <v>22.310000000000002</v>
      </c>
      <c r="I38" s="76">
        <f t="shared" si="21"/>
        <v>24.7395</v>
      </c>
    </row>
    <row r="39" spans="1:9">
      <c r="A39" s="1843" t="s">
        <v>2094</v>
      </c>
      <c r="B39" s="1844"/>
      <c r="C39" s="1020" t="s">
        <v>2095</v>
      </c>
      <c r="D39" s="71">
        <f>'Tre(UZ)'!$R$23</f>
        <v>7.29</v>
      </c>
      <c r="E39" s="71">
        <f>'Tre(UZ)'!$S$23</f>
        <v>10.935</v>
      </c>
      <c r="F39" s="70"/>
      <c r="G39" s="70"/>
      <c r="H39" s="1048">
        <f t="shared" ref="H39:I40" si="22">D39+F39</f>
        <v>7.29</v>
      </c>
      <c r="I39" s="1048">
        <f t="shared" si="22"/>
        <v>10.935</v>
      </c>
    </row>
    <row r="40" spans="1:9">
      <c r="A40" s="1845"/>
      <c r="B40" s="1846"/>
      <c r="C40" s="1020" t="s">
        <v>2096</v>
      </c>
      <c r="D40" s="71">
        <f>'Tre(UZ)'!$R$21</f>
        <v>9.5</v>
      </c>
      <c r="E40" s="71">
        <f>'Tre(UZ)'!$S$21</f>
        <v>14.25</v>
      </c>
      <c r="F40" s="70">
        <f>'Tre (UN)'!$F$19</f>
        <v>5</v>
      </c>
      <c r="G40" s="70">
        <f>'Tre (UN)'!$G$19</f>
        <v>7.5</v>
      </c>
      <c r="H40" s="1048">
        <f t="shared" si="22"/>
        <v>14.5</v>
      </c>
      <c r="I40" s="1048">
        <f t="shared" si="22"/>
        <v>21.75</v>
      </c>
    </row>
    <row r="41" spans="1:9">
      <c r="A41" s="1847"/>
      <c r="B41" s="1848"/>
      <c r="C41" s="993" t="s">
        <v>2062</v>
      </c>
      <c r="D41" s="76">
        <f t="shared" ref="D41:I41" si="23">D39+D40</f>
        <v>16.79</v>
      </c>
      <c r="E41" s="76">
        <f t="shared" si="23"/>
        <v>25.185000000000002</v>
      </c>
      <c r="F41" s="76">
        <f t="shared" si="23"/>
        <v>5</v>
      </c>
      <c r="G41" s="76">
        <f t="shared" si="23"/>
        <v>7.5</v>
      </c>
      <c r="H41" s="76">
        <f t="shared" si="23"/>
        <v>21.79</v>
      </c>
      <c r="I41" s="76">
        <f t="shared" si="23"/>
        <v>32.685000000000002</v>
      </c>
    </row>
    <row r="42" spans="1:9">
      <c r="A42" s="1843" t="s">
        <v>2097</v>
      </c>
      <c r="B42" s="1844"/>
      <c r="C42" s="1020" t="s">
        <v>2098</v>
      </c>
      <c r="D42" s="1024"/>
      <c r="E42" s="1024"/>
      <c r="F42" s="70">
        <f>'Tre (UN)'!$F$17</f>
        <v>4.96</v>
      </c>
      <c r="G42" s="70">
        <f>'Tre (UN)'!$G$17</f>
        <v>7.44</v>
      </c>
      <c r="H42" s="1048">
        <f t="shared" ref="H42:I43" si="24">D42+F42</f>
        <v>4.96</v>
      </c>
      <c r="I42" s="1048">
        <f t="shared" si="24"/>
        <v>7.44</v>
      </c>
    </row>
    <row r="43" spans="1:9">
      <c r="A43" s="1845"/>
      <c r="B43" s="1846"/>
      <c r="C43" s="1020" t="s">
        <v>2099</v>
      </c>
      <c r="D43" s="71">
        <f>'Tre(UZ)'!$R$37</f>
        <v>6</v>
      </c>
      <c r="E43" s="71">
        <f>'Tre(UZ)'!$S$37</f>
        <v>9</v>
      </c>
      <c r="F43" s="70"/>
      <c r="G43" s="70"/>
      <c r="H43" s="1048">
        <f t="shared" si="24"/>
        <v>6</v>
      </c>
      <c r="I43" s="1048">
        <f t="shared" si="24"/>
        <v>9</v>
      </c>
    </row>
    <row r="44" spans="1:9">
      <c r="A44" s="1847"/>
      <c r="B44" s="1848"/>
      <c r="C44" s="993" t="s">
        <v>2062</v>
      </c>
      <c r="D44" s="76">
        <f t="shared" ref="D44:I44" si="25">D42+D43</f>
        <v>6</v>
      </c>
      <c r="E44" s="76">
        <f t="shared" si="25"/>
        <v>9</v>
      </c>
      <c r="F44" s="76">
        <f t="shared" si="25"/>
        <v>4.96</v>
      </c>
      <c r="G44" s="76">
        <f t="shared" si="25"/>
        <v>7.44</v>
      </c>
      <c r="H44" s="76">
        <f t="shared" si="25"/>
        <v>10.96</v>
      </c>
      <c r="I44" s="76">
        <f t="shared" si="25"/>
        <v>16.440000000000001</v>
      </c>
    </row>
    <row r="45" spans="1:9">
      <c r="A45" s="1843" t="s">
        <v>2100</v>
      </c>
      <c r="B45" s="1844"/>
      <c r="C45" s="1020" t="s">
        <v>2101</v>
      </c>
      <c r="D45" s="1024"/>
      <c r="E45" s="1024"/>
      <c r="F45" s="69"/>
      <c r="G45" s="69"/>
      <c r="H45" s="1048">
        <f t="shared" ref="H45:I46" si="26">D45+F45</f>
        <v>0</v>
      </c>
      <c r="I45" s="1048">
        <f t="shared" si="26"/>
        <v>0</v>
      </c>
    </row>
    <row r="46" spans="1:9">
      <c r="A46" s="1845"/>
      <c r="B46" s="1846"/>
      <c r="C46" s="1020" t="s">
        <v>2102</v>
      </c>
      <c r="D46" s="71">
        <f>'Tre(UZ)'!$R$29</f>
        <v>7</v>
      </c>
      <c r="E46" s="71">
        <f>'Tre(UZ)'!$S$29</f>
        <v>16.12</v>
      </c>
      <c r="F46" s="70"/>
      <c r="G46" s="70"/>
      <c r="H46" s="1048">
        <f t="shared" si="26"/>
        <v>7</v>
      </c>
      <c r="I46" s="1048">
        <f t="shared" si="26"/>
        <v>16.12</v>
      </c>
    </row>
    <row r="47" spans="1:9">
      <c r="A47" s="1847"/>
      <c r="B47" s="1848"/>
      <c r="C47" s="993" t="s">
        <v>2062</v>
      </c>
      <c r="D47" s="76">
        <f t="shared" ref="D47:I47" si="27">D45+D46</f>
        <v>7</v>
      </c>
      <c r="E47" s="76">
        <f t="shared" si="27"/>
        <v>16.12</v>
      </c>
      <c r="F47" s="76">
        <f t="shared" si="27"/>
        <v>0</v>
      </c>
      <c r="G47" s="76">
        <f t="shared" si="27"/>
        <v>0</v>
      </c>
      <c r="H47" s="76">
        <f t="shared" si="27"/>
        <v>7</v>
      </c>
      <c r="I47" s="76">
        <f t="shared" si="27"/>
        <v>16.12</v>
      </c>
    </row>
    <row r="48" spans="1:9">
      <c r="A48" s="1849" t="s">
        <v>2103</v>
      </c>
      <c r="B48" s="1849"/>
      <c r="C48" s="997" t="s">
        <v>2059</v>
      </c>
      <c r="D48" s="74">
        <f>'Tre(UZ)'!$R$31</f>
        <v>3.25</v>
      </c>
      <c r="E48" s="74">
        <f>'Tre(UZ)'!$S$31</f>
        <v>4.875</v>
      </c>
      <c r="F48" s="76">
        <f>'Tre (UN)'!$F$22</f>
        <v>5.0599999999999996</v>
      </c>
      <c r="G48" s="76">
        <f>'Tre (UN)'!$G$22</f>
        <v>7.59</v>
      </c>
      <c r="H48" s="1048">
        <f t="shared" ref="H48:I49" si="28">D48+F48</f>
        <v>8.3099999999999987</v>
      </c>
      <c r="I48" s="1048">
        <f t="shared" si="28"/>
        <v>12.465</v>
      </c>
    </row>
    <row r="49" spans="1:9">
      <c r="A49" s="1849" t="s">
        <v>2104</v>
      </c>
      <c r="B49" s="1849"/>
      <c r="C49" s="997" t="s">
        <v>2105</v>
      </c>
      <c r="D49" s="74">
        <f>'Tre(UZ)'!$R$39</f>
        <v>4.26</v>
      </c>
      <c r="E49" s="74">
        <f>'Tre(UZ)'!$S$39</f>
        <v>6.39</v>
      </c>
      <c r="F49" s="76">
        <f>'Tre (UN)'!$F$25</f>
        <v>8.86</v>
      </c>
      <c r="G49" s="76">
        <f>'Tre (UN)'!$G$25</f>
        <v>13.29</v>
      </c>
      <c r="H49" s="1048">
        <f t="shared" si="28"/>
        <v>13.12</v>
      </c>
      <c r="I49" s="1048">
        <f t="shared" si="28"/>
        <v>19.68</v>
      </c>
    </row>
    <row r="50" spans="1:9">
      <c r="A50" s="1841" t="s">
        <v>2106</v>
      </c>
      <c r="B50" s="1842"/>
      <c r="C50" s="1019"/>
      <c r="D50" s="995">
        <f t="shared" ref="D50:I50" si="29">D49+D48+D47+D44+D41+D38</f>
        <v>59.61</v>
      </c>
      <c r="E50" s="995">
        <f t="shared" si="29"/>
        <v>86.309500000000014</v>
      </c>
      <c r="F50" s="995">
        <f t="shared" si="29"/>
        <v>23.88</v>
      </c>
      <c r="G50" s="995">
        <f t="shared" si="29"/>
        <v>35.82</v>
      </c>
      <c r="H50" s="995">
        <f t="shared" si="29"/>
        <v>83.490000000000009</v>
      </c>
      <c r="I50" s="995">
        <f t="shared" si="29"/>
        <v>122.12950000000001</v>
      </c>
    </row>
    <row r="51" spans="1:9">
      <c r="A51" s="1843" t="s">
        <v>2107</v>
      </c>
      <c r="B51" s="1844"/>
      <c r="C51" s="1020" t="s">
        <v>2108</v>
      </c>
      <c r="D51" s="71">
        <f>'Tre(UZ)'!$R$60</f>
        <v>5.3</v>
      </c>
      <c r="E51" s="71">
        <f>'Tre(UZ)'!$S$60</f>
        <v>7.95</v>
      </c>
      <c r="F51" s="70">
        <f>'Tre (UN)'!$F$41</f>
        <v>2</v>
      </c>
      <c r="G51" s="70">
        <f>'Tre (UN)'!$G$41</f>
        <v>3</v>
      </c>
      <c r="H51" s="1048">
        <f t="shared" ref="H51:I52" si="30">D51+F51</f>
        <v>7.3</v>
      </c>
      <c r="I51" s="1048">
        <f t="shared" si="30"/>
        <v>10.95</v>
      </c>
    </row>
    <row r="52" spans="1:9">
      <c r="A52" s="1845"/>
      <c r="B52" s="1846"/>
      <c r="C52" s="1020" t="s">
        <v>2109</v>
      </c>
      <c r="D52" s="71">
        <f>'Tre(UZ)'!$R$54</f>
        <v>8.1999999999999993</v>
      </c>
      <c r="E52" s="71">
        <f>'Tre(UZ)'!$S$54</f>
        <v>12.3</v>
      </c>
      <c r="F52" s="70"/>
      <c r="G52" s="70"/>
      <c r="H52" s="1048">
        <f t="shared" si="30"/>
        <v>8.1999999999999993</v>
      </c>
      <c r="I52" s="1048">
        <f t="shared" si="30"/>
        <v>12.3</v>
      </c>
    </row>
    <row r="53" spans="1:9">
      <c r="A53" s="1847"/>
      <c r="B53" s="1848"/>
      <c r="C53" s="993" t="s">
        <v>2062</v>
      </c>
      <c r="D53" s="76">
        <f t="shared" ref="D53:I53" si="31">D51+D52</f>
        <v>13.5</v>
      </c>
      <c r="E53" s="76">
        <f t="shared" si="31"/>
        <v>20.25</v>
      </c>
      <c r="F53" s="76">
        <f t="shared" si="31"/>
        <v>2</v>
      </c>
      <c r="G53" s="76">
        <f t="shared" si="31"/>
        <v>3</v>
      </c>
      <c r="H53" s="76">
        <f t="shared" si="31"/>
        <v>15.5</v>
      </c>
      <c r="I53" s="76">
        <f t="shared" si="31"/>
        <v>23.25</v>
      </c>
    </row>
    <row r="54" spans="1:9">
      <c r="A54" s="1843" t="s">
        <v>2110</v>
      </c>
      <c r="B54" s="1844"/>
      <c r="C54" s="1020" t="s">
        <v>2059</v>
      </c>
      <c r="D54" s="71">
        <f>'Tre(UZ)'!$R$65</f>
        <v>5.5</v>
      </c>
      <c r="E54" s="71">
        <f>'Tre(UZ)'!$S$65</f>
        <v>8.25</v>
      </c>
      <c r="F54" s="70">
        <f>'Tre (UN)'!$F$48</f>
        <v>4.8499999999999996</v>
      </c>
      <c r="G54" s="70">
        <f>'Tre (UN)'!$G$48</f>
        <v>7.2750000000000004</v>
      </c>
      <c r="H54" s="1048">
        <f t="shared" ref="H54:I55" si="32">D54+F54</f>
        <v>10.35</v>
      </c>
      <c r="I54" s="1048">
        <f t="shared" si="32"/>
        <v>15.525</v>
      </c>
    </row>
    <row r="55" spans="1:9">
      <c r="A55" s="1845"/>
      <c r="B55" s="1846"/>
      <c r="C55" s="1020" t="s">
        <v>2111</v>
      </c>
      <c r="D55" s="71">
        <f>'Tre(UZ)'!$R$62</f>
        <v>2</v>
      </c>
      <c r="E55" s="71">
        <f>'Tre(UZ)'!$S$62</f>
        <v>3</v>
      </c>
      <c r="F55" s="70">
        <f>'Tre (UN)'!$F$46</f>
        <v>7.5100000000000007</v>
      </c>
      <c r="G55" s="70">
        <f>'Tre (UN)'!$G$46</f>
        <v>11.265000000000001</v>
      </c>
      <c r="H55" s="1048">
        <f t="shared" si="32"/>
        <v>9.5100000000000016</v>
      </c>
      <c r="I55" s="1048">
        <f t="shared" si="32"/>
        <v>14.265000000000001</v>
      </c>
    </row>
    <row r="56" spans="1:9">
      <c r="A56" s="1847"/>
      <c r="B56" s="1848"/>
      <c r="C56" s="993" t="s">
        <v>2062</v>
      </c>
      <c r="D56" s="76">
        <f t="shared" ref="D56:I56" si="33">D54+D55</f>
        <v>7.5</v>
      </c>
      <c r="E56" s="76">
        <f t="shared" si="33"/>
        <v>11.25</v>
      </c>
      <c r="F56" s="76">
        <f t="shared" si="33"/>
        <v>12.36</v>
      </c>
      <c r="G56" s="76">
        <f t="shared" si="33"/>
        <v>18.54</v>
      </c>
      <c r="H56" s="76">
        <f t="shared" si="33"/>
        <v>19.86</v>
      </c>
      <c r="I56" s="76">
        <f t="shared" si="33"/>
        <v>29.79</v>
      </c>
    </row>
    <row r="57" spans="1:9">
      <c r="A57" s="1841" t="s">
        <v>2112</v>
      </c>
      <c r="B57" s="1842"/>
      <c r="C57" s="1019"/>
      <c r="D57" s="995">
        <f t="shared" ref="D57:I57" si="34">D56+D53</f>
        <v>21</v>
      </c>
      <c r="E57" s="995">
        <f t="shared" si="34"/>
        <v>31.5</v>
      </c>
      <c r="F57" s="995">
        <f t="shared" si="34"/>
        <v>14.36</v>
      </c>
      <c r="G57" s="995">
        <f t="shared" si="34"/>
        <v>21.54</v>
      </c>
      <c r="H57" s="995">
        <f t="shared" si="34"/>
        <v>35.36</v>
      </c>
      <c r="I57" s="995">
        <f t="shared" si="34"/>
        <v>53.04</v>
      </c>
    </row>
    <row r="58" spans="1:9">
      <c r="A58" s="1843" t="s">
        <v>2113</v>
      </c>
      <c r="B58" s="1844"/>
      <c r="C58" s="1020" t="s">
        <v>2059</v>
      </c>
      <c r="D58" s="71">
        <f>'Tre(UZ)'!$R$89</f>
        <v>9</v>
      </c>
      <c r="E58" s="71">
        <f>'Tre(UZ)'!$S$89</f>
        <v>13.5</v>
      </c>
      <c r="F58" s="69"/>
      <c r="G58" s="69"/>
      <c r="H58" s="1048">
        <f t="shared" ref="H58:I60" si="35">D58+F58</f>
        <v>9</v>
      </c>
      <c r="I58" s="1048">
        <f t="shared" si="35"/>
        <v>13.5</v>
      </c>
    </row>
    <row r="59" spans="1:9">
      <c r="A59" s="1845"/>
      <c r="B59" s="1846"/>
      <c r="C59" s="1020" t="s">
        <v>2114</v>
      </c>
      <c r="D59" s="1024"/>
      <c r="E59" s="1024"/>
      <c r="F59" s="70">
        <f>'Tre (UN)'!$F$65</f>
        <v>9.1999999999999993</v>
      </c>
      <c r="G59" s="70">
        <f>'Tre (UN)'!$G$65</f>
        <v>13.8</v>
      </c>
      <c r="H59" s="1048">
        <f t="shared" si="35"/>
        <v>9.1999999999999993</v>
      </c>
      <c r="I59" s="1048">
        <f t="shared" si="35"/>
        <v>13.8</v>
      </c>
    </row>
    <row r="60" spans="1:9">
      <c r="A60" s="1845"/>
      <c r="B60" s="1846"/>
      <c r="C60" s="1020" t="s">
        <v>2115</v>
      </c>
      <c r="D60" s="71">
        <f>'Tre(UZ)'!$R$87</f>
        <v>3.7</v>
      </c>
      <c r="E60" s="71">
        <f>'Tre(UZ)'!$S$87</f>
        <v>5.55</v>
      </c>
      <c r="F60" s="70"/>
      <c r="G60" s="70"/>
      <c r="H60" s="1048">
        <f t="shared" si="35"/>
        <v>3.7</v>
      </c>
      <c r="I60" s="1048">
        <f t="shared" si="35"/>
        <v>5.55</v>
      </c>
    </row>
    <row r="61" spans="1:9">
      <c r="A61" s="1847"/>
      <c r="B61" s="1848"/>
      <c r="C61" s="993" t="s">
        <v>2062</v>
      </c>
      <c r="D61" s="76">
        <f t="shared" ref="D61:I61" si="36">D58+D59+D60</f>
        <v>12.7</v>
      </c>
      <c r="E61" s="76">
        <f t="shared" si="36"/>
        <v>19.05</v>
      </c>
      <c r="F61" s="76">
        <f t="shared" si="36"/>
        <v>9.1999999999999993</v>
      </c>
      <c r="G61" s="76">
        <f t="shared" si="36"/>
        <v>13.8</v>
      </c>
      <c r="H61" s="76">
        <f t="shared" si="36"/>
        <v>21.9</v>
      </c>
      <c r="I61" s="76">
        <f t="shared" si="36"/>
        <v>32.85</v>
      </c>
    </row>
    <row r="62" spans="1:9">
      <c r="A62" s="1843" t="s">
        <v>2116</v>
      </c>
      <c r="B62" s="1844"/>
      <c r="C62" s="1020" t="s">
        <v>2117</v>
      </c>
      <c r="D62" s="71">
        <f>'Tre(UZ)'!$R$85</f>
        <v>2</v>
      </c>
      <c r="E62" s="71">
        <f>'Tre(UZ)'!$S$85</f>
        <v>3</v>
      </c>
      <c r="F62" s="70">
        <f>'Tre (UN)'!$F$58</f>
        <v>1.5</v>
      </c>
      <c r="G62" s="70">
        <f>'Tre (UN)'!$G$58</f>
        <v>2.25</v>
      </c>
      <c r="H62" s="1048">
        <f t="shared" ref="H62:I64" si="37">D62+F62</f>
        <v>3.5</v>
      </c>
      <c r="I62" s="1048">
        <f t="shared" si="37"/>
        <v>5.25</v>
      </c>
    </row>
    <row r="63" spans="1:9">
      <c r="A63" s="1845"/>
      <c r="B63" s="1846"/>
      <c r="C63" s="1020" t="s">
        <v>2118</v>
      </c>
      <c r="D63" s="71">
        <f>'Tre(UZ)'!$R$95</f>
        <v>2</v>
      </c>
      <c r="E63" s="71">
        <f>'Tre(UZ)'!$S$95</f>
        <v>3</v>
      </c>
      <c r="F63" s="70"/>
      <c r="G63" s="70"/>
      <c r="H63" s="1048">
        <f t="shared" si="37"/>
        <v>2</v>
      </c>
      <c r="I63" s="1048">
        <f t="shared" si="37"/>
        <v>3</v>
      </c>
    </row>
    <row r="64" spans="1:9">
      <c r="A64" s="1845"/>
      <c r="B64" s="1846"/>
      <c r="C64" s="1020" t="s">
        <v>2119</v>
      </c>
      <c r="D64" s="1024"/>
      <c r="E64" s="1024"/>
      <c r="F64" s="70">
        <f>'Tre (UN)'!$F$61</f>
        <v>4.76</v>
      </c>
      <c r="G64" s="70">
        <f>'Tre (UN)'!$G$61</f>
        <v>7.1400000000000006</v>
      </c>
      <c r="H64" s="1048">
        <f t="shared" si="37"/>
        <v>4.76</v>
      </c>
      <c r="I64" s="1048">
        <f t="shared" si="37"/>
        <v>7.1400000000000006</v>
      </c>
    </row>
    <row r="65" spans="1:9">
      <c r="A65" s="1847"/>
      <c r="B65" s="1848"/>
      <c r="C65" s="993" t="s">
        <v>2062</v>
      </c>
      <c r="D65" s="76">
        <f t="shared" ref="D65:I65" si="38">D62+D63+D64</f>
        <v>4</v>
      </c>
      <c r="E65" s="76">
        <f t="shared" si="38"/>
        <v>6</v>
      </c>
      <c r="F65" s="76">
        <f t="shared" si="38"/>
        <v>6.26</v>
      </c>
      <c r="G65" s="76">
        <f t="shared" si="38"/>
        <v>9.39</v>
      </c>
      <c r="H65" s="76">
        <f t="shared" si="38"/>
        <v>10.26</v>
      </c>
      <c r="I65" s="76">
        <f t="shared" si="38"/>
        <v>15.39</v>
      </c>
    </row>
    <row r="66" spans="1:9">
      <c r="A66" s="1849" t="s">
        <v>2120</v>
      </c>
      <c r="B66" s="1849"/>
      <c r="C66" s="997" t="s">
        <v>2121</v>
      </c>
      <c r="D66" s="74">
        <f>'Tre(UZ)'!$R$93</f>
        <v>30.69</v>
      </c>
      <c r="E66" s="74">
        <f>'Tre(UZ)'!$S$93</f>
        <v>46.034999999999997</v>
      </c>
      <c r="F66" s="76">
        <f>'Tre (UN)'!$F$68</f>
        <v>2.5</v>
      </c>
      <c r="G66" s="76">
        <f>'Tre (UN)'!$G$68</f>
        <v>3.75</v>
      </c>
      <c r="H66" s="1048">
        <f t="shared" ref="H66:I66" si="39">D66+F66</f>
        <v>33.19</v>
      </c>
      <c r="I66" s="1048">
        <f t="shared" si="39"/>
        <v>49.784999999999997</v>
      </c>
    </row>
    <row r="67" spans="1:9">
      <c r="A67" s="1850" t="s">
        <v>2122</v>
      </c>
      <c r="B67" s="1851"/>
      <c r="C67" s="1021"/>
      <c r="D67" s="999">
        <f t="shared" ref="D67:I67" si="40">D66+D65+D61</f>
        <v>47.39</v>
      </c>
      <c r="E67" s="999">
        <f t="shared" si="40"/>
        <v>71.084999999999994</v>
      </c>
      <c r="F67" s="999">
        <f t="shared" si="40"/>
        <v>17.96</v>
      </c>
      <c r="G67" s="999">
        <f t="shared" si="40"/>
        <v>26.94</v>
      </c>
      <c r="H67" s="999">
        <f t="shared" si="40"/>
        <v>65.349999999999994</v>
      </c>
      <c r="I67" s="999">
        <f t="shared" si="40"/>
        <v>98.025000000000006</v>
      </c>
    </row>
    <row r="68" spans="1:9">
      <c r="A68" s="1852" t="s">
        <v>2123</v>
      </c>
      <c r="B68" s="1853"/>
      <c r="C68" s="1853"/>
      <c r="D68" s="1000">
        <f t="shared" ref="D68:I68" si="41">D67+D57+D50+D35+D24+D12</f>
        <v>230.15</v>
      </c>
      <c r="E68" s="1000">
        <f t="shared" si="41"/>
        <v>342.11950000000002</v>
      </c>
      <c r="F68" s="1000">
        <f t="shared" si="41"/>
        <v>91.86</v>
      </c>
      <c r="G68" s="1000">
        <f t="shared" si="41"/>
        <v>137.79000000000002</v>
      </c>
      <c r="H68" s="1000">
        <f t="shared" si="41"/>
        <v>322.01</v>
      </c>
      <c r="I68" s="1000">
        <f t="shared" si="41"/>
        <v>479.90949999999998</v>
      </c>
    </row>
  </sheetData>
  <mergeCells count="33">
    <mergeCell ref="H2:I2"/>
    <mergeCell ref="A4:B7"/>
    <mergeCell ref="A21:B23"/>
    <mergeCell ref="A1:C1"/>
    <mergeCell ref="A2:B3"/>
    <mergeCell ref="D2:E2"/>
    <mergeCell ref="F2:G2"/>
    <mergeCell ref="A8:B11"/>
    <mergeCell ref="A12:B12"/>
    <mergeCell ref="A13:B16"/>
    <mergeCell ref="A17:B17"/>
    <mergeCell ref="A18:B20"/>
    <mergeCell ref="A49:B49"/>
    <mergeCell ref="A24:B24"/>
    <mergeCell ref="A25:B25"/>
    <mergeCell ref="A26:B28"/>
    <mergeCell ref="A29:B31"/>
    <mergeCell ref="A32:B34"/>
    <mergeCell ref="A35:B35"/>
    <mergeCell ref="A36:B38"/>
    <mergeCell ref="A39:B41"/>
    <mergeCell ref="A42:B44"/>
    <mergeCell ref="A45:B47"/>
    <mergeCell ref="A48:B48"/>
    <mergeCell ref="A66:B66"/>
    <mergeCell ref="A67:B67"/>
    <mergeCell ref="A68:C68"/>
    <mergeCell ref="A50:B50"/>
    <mergeCell ref="A51:B53"/>
    <mergeCell ref="A54:B56"/>
    <mergeCell ref="A57:B57"/>
    <mergeCell ref="A58:B61"/>
    <mergeCell ref="A62:B6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4EE00"/>
  </sheetPr>
  <dimension ref="A1:DR79"/>
  <sheetViews>
    <sheetView zoomScale="124" zoomScaleNormal="124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Q69" sqref="DQ69"/>
    </sheetView>
  </sheetViews>
  <sheetFormatPr defaultRowHeight="15.6"/>
  <cols>
    <col min="1" max="1" width="9.109375" style="923"/>
    <col min="2" max="2" width="12.109375" style="923" customWidth="1"/>
    <col min="3" max="3" width="9.109375" style="923"/>
    <col min="4" max="20" width="14.88671875" customWidth="1"/>
    <col min="21" max="21" width="17.5546875" style="987" customWidth="1"/>
    <col min="22" max="38" width="14.88671875" customWidth="1"/>
    <col min="39" max="39" width="17.5546875" style="987" customWidth="1"/>
    <col min="40" max="56" width="14.88671875" customWidth="1"/>
    <col min="57" max="57" width="17.5546875" style="987" customWidth="1"/>
    <col min="58" max="109" width="14.88671875" customWidth="1"/>
    <col min="110" max="111" width="14.88671875" style="1047" customWidth="1"/>
    <col min="112" max="119" width="12.6640625" customWidth="1"/>
  </cols>
  <sheetData>
    <row r="1" spans="1:119" ht="18">
      <c r="A1" s="1832" t="s">
        <v>2809</v>
      </c>
      <c r="B1" s="1832"/>
      <c r="C1" s="1832"/>
    </row>
    <row r="2" spans="1:119" ht="21.75" customHeight="1">
      <c r="A2" s="1833" t="s">
        <v>2056</v>
      </c>
      <c r="B2" s="1834"/>
      <c r="C2" s="977" t="s">
        <v>1675</v>
      </c>
      <c r="D2" s="1837" t="s">
        <v>2124</v>
      </c>
      <c r="E2" s="1838"/>
      <c r="F2" s="1838"/>
      <c r="G2" s="1838"/>
      <c r="H2" s="1838"/>
      <c r="I2" s="1838"/>
      <c r="J2" s="1838"/>
      <c r="K2" s="1839"/>
      <c r="L2" s="1837" t="s">
        <v>2125</v>
      </c>
      <c r="M2" s="1838"/>
      <c r="N2" s="1838"/>
      <c r="O2" s="1838"/>
      <c r="P2" s="1838"/>
      <c r="Q2" s="1838"/>
      <c r="R2" s="1838"/>
      <c r="S2" s="1839"/>
      <c r="T2" s="1840" t="s">
        <v>2727</v>
      </c>
      <c r="U2" s="1840" t="s">
        <v>2057</v>
      </c>
      <c r="V2" s="1837" t="s">
        <v>2126</v>
      </c>
      <c r="W2" s="1838"/>
      <c r="X2" s="1838"/>
      <c r="Y2" s="1838"/>
      <c r="Z2" s="1838"/>
      <c r="AA2" s="1838"/>
      <c r="AB2" s="1838"/>
      <c r="AC2" s="1839"/>
      <c r="AD2" s="1837" t="s">
        <v>2127</v>
      </c>
      <c r="AE2" s="1838"/>
      <c r="AF2" s="1838"/>
      <c r="AG2" s="1838"/>
      <c r="AH2" s="1838"/>
      <c r="AI2" s="1838"/>
      <c r="AJ2" s="1838"/>
      <c r="AK2" s="1839"/>
      <c r="AL2" s="1840" t="s">
        <v>2727</v>
      </c>
      <c r="AM2" s="1840" t="s">
        <v>2057</v>
      </c>
      <c r="AN2" s="1837" t="s">
        <v>2128</v>
      </c>
      <c r="AO2" s="1838"/>
      <c r="AP2" s="1838"/>
      <c r="AQ2" s="1838"/>
      <c r="AR2" s="1838"/>
      <c r="AS2" s="1838"/>
      <c r="AT2" s="1838"/>
      <c r="AU2" s="1839"/>
      <c r="AV2" s="1837" t="s">
        <v>2742</v>
      </c>
      <c r="AW2" s="1838"/>
      <c r="AX2" s="1838"/>
      <c r="AY2" s="1838"/>
      <c r="AZ2" s="1838"/>
      <c r="BA2" s="1838"/>
      <c r="BB2" s="1838"/>
      <c r="BC2" s="1839"/>
      <c r="BD2" s="1840" t="s">
        <v>2727</v>
      </c>
      <c r="BE2" s="1840" t="s">
        <v>2057</v>
      </c>
      <c r="BF2" s="1837" t="s">
        <v>2752</v>
      </c>
      <c r="BG2" s="1838"/>
      <c r="BH2" s="1838"/>
      <c r="BI2" s="1838"/>
      <c r="BJ2" s="1838"/>
      <c r="BK2" s="1838"/>
      <c r="BL2" s="1838"/>
      <c r="BM2" s="1839"/>
      <c r="BN2" s="1837" t="s">
        <v>2761</v>
      </c>
      <c r="BO2" s="1838"/>
      <c r="BP2" s="1838"/>
      <c r="BQ2" s="1838"/>
      <c r="BR2" s="1838"/>
      <c r="BS2" s="1838"/>
      <c r="BT2" s="1838"/>
      <c r="BU2" s="1839"/>
      <c r="BV2" s="1837" t="s">
        <v>2769</v>
      </c>
      <c r="BW2" s="1838"/>
      <c r="BX2" s="1838"/>
      <c r="BY2" s="1838"/>
      <c r="BZ2" s="1838"/>
      <c r="CA2" s="1838"/>
      <c r="CB2" s="1838"/>
      <c r="CC2" s="1839"/>
      <c r="CD2" s="1837" t="s">
        <v>2777</v>
      </c>
      <c r="CE2" s="1838"/>
      <c r="CF2" s="1838"/>
      <c r="CG2" s="1838"/>
      <c r="CH2" s="1838"/>
      <c r="CI2" s="1838"/>
      <c r="CJ2" s="1838"/>
      <c r="CK2" s="1839"/>
      <c r="CL2" s="1837" t="s">
        <v>2777</v>
      </c>
      <c r="CM2" s="1838"/>
      <c r="CN2" s="1838"/>
      <c r="CO2" s="1838"/>
      <c r="CP2" s="1838"/>
      <c r="CQ2" s="1838"/>
      <c r="CR2" s="1838"/>
      <c r="CS2" s="1839"/>
      <c r="CT2" s="1837" t="s">
        <v>2777</v>
      </c>
      <c r="CU2" s="1838"/>
      <c r="CV2" s="1838"/>
      <c r="CW2" s="1838"/>
      <c r="CX2" s="1838"/>
      <c r="CY2" s="1838"/>
      <c r="CZ2" s="1838"/>
      <c r="DA2" s="1839"/>
      <c r="DB2" s="2053" t="s">
        <v>2811</v>
      </c>
      <c r="DC2" s="2053"/>
      <c r="DD2" s="2053" t="s">
        <v>2811</v>
      </c>
      <c r="DE2" s="2053"/>
      <c r="DF2" s="2053" t="s">
        <v>2812</v>
      </c>
      <c r="DG2" s="1837"/>
      <c r="DH2" s="2055" t="s">
        <v>2800</v>
      </c>
      <c r="DI2" s="2055"/>
      <c r="DJ2" s="2055"/>
      <c r="DK2" s="2055"/>
      <c r="DL2" s="2055"/>
      <c r="DM2" s="2055"/>
      <c r="DN2" s="2054" t="s">
        <v>2807</v>
      </c>
      <c r="DO2" s="2055" t="s">
        <v>2808</v>
      </c>
    </row>
    <row r="3" spans="1:119" ht="30.75" customHeight="1">
      <c r="A3" s="1835"/>
      <c r="B3" s="1836"/>
      <c r="C3" s="978"/>
      <c r="D3" s="979" t="s">
        <v>2717</v>
      </c>
      <c r="E3" s="979" t="s">
        <v>2718</v>
      </c>
      <c r="F3" s="979" t="s">
        <v>2719</v>
      </c>
      <c r="G3" s="979" t="s">
        <v>2718</v>
      </c>
      <c r="H3" s="979" t="s">
        <v>2724</v>
      </c>
      <c r="I3" s="979" t="s">
        <v>2718</v>
      </c>
      <c r="J3" s="991" t="s">
        <v>2726</v>
      </c>
      <c r="K3" s="991" t="s">
        <v>2057</v>
      </c>
      <c r="L3" s="979" t="s">
        <v>2720</v>
      </c>
      <c r="M3" s="979" t="s">
        <v>2721</v>
      </c>
      <c r="N3" s="979" t="s">
        <v>2722</v>
      </c>
      <c r="O3" s="979" t="s">
        <v>2721</v>
      </c>
      <c r="P3" s="979" t="s">
        <v>2725</v>
      </c>
      <c r="Q3" s="982" t="s">
        <v>2721</v>
      </c>
      <c r="R3" s="991" t="s">
        <v>2726</v>
      </c>
      <c r="S3" s="991" t="s">
        <v>2057</v>
      </c>
      <c r="T3" s="1840"/>
      <c r="U3" s="1840"/>
      <c r="V3" s="979" t="s">
        <v>2733</v>
      </c>
      <c r="W3" s="979" t="s">
        <v>2734</v>
      </c>
      <c r="X3" s="979" t="s">
        <v>2735</v>
      </c>
      <c r="Y3" s="979" t="s">
        <v>2734</v>
      </c>
      <c r="Z3" s="979" t="s">
        <v>2736</v>
      </c>
      <c r="AA3" s="979" t="s">
        <v>2734</v>
      </c>
      <c r="AB3" s="991" t="s">
        <v>2726</v>
      </c>
      <c r="AC3" s="991" t="s">
        <v>2057</v>
      </c>
      <c r="AD3" s="979" t="s">
        <v>2737</v>
      </c>
      <c r="AE3" s="979" t="s">
        <v>2738</v>
      </c>
      <c r="AF3" s="979" t="s">
        <v>2739</v>
      </c>
      <c r="AG3" s="979" t="s">
        <v>2738</v>
      </c>
      <c r="AH3" s="979" t="s">
        <v>2740</v>
      </c>
      <c r="AI3" s="982" t="s">
        <v>2738</v>
      </c>
      <c r="AJ3" s="991" t="s">
        <v>2726</v>
      </c>
      <c r="AK3" s="991" t="s">
        <v>2057</v>
      </c>
      <c r="AL3" s="1840"/>
      <c r="AM3" s="1840"/>
      <c r="AN3" s="979" t="s">
        <v>2743</v>
      </c>
      <c r="AO3" s="979" t="s">
        <v>2744</v>
      </c>
      <c r="AP3" s="979" t="s">
        <v>2745</v>
      </c>
      <c r="AQ3" s="979" t="s">
        <v>2744</v>
      </c>
      <c r="AR3" s="979" t="s">
        <v>2746</v>
      </c>
      <c r="AS3" s="979" t="s">
        <v>2744</v>
      </c>
      <c r="AT3" s="991" t="s">
        <v>2726</v>
      </c>
      <c r="AU3" s="991" t="s">
        <v>2057</v>
      </c>
      <c r="AV3" s="979" t="s">
        <v>2720</v>
      </c>
      <c r="AW3" s="979" t="s">
        <v>2747</v>
      </c>
      <c r="AX3" s="979" t="s">
        <v>2748</v>
      </c>
      <c r="AY3" s="979" t="s">
        <v>2747</v>
      </c>
      <c r="AZ3" s="979" t="s">
        <v>2749</v>
      </c>
      <c r="BA3" s="982" t="s">
        <v>2747</v>
      </c>
      <c r="BB3" s="991" t="s">
        <v>2726</v>
      </c>
      <c r="BC3" s="991" t="s">
        <v>2057</v>
      </c>
      <c r="BD3" s="1840"/>
      <c r="BE3" s="1840"/>
      <c r="BF3" s="979" t="s">
        <v>2753</v>
      </c>
      <c r="BG3" s="979" t="s">
        <v>2754</v>
      </c>
      <c r="BH3" s="979" t="s">
        <v>2755</v>
      </c>
      <c r="BI3" s="979" t="s">
        <v>2756</v>
      </c>
      <c r="BJ3" s="979" t="s">
        <v>2757</v>
      </c>
      <c r="BK3" s="979" t="s">
        <v>2758</v>
      </c>
      <c r="BL3" s="991" t="s">
        <v>2759</v>
      </c>
      <c r="BM3" s="991" t="s">
        <v>2057</v>
      </c>
      <c r="BN3" s="979" t="s">
        <v>2762</v>
      </c>
      <c r="BO3" s="979" t="s">
        <v>2763</v>
      </c>
      <c r="BP3" s="979" t="s">
        <v>2764</v>
      </c>
      <c r="BQ3" s="979" t="s">
        <v>2765</v>
      </c>
      <c r="BR3" s="979" t="s">
        <v>2766</v>
      </c>
      <c r="BS3" s="979" t="s">
        <v>2767</v>
      </c>
      <c r="BT3" s="991" t="s">
        <v>2759</v>
      </c>
      <c r="BU3" s="991" t="s">
        <v>2057</v>
      </c>
      <c r="BV3" s="979" t="s">
        <v>2770</v>
      </c>
      <c r="BW3" s="979" t="s">
        <v>2771</v>
      </c>
      <c r="BX3" s="979" t="s">
        <v>2772</v>
      </c>
      <c r="BY3" s="979" t="s">
        <v>2773</v>
      </c>
      <c r="BZ3" s="979" t="s">
        <v>2774</v>
      </c>
      <c r="CA3" s="979" t="s">
        <v>2775</v>
      </c>
      <c r="CB3" s="991" t="s">
        <v>2759</v>
      </c>
      <c r="CC3" s="991" t="s">
        <v>2057</v>
      </c>
      <c r="CD3" s="979" t="s">
        <v>2778</v>
      </c>
      <c r="CE3" s="979" t="s">
        <v>2779</v>
      </c>
      <c r="CF3" s="979" t="s">
        <v>2780</v>
      </c>
      <c r="CG3" s="979" t="s">
        <v>2781</v>
      </c>
      <c r="CH3" s="979" t="s">
        <v>2782</v>
      </c>
      <c r="CI3" s="979" t="s">
        <v>2783</v>
      </c>
      <c r="CJ3" s="991" t="s">
        <v>2784</v>
      </c>
      <c r="CK3" s="991" t="s">
        <v>2057</v>
      </c>
      <c r="CL3" s="979" t="s">
        <v>2786</v>
      </c>
      <c r="CM3" s="979" t="s">
        <v>2787</v>
      </c>
      <c r="CN3" s="979" t="s">
        <v>2788</v>
      </c>
      <c r="CO3" s="979" t="s">
        <v>2789</v>
      </c>
      <c r="CP3" s="979" t="s">
        <v>2790</v>
      </c>
      <c r="CQ3" s="979" t="s">
        <v>2791</v>
      </c>
      <c r="CR3" s="991" t="s">
        <v>2784</v>
      </c>
      <c r="CS3" s="991" t="s">
        <v>2057</v>
      </c>
      <c r="CT3" s="979" t="s">
        <v>2793</v>
      </c>
      <c r="CU3" s="979" t="s">
        <v>2794</v>
      </c>
      <c r="CV3" s="979" t="s">
        <v>2795</v>
      </c>
      <c r="CW3" s="979" t="s">
        <v>2796</v>
      </c>
      <c r="CX3" s="979" t="s">
        <v>2797</v>
      </c>
      <c r="CY3" s="979" t="s">
        <v>2798</v>
      </c>
      <c r="CZ3" s="991" t="s">
        <v>2784</v>
      </c>
      <c r="DA3" s="991" t="s">
        <v>2057</v>
      </c>
      <c r="DB3" s="979" t="s">
        <v>2818</v>
      </c>
      <c r="DC3" s="979" t="s">
        <v>2814</v>
      </c>
      <c r="DD3" s="979" t="s">
        <v>2817</v>
      </c>
      <c r="DE3" s="979" t="s">
        <v>2816</v>
      </c>
      <c r="DF3" s="991" t="s">
        <v>2726</v>
      </c>
      <c r="DG3" s="1050" t="s">
        <v>2057</v>
      </c>
      <c r="DH3" s="991" t="s">
        <v>2801</v>
      </c>
      <c r="DI3" s="991" t="s">
        <v>2802</v>
      </c>
      <c r="DJ3" s="991" t="s">
        <v>2803</v>
      </c>
      <c r="DK3" s="991" t="s">
        <v>2804</v>
      </c>
      <c r="DL3" s="991" t="s">
        <v>2805</v>
      </c>
      <c r="DM3" s="991" t="s">
        <v>2806</v>
      </c>
      <c r="DN3" s="2054"/>
      <c r="DO3" s="2055"/>
    </row>
    <row r="4" spans="1:119" ht="28.5" customHeight="1">
      <c r="A4" s="1843" t="s">
        <v>2058</v>
      </c>
      <c r="B4" s="1844"/>
      <c r="C4" s="980" t="s">
        <v>2059</v>
      </c>
      <c r="D4" s="69"/>
      <c r="E4" s="69"/>
      <c r="F4" s="70">
        <f>uzri!$M$51</f>
        <v>1.625</v>
      </c>
      <c r="G4" s="70">
        <f>uzri!$P$51</f>
        <v>114.89</v>
      </c>
      <c r="H4" s="70"/>
      <c r="I4" s="70"/>
      <c r="J4" s="992">
        <f>D4+F4+H4</f>
        <v>1.625</v>
      </c>
      <c r="K4" s="992">
        <f>E4+G4+I4</f>
        <v>114.89</v>
      </c>
      <c r="L4" s="69"/>
      <c r="M4" s="69"/>
      <c r="N4" s="69"/>
      <c r="O4" s="69"/>
      <c r="P4" s="70"/>
      <c r="Q4" s="983"/>
      <c r="R4" s="992">
        <f>L4+N4+P4</f>
        <v>0</v>
      </c>
      <c r="S4" s="992">
        <f>M4+O4+Q4</f>
        <v>0</v>
      </c>
      <c r="T4" s="1002">
        <f>J4+R4</f>
        <v>1.625</v>
      </c>
      <c r="U4" s="1002">
        <f>K4+S4</f>
        <v>114.89</v>
      </c>
      <c r="V4" s="69"/>
      <c r="W4" s="69"/>
      <c r="X4" s="70"/>
      <c r="Y4" s="70"/>
      <c r="Z4" s="70">
        <f>unri!$M$107</f>
        <v>1</v>
      </c>
      <c r="AA4" s="70">
        <f>unri!$P$107</f>
        <v>70</v>
      </c>
      <c r="AB4" s="992">
        <f>V4+X4+Z4</f>
        <v>1</v>
      </c>
      <c r="AC4" s="992">
        <f>W4+Y4+AA4</f>
        <v>70</v>
      </c>
      <c r="AD4" s="69"/>
      <c r="AE4" s="69"/>
      <c r="AF4" s="69"/>
      <c r="AG4" s="69"/>
      <c r="AH4" s="70"/>
      <c r="AI4" s="983"/>
      <c r="AJ4" s="992">
        <f>AD4+AF4+AH4</f>
        <v>0</v>
      </c>
      <c r="AK4" s="992">
        <f>AE4+AG4+AI4</f>
        <v>0</v>
      </c>
      <c r="AL4" s="1002">
        <f>AB4+AJ4</f>
        <v>1</v>
      </c>
      <c r="AM4" s="1002">
        <f>AC4+AK4</f>
        <v>70</v>
      </c>
      <c r="AN4" s="70">
        <f>vri!$M$8</f>
        <v>1</v>
      </c>
      <c r="AO4" s="70">
        <f>vri!$P$8</f>
        <v>63.49</v>
      </c>
      <c r="AP4" s="70"/>
      <c r="AQ4" s="70"/>
      <c r="AR4" s="70">
        <f>vri!$M$364</f>
        <v>3</v>
      </c>
      <c r="AS4" s="70">
        <f>vri!$P$364</f>
        <v>225</v>
      </c>
      <c r="AT4" s="992">
        <f>AN4+AP4+AR4</f>
        <v>4</v>
      </c>
      <c r="AU4" s="992">
        <f>AO4+AQ4+AS4</f>
        <v>288.49</v>
      </c>
      <c r="AV4" s="69"/>
      <c r="AW4" s="69"/>
      <c r="AX4" s="69"/>
      <c r="AY4" s="69"/>
      <c r="AZ4" s="70"/>
      <c r="BA4" s="983"/>
      <c r="BB4" s="992">
        <f>AV4+AX4+AZ4</f>
        <v>0</v>
      </c>
      <c r="BC4" s="992">
        <f>AW4+AY4+BA4</f>
        <v>0</v>
      </c>
      <c r="BD4" s="1002">
        <f>AT4+BB4</f>
        <v>4</v>
      </c>
      <c r="BE4" s="1002">
        <f>AU4+BC4</f>
        <v>288.49</v>
      </c>
      <c r="BF4" s="70">
        <f>'UZ-St'!$J$10</f>
        <v>71</v>
      </c>
      <c r="BG4" s="70">
        <f>'UZ-St'!$L$10</f>
        <v>586.3900000000001</v>
      </c>
      <c r="BH4" s="70">
        <f>'UZ-St'!$J$81</f>
        <v>72</v>
      </c>
      <c r="BI4" s="70">
        <f>'UZ-St'!$L$81</f>
        <v>377.09</v>
      </c>
      <c r="BJ4" s="70">
        <f>'UZ-St'!$J$128</f>
        <v>39</v>
      </c>
      <c r="BK4" s="70">
        <f>'UZ-St'!$L$128</f>
        <v>308.36</v>
      </c>
      <c r="BL4" s="992">
        <f>BF4+BH4+BJ4</f>
        <v>182</v>
      </c>
      <c r="BM4" s="992">
        <f>BG4+BI4+BK4</f>
        <v>1271.8400000000001</v>
      </c>
      <c r="BN4" s="69"/>
      <c r="BO4" s="69"/>
      <c r="BP4" s="70"/>
      <c r="BQ4" s="70"/>
      <c r="BR4" s="70"/>
      <c r="BS4" s="70"/>
      <c r="BT4" s="992">
        <f>BN4+BP4+BR4</f>
        <v>0</v>
      </c>
      <c r="BU4" s="992">
        <f>BO4+BQ4+BS4</f>
        <v>0</v>
      </c>
      <c r="BV4" s="69"/>
      <c r="BW4" s="69"/>
      <c r="BX4" s="70"/>
      <c r="BY4" s="70"/>
      <c r="BZ4" s="70">
        <f>'VR or CCA-St'!$J$174</f>
        <v>23</v>
      </c>
      <c r="CA4" s="70">
        <f>'VR or CCA-St'!$L$174</f>
        <v>80</v>
      </c>
      <c r="CB4" s="992">
        <f>BV4+BX4+BZ4</f>
        <v>23</v>
      </c>
      <c r="CC4" s="992">
        <f>BW4+BY4+CA4</f>
        <v>80</v>
      </c>
      <c r="CD4" s="69"/>
      <c r="CE4" s="69"/>
      <c r="CF4" s="70">
        <f>'UZ-Ew'!$L$100</f>
        <v>6294.82</v>
      </c>
      <c r="CG4" s="70">
        <f>'UZ-Ew'!$M$100</f>
        <v>9</v>
      </c>
      <c r="CH4" s="70">
        <f>'UZ-Ew'!$L$116</f>
        <v>4500</v>
      </c>
      <c r="CI4" s="70">
        <f>'UZ-Ew'!$M$116</f>
        <v>0.5</v>
      </c>
      <c r="CJ4" s="992">
        <f>CD4+CF4+CH4</f>
        <v>10794.82</v>
      </c>
      <c r="CK4" s="992">
        <f>CE4+CG4+CI4</f>
        <v>9.5</v>
      </c>
      <c r="CL4" s="69"/>
      <c r="CM4" s="69"/>
      <c r="CN4" s="70"/>
      <c r="CO4" s="70"/>
      <c r="CP4" s="70"/>
      <c r="CQ4" s="70"/>
      <c r="CR4" s="992">
        <f>CL4+CN4+CP4</f>
        <v>0</v>
      </c>
      <c r="CS4" s="992">
        <f>CM4+CO4+CQ4</f>
        <v>0</v>
      </c>
      <c r="CT4" s="69"/>
      <c r="CU4" s="69"/>
      <c r="CV4" s="70"/>
      <c r="CW4" s="70"/>
      <c r="CX4" s="70">
        <f>'VR or CCA-Ew'!$L$183</f>
        <v>13500</v>
      </c>
      <c r="CY4" s="70">
        <f>'VR or CCA-Ew'!$M$183</f>
        <v>1.5</v>
      </c>
      <c r="CZ4" s="992">
        <f>CT4+CV4+CX4</f>
        <v>13500</v>
      </c>
      <c r="DA4" s="992">
        <f>CU4+CW4+CY4</f>
        <v>1.5</v>
      </c>
      <c r="DB4" s="70">
        <f>'Tre(UZ)'!$R$9</f>
        <v>2.4699999999999998</v>
      </c>
      <c r="DC4" s="70">
        <f>'Tre(UZ)'!$S$9</f>
        <v>3.7050000000000001</v>
      </c>
      <c r="DD4" s="70"/>
      <c r="DE4" s="70"/>
      <c r="DF4" s="1048">
        <f>DB4+DD4</f>
        <v>2.4699999999999998</v>
      </c>
      <c r="DG4" s="1051">
        <f>DC4+DE4</f>
        <v>3.7050000000000001</v>
      </c>
      <c r="DH4" s="1054">
        <f>T4+AL4+BD4</f>
        <v>6.625</v>
      </c>
      <c r="DI4" s="1054">
        <f>BL4+BT4+CB4</f>
        <v>205</v>
      </c>
      <c r="DJ4" s="1054">
        <f>DB4+DD4</f>
        <v>2.4699999999999998</v>
      </c>
      <c r="DK4" s="1049">
        <v>1</v>
      </c>
      <c r="DL4" s="1049"/>
      <c r="DM4" s="1054">
        <f>CR4+CZ4+CJ4</f>
        <v>24294.82</v>
      </c>
      <c r="DN4" s="1054">
        <f>U4+AM4+BE4+BM4+BU4+CC4+CK4+CS4+DA4+DC4+DE4+'GC+Ghat'!F9</f>
        <v>1899.9250000000002</v>
      </c>
      <c r="DO4" s="1049"/>
    </row>
    <row r="5" spans="1:119" ht="28.5" customHeight="1">
      <c r="A5" s="1845"/>
      <c r="B5" s="1846"/>
      <c r="C5" s="980" t="s">
        <v>2060</v>
      </c>
      <c r="D5" s="70">
        <f>uzri!$M$8</f>
        <v>2</v>
      </c>
      <c r="E5" s="70">
        <f>uzri!$P$8</f>
        <v>116.84</v>
      </c>
      <c r="F5" s="70"/>
      <c r="G5" s="70"/>
      <c r="H5" s="70">
        <f>uzri!$M$84</f>
        <v>1</v>
      </c>
      <c r="I5" s="70">
        <f>uzri!$P$84</f>
        <v>70</v>
      </c>
      <c r="J5" s="992">
        <f t="shared" ref="J5:K68" si="0">D5+F5+H5</f>
        <v>3</v>
      </c>
      <c r="K5" s="992">
        <f t="shared" si="0"/>
        <v>186.84</v>
      </c>
      <c r="L5" s="69"/>
      <c r="M5" s="69"/>
      <c r="N5" s="69"/>
      <c r="O5" s="69"/>
      <c r="P5" s="69"/>
      <c r="Q5" s="984"/>
      <c r="R5" s="992">
        <f t="shared" ref="R5:S68" si="1">L5+N5+P5</f>
        <v>0</v>
      </c>
      <c r="S5" s="992">
        <f t="shared" si="1"/>
        <v>0</v>
      </c>
      <c r="T5" s="1002">
        <f t="shared" ref="T5:U68" si="2">J5+R5</f>
        <v>3</v>
      </c>
      <c r="U5" s="1002">
        <f>K5+S5</f>
        <v>186.84</v>
      </c>
      <c r="V5" s="70"/>
      <c r="W5" s="70"/>
      <c r="X5" s="70"/>
      <c r="Y5" s="70"/>
      <c r="Z5" s="70">
        <f>unri!$M$109</f>
        <v>2</v>
      </c>
      <c r="AA5" s="70">
        <f>unri!$P$109</f>
        <v>140</v>
      </c>
      <c r="AB5" s="992">
        <f t="shared" ref="AB5:AC68" si="3">V5+X5+Z5</f>
        <v>2</v>
      </c>
      <c r="AC5" s="992">
        <f t="shared" si="3"/>
        <v>140</v>
      </c>
      <c r="AD5" s="69"/>
      <c r="AE5" s="69"/>
      <c r="AF5" s="69"/>
      <c r="AG5" s="69"/>
      <c r="AH5" s="69"/>
      <c r="AI5" s="984"/>
      <c r="AJ5" s="992">
        <f t="shared" ref="AJ5:AK68" si="4">AD5+AF5+AH5</f>
        <v>0</v>
      </c>
      <c r="AK5" s="992">
        <f t="shared" si="4"/>
        <v>0</v>
      </c>
      <c r="AL5" s="1002">
        <f t="shared" ref="AL5:AM20" si="5">AB5+AJ5</f>
        <v>2</v>
      </c>
      <c r="AM5" s="1002">
        <f>AC5+AK5</f>
        <v>140</v>
      </c>
      <c r="AN5" s="70">
        <f>vri!$M$10</f>
        <v>2.2999999999999998</v>
      </c>
      <c r="AO5" s="70">
        <f>vri!$P$10</f>
        <v>131.06</v>
      </c>
      <c r="AP5" s="70"/>
      <c r="AQ5" s="70"/>
      <c r="AR5" s="70">
        <f>vri!$M$360</f>
        <v>1.45</v>
      </c>
      <c r="AS5" s="70">
        <f>vri!$P$360</f>
        <v>91.65</v>
      </c>
      <c r="AT5" s="992">
        <f t="shared" ref="AT5:AU68" si="6">AN5+AP5+AR5</f>
        <v>3.75</v>
      </c>
      <c r="AU5" s="992">
        <f t="shared" si="6"/>
        <v>222.71</v>
      </c>
      <c r="AV5" s="69"/>
      <c r="AW5" s="69"/>
      <c r="AX5" s="69"/>
      <c r="AY5" s="69"/>
      <c r="AZ5" s="69"/>
      <c r="BA5" s="984"/>
      <c r="BB5" s="992">
        <f t="shared" ref="BB5:BC68" si="7">AV5+AX5+AZ5</f>
        <v>0</v>
      </c>
      <c r="BC5" s="992">
        <f t="shared" si="7"/>
        <v>0</v>
      </c>
      <c r="BD5" s="1002">
        <f t="shared" ref="BD5:BE20" si="8">AT5+BB5</f>
        <v>3.75</v>
      </c>
      <c r="BE5" s="1002">
        <f>AU5+BC5</f>
        <v>222.71</v>
      </c>
      <c r="BF5" s="70"/>
      <c r="BG5" s="70"/>
      <c r="BH5" s="70">
        <f>'UZ-St'!$J$83</f>
        <v>21</v>
      </c>
      <c r="BI5" s="70">
        <f>'UZ-St'!$L$83</f>
        <v>155.4</v>
      </c>
      <c r="BJ5" s="70">
        <f>'UZ-St'!$J$130</f>
        <v>20</v>
      </c>
      <c r="BK5" s="70">
        <f>'UZ-St'!$L$130</f>
        <v>100</v>
      </c>
      <c r="BL5" s="992">
        <f t="shared" ref="BL5:BM68" si="9">BF5+BH5+BJ5</f>
        <v>41</v>
      </c>
      <c r="BM5" s="992">
        <f t="shared" si="9"/>
        <v>255.4</v>
      </c>
      <c r="BN5" s="70"/>
      <c r="BO5" s="70"/>
      <c r="BP5" s="70"/>
      <c r="BQ5" s="70"/>
      <c r="BR5" s="70"/>
      <c r="BS5" s="70"/>
      <c r="BT5" s="992">
        <f t="shared" ref="BT5:BU68" si="10">BN5+BP5+BR5</f>
        <v>0</v>
      </c>
      <c r="BU5" s="992">
        <f t="shared" si="10"/>
        <v>0</v>
      </c>
      <c r="BV5" s="70"/>
      <c r="BW5" s="70"/>
      <c r="BX5" s="70"/>
      <c r="BY5" s="70"/>
      <c r="BZ5" s="70">
        <f>'VR or CCA-St'!$J$179</f>
        <v>12</v>
      </c>
      <c r="CA5" s="70">
        <f>'VR or CCA-St'!$L$179</f>
        <v>0</v>
      </c>
      <c r="CB5" s="992">
        <f t="shared" ref="CB5:CC68" si="11">BV5+BX5+BZ5</f>
        <v>12</v>
      </c>
      <c r="CC5" s="992">
        <f t="shared" si="11"/>
        <v>0</v>
      </c>
      <c r="CD5" s="70">
        <f>'UZ-Ew'!$L$8</f>
        <v>8036.0249999999996</v>
      </c>
      <c r="CE5" s="70">
        <f>'UZ-Ew'!$M$8</f>
        <v>12.82</v>
      </c>
      <c r="CF5" s="70">
        <f>'UZ-Ew'!$L$103</f>
        <v>14921.82</v>
      </c>
      <c r="CG5" s="70">
        <f>'UZ-Ew'!$M$103</f>
        <v>23.990000000000002</v>
      </c>
      <c r="CH5" s="70"/>
      <c r="CI5" s="70"/>
      <c r="CJ5" s="992">
        <f t="shared" ref="CJ5:CK68" si="12">CD5+CF5+CH5</f>
        <v>22957.845000000001</v>
      </c>
      <c r="CK5" s="992">
        <f t="shared" si="12"/>
        <v>36.81</v>
      </c>
      <c r="CL5" s="70"/>
      <c r="CM5" s="70"/>
      <c r="CN5" s="70"/>
      <c r="CO5" s="70"/>
      <c r="CP5" s="70">
        <f>'UN-Ew'!$L$104</f>
        <v>4500</v>
      </c>
      <c r="CQ5" s="70">
        <f>'UN-Ew'!$M$104</f>
        <v>5.92</v>
      </c>
      <c r="CR5" s="992">
        <f t="shared" ref="CR5:CS68" si="13">CL5+CN5+CP5</f>
        <v>4500</v>
      </c>
      <c r="CS5" s="992">
        <f t="shared" si="13"/>
        <v>5.92</v>
      </c>
      <c r="CT5" s="70">
        <f>'VR or CCA-Ew'!$L$10</f>
        <v>12822</v>
      </c>
      <c r="CU5" s="70">
        <f>'VR or CCA-Ew'!$M$10</f>
        <v>15.97</v>
      </c>
      <c r="CV5" s="70"/>
      <c r="CW5" s="70"/>
      <c r="CX5" s="70">
        <f>'VR or CCA-Ew'!$L$186</f>
        <v>27000</v>
      </c>
      <c r="CY5" s="70">
        <f>'VR or CCA-Ew'!$M$186</f>
        <v>11.5</v>
      </c>
      <c r="CZ5" s="992">
        <f t="shared" ref="CZ5:DA68" si="14">CT5+CV5+CX5</f>
        <v>39822</v>
      </c>
      <c r="DA5" s="992">
        <f t="shared" si="14"/>
        <v>27.47</v>
      </c>
      <c r="DB5" s="70">
        <f>'Tre(UZ)'!$R$11</f>
        <v>11.5</v>
      </c>
      <c r="DC5" s="70">
        <f>'Tre(UZ)'!$S$11</f>
        <v>17.25</v>
      </c>
      <c r="DD5" s="70"/>
      <c r="DE5" s="70"/>
      <c r="DF5" s="1048">
        <f t="shared" ref="DF5:DG6" si="15">DB5+DD5</f>
        <v>11.5</v>
      </c>
      <c r="DG5" s="1051">
        <f t="shared" si="15"/>
        <v>17.25</v>
      </c>
      <c r="DH5" s="1054">
        <f t="shared" ref="DH5:DH66" si="16">T5+AL5+BD5</f>
        <v>8.75</v>
      </c>
      <c r="DI5" s="1054">
        <f t="shared" ref="DI5:DI66" si="17">BL5+BT5+CB5</f>
        <v>53</v>
      </c>
      <c r="DJ5" s="1054">
        <f t="shared" ref="DJ5:DJ66" si="18">DB5+DD5</f>
        <v>11.5</v>
      </c>
      <c r="DK5" s="1049">
        <v>1</v>
      </c>
      <c r="DL5" s="1049">
        <v>1</v>
      </c>
      <c r="DM5" s="1054">
        <f t="shared" ref="DM5:DM66" si="19">CR5+CZ5+CJ5</f>
        <v>67279.845000000001</v>
      </c>
      <c r="DN5" s="1054">
        <f>U5+AM5+BE5+BM5+BU5+CC5+CK5+CS5+DA5+DC5+DE5+'GC+Ghat'!F7+'GC+Ghat'!I7</f>
        <v>995.4</v>
      </c>
      <c r="DO5" s="1049"/>
    </row>
    <row r="6" spans="1:119" ht="28.5" customHeight="1">
      <c r="A6" s="1845"/>
      <c r="B6" s="1846"/>
      <c r="C6" s="980" t="s">
        <v>2061</v>
      </c>
      <c r="D6" s="69"/>
      <c r="E6" s="69"/>
      <c r="F6" s="70"/>
      <c r="G6" s="70"/>
      <c r="H6" s="68"/>
      <c r="I6" s="70"/>
      <c r="J6" s="992">
        <f t="shared" si="0"/>
        <v>0</v>
      </c>
      <c r="K6" s="992">
        <f t="shared" si="0"/>
        <v>0</v>
      </c>
      <c r="L6" s="69"/>
      <c r="M6" s="69"/>
      <c r="N6" s="69"/>
      <c r="O6" s="69"/>
      <c r="P6" s="70"/>
      <c r="Q6" s="984"/>
      <c r="R6" s="992">
        <f t="shared" si="1"/>
        <v>0</v>
      </c>
      <c r="S6" s="992">
        <f t="shared" si="1"/>
        <v>0</v>
      </c>
      <c r="T6" s="1002">
        <f t="shared" si="2"/>
        <v>0</v>
      </c>
      <c r="U6" s="1002">
        <f t="shared" si="2"/>
        <v>0</v>
      </c>
      <c r="V6" s="69"/>
      <c r="W6" s="69"/>
      <c r="X6" s="70"/>
      <c r="Y6" s="70"/>
      <c r="Z6" s="68"/>
      <c r="AA6" s="70"/>
      <c r="AB6" s="992">
        <f t="shared" si="3"/>
        <v>0</v>
      </c>
      <c r="AC6" s="992">
        <f t="shared" si="3"/>
        <v>0</v>
      </c>
      <c r="AD6" s="69"/>
      <c r="AE6" s="69"/>
      <c r="AF6" s="69"/>
      <c r="AG6" s="69"/>
      <c r="AH6" s="70"/>
      <c r="AI6" s="984"/>
      <c r="AJ6" s="992">
        <f t="shared" si="4"/>
        <v>0</v>
      </c>
      <c r="AK6" s="992">
        <f t="shared" si="4"/>
        <v>0</v>
      </c>
      <c r="AL6" s="1002">
        <f t="shared" si="5"/>
        <v>0</v>
      </c>
      <c r="AM6" s="1002">
        <f t="shared" si="5"/>
        <v>0</v>
      </c>
      <c r="AN6" s="69"/>
      <c r="AO6" s="69"/>
      <c r="AP6" s="70"/>
      <c r="AQ6" s="70"/>
      <c r="AR6" s="68"/>
      <c r="AS6" s="70"/>
      <c r="AT6" s="992">
        <f t="shared" si="6"/>
        <v>0</v>
      </c>
      <c r="AU6" s="992">
        <f t="shared" si="6"/>
        <v>0</v>
      </c>
      <c r="AV6" s="69"/>
      <c r="AW6" s="69"/>
      <c r="AX6" s="69"/>
      <c r="AY6" s="69"/>
      <c r="AZ6" s="70"/>
      <c r="BA6" s="984"/>
      <c r="BB6" s="992">
        <f t="shared" si="7"/>
        <v>0</v>
      </c>
      <c r="BC6" s="992">
        <f t="shared" si="7"/>
        <v>0</v>
      </c>
      <c r="BD6" s="1002">
        <f t="shared" si="8"/>
        <v>0</v>
      </c>
      <c r="BE6" s="1002">
        <f t="shared" si="8"/>
        <v>0</v>
      </c>
      <c r="BF6" s="70">
        <f>'UZ-St'!$J$13</f>
        <v>86.12</v>
      </c>
      <c r="BG6" s="70">
        <f>'UZ-St'!$L$13</f>
        <v>522.88</v>
      </c>
      <c r="BH6" s="70"/>
      <c r="BI6" s="70"/>
      <c r="BJ6" s="68"/>
      <c r="BK6" s="70"/>
      <c r="BL6" s="992">
        <f t="shared" si="9"/>
        <v>86.12</v>
      </c>
      <c r="BM6" s="992">
        <f t="shared" si="9"/>
        <v>522.88</v>
      </c>
      <c r="BN6" s="69"/>
      <c r="BO6" s="69"/>
      <c r="BP6" s="70"/>
      <c r="BQ6" s="70"/>
      <c r="BR6" s="68"/>
      <c r="BS6" s="70"/>
      <c r="BT6" s="992">
        <f t="shared" si="10"/>
        <v>0</v>
      </c>
      <c r="BU6" s="992">
        <f t="shared" si="10"/>
        <v>0</v>
      </c>
      <c r="BV6" s="69"/>
      <c r="BW6" s="69"/>
      <c r="BX6" s="70"/>
      <c r="BY6" s="70"/>
      <c r="BZ6" s="68"/>
      <c r="CA6" s="70"/>
      <c r="CB6" s="992">
        <f t="shared" si="11"/>
        <v>0</v>
      </c>
      <c r="CC6" s="992">
        <f t="shared" si="11"/>
        <v>0</v>
      </c>
      <c r="CD6" s="1018">
        <f>'UZ-Ew'!$L$10</f>
        <v>12629.36</v>
      </c>
      <c r="CE6" s="1018">
        <f>'UZ-Ew'!$M$10</f>
        <v>15.39</v>
      </c>
      <c r="CF6" s="70"/>
      <c r="CG6" s="70"/>
      <c r="CH6" s="68"/>
      <c r="CI6" s="70"/>
      <c r="CJ6" s="992">
        <f t="shared" si="12"/>
        <v>12629.36</v>
      </c>
      <c r="CK6" s="992">
        <f t="shared" si="12"/>
        <v>15.39</v>
      </c>
      <c r="CL6" s="69"/>
      <c r="CM6" s="69"/>
      <c r="CN6" s="70"/>
      <c r="CO6" s="70"/>
      <c r="CP6" s="70"/>
      <c r="CQ6" s="70"/>
      <c r="CR6" s="992">
        <f t="shared" si="13"/>
        <v>0</v>
      </c>
      <c r="CS6" s="992">
        <f t="shared" si="13"/>
        <v>0</v>
      </c>
      <c r="CT6" s="69"/>
      <c r="CU6" s="69"/>
      <c r="CV6" s="70"/>
      <c r="CW6" s="70"/>
      <c r="CX6" s="68"/>
      <c r="CY6" s="70"/>
      <c r="CZ6" s="992">
        <f t="shared" si="14"/>
        <v>0</v>
      </c>
      <c r="DA6" s="992">
        <f t="shared" si="14"/>
        <v>0</v>
      </c>
      <c r="DB6" s="70"/>
      <c r="DC6" s="70"/>
      <c r="DD6" s="70"/>
      <c r="DE6" s="70"/>
      <c r="DF6" s="1048">
        <f t="shared" si="15"/>
        <v>0</v>
      </c>
      <c r="DG6" s="1051">
        <f t="shared" si="15"/>
        <v>0</v>
      </c>
      <c r="DH6" s="1054">
        <f t="shared" si="16"/>
        <v>0</v>
      </c>
      <c r="DI6" s="1054">
        <f t="shared" si="17"/>
        <v>86.12</v>
      </c>
      <c r="DJ6" s="1054">
        <f t="shared" si="18"/>
        <v>0</v>
      </c>
      <c r="DK6" s="1049">
        <v>1</v>
      </c>
      <c r="DL6" s="1049"/>
      <c r="DM6" s="1054">
        <f t="shared" si="19"/>
        <v>12629.36</v>
      </c>
      <c r="DN6" s="1054">
        <f>U6+AM6+BE6+BM6+BU6+CC6+CK6+CS6+DA6+DC6+DE6+'GC+Ghat'!F12</f>
        <v>598.27</v>
      </c>
      <c r="DO6" s="1049"/>
    </row>
    <row r="7" spans="1:119" ht="28.5" customHeight="1">
      <c r="A7" s="1847"/>
      <c r="B7" s="1848"/>
      <c r="C7" s="993" t="s">
        <v>2062</v>
      </c>
      <c r="D7" s="76">
        <f>D4+D5+D6</f>
        <v>2</v>
      </c>
      <c r="E7" s="76">
        <f t="shared" ref="E7:Q7" si="20">E4+E5+E6</f>
        <v>116.84</v>
      </c>
      <c r="F7" s="76">
        <f t="shared" si="20"/>
        <v>1.625</v>
      </c>
      <c r="G7" s="76">
        <f t="shared" si="20"/>
        <v>114.89</v>
      </c>
      <c r="H7" s="76">
        <f t="shared" si="20"/>
        <v>1</v>
      </c>
      <c r="I7" s="76">
        <f t="shared" si="20"/>
        <v>70</v>
      </c>
      <c r="J7" s="76">
        <f t="shared" si="0"/>
        <v>4.625</v>
      </c>
      <c r="K7" s="76">
        <f t="shared" si="0"/>
        <v>301.73</v>
      </c>
      <c r="L7" s="76">
        <f t="shared" si="20"/>
        <v>0</v>
      </c>
      <c r="M7" s="76">
        <f t="shared" si="20"/>
        <v>0</v>
      </c>
      <c r="N7" s="76">
        <f t="shared" si="20"/>
        <v>0</v>
      </c>
      <c r="O7" s="76">
        <f t="shared" si="20"/>
        <v>0</v>
      </c>
      <c r="P7" s="76">
        <f t="shared" si="20"/>
        <v>0</v>
      </c>
      <c r="Q7" s="76">
        <f t="shared" si="20"/>
        <v>0</v>
      </c>
      <c r="R7" s="76">
        <f t="shared" si="1"/>
        <v>0</v>
      </c>
      <c r="S7" s="76">
        <f t="shared" si="1"/>
        <v>0</v>
      </c>
      <c r="T7" s="1003">
        <f t="shared" si="2"/>
        <v>4.625</v>
      </c>
      <c r="U7" s="1003">
        <f t="shared" si="2"/>
        <v>301.73</v>
      </c>
      <c r="V7" s="76">
        <f>V4+V5+V6</f>
        <v>0</v>
      </c>
      <c r="W7" s="76">
        <f t="shared" ref="W7:AI7" si="21">W4+W5+W6</f>
        <v>0</v>
      </c>
      <c r="X7" s="76">
        <f t="shared" si="21"/>
        <v>0</v>
      </c>
      <c r="Y7" s="76">
        <f t="shared" si="21"/>
        <v>0</v>
      </c>
      <c r="Z7" s="76">
        <f t="shared" si="21"/>
        <v>3</v>
      </c>
      <c r="AA7" s="76">
        <f t="shared" si="21"/>
        <v>210</v>
      </c>
      <c r="AB7" s="76">
        <f t="shared" si="3"/>
        <v>3</v>
      </c>
      <c r="AC7" s="76">
        <f t="shared" si="3"/>
        <v>210</v>
      </c>
      <c r="AD7" s="76">
        <f t="shared" si="21"/>
        <v>0</v>
      </c>
      <c r="AE7" s="76">
        <f t="shared" si="21"/>
        <v>0</v>
      </c>
      <c r="AF7" s="76">
        <f t="shared" si="21"/>
        <v>0</v>
      </c>
      <c r="AG7" s="76">
        <f t="shared" si="21"/>
        <v>0</v>
      </c>
      <c r="AH7" s="76">
        <f t="shared" si="21"/>
        <v>0</v>
      </c>
      <c r="AI7" s="76">
        <f t="shared" si="21"/>
        <v>0</v>
      </c>
      <c r="AJ7" s="76">
        <f t="shared" si="4"/>
        <v>0</v>
      </c>
      <c r="AK7" s="76">
        <f t="shared" si="4"/>
        <v>0</v>
      </c>
      <c r="AL7" s="1003">
        <f t="shared" si="5"/>
        <v>3</v>
      </c>
      <c r="AM7" s="1003">
        <f t="shared" si="5"/>
        <v>210</v>
      </c>
      <c r="AN7" s="76">
        <f>AN4+AN5+AN6</f>
        <v>3.3</v>
      </c>
      <c r="AO7" s="76">
        <f t="shared" ref="AO7:BA7" si="22">AO4+AO5+AO6</f>
        <v>194.55</v>
      </c>
      <c r="AP7" s="76">
        <f t="shared" si="22"/>
        <v>0</v>
      </c>
      <c r="AQ7" s="76">
        <f t="shared" si="22"/>
        <v>0</v>
      </c>
      <c r="AR7" s="76">
        <f t="shared" si="22"/>
        <v>4.45</v>
      </c>
      <c r="AS7" s="76">
        <f t="shared" si="22"/>
        <v>316.64999999999998</v>
      </c>
      <c r="AT7" s="76">
        <f t="shared" si="6"/>
        <v>7.75</v>
      </c>
      <c r="AU7" s="76">
        <f t="shared" si="6"/>
        <v>511.2</v>
      </c>
      <c r="AV7" s="76">
        <f t="shared" si="22"/>
        <v>0</v>
      </c>
      <c r="AW7" s="76">
        <f t="shared" si="22"/>
        <v>0</v>
      </c>
      <c r="AX7" s="76">
        <f t="shared" si="22"/>
        <v>0</v>
      </c>
      <c r="AY7" s="76">
        <f t="shared" si="22"/>
        <v>0</v>
      </c>
      <c r="AZ7" s="76">
        <f t="shared" si="22"/>
        <v>0</v>
      </c>
      <c r="BA7" s="76">
        <f t="shared" si="22"/>
        <v>0</v>
      </c>
      <c r="BB7" s="76">
        <f t="shared" si="7"/>
        <v>0</v>
      </c>
      <c r="BC7" s="76">
        <f t="shared" si="7"/>
        <v>0</v>
      </c>
      <c r="BD7" s="1003">
        <f t="shared" si="8"/>
        <v>7.75</v>
      </c>
      <c r="BE7" s="1003">
        <f t="shared" si="8"/>
        <v>511.2</v>
      </c>
      <c r="BF7" s="76">
        <f>BF4+BF5+BF6</f>
        <v>157.12</v>
      </c>
      <c r="BG7" s="76">
        <f t="shared" ref="BG7:BK7" si="23">BG4+BG5+BG6</f>
        <v>1109.27</v>
      </c>
      <c r="BH7" s="76">
        <f t="shared" si="23"/>
        <v>93</v>
      </c>
      <c r="BI7" s="76">
        <f t="shared" si="23"/>
        <v>532.49</v>
      </c>
      <c r="BJ7" s="76">
        <f t="shared" si="23"/>
        <v>59</v>
      </c>
      <c r="BK7" s="76">
        <f t="shared" si="23"/>
        <v>408.36</v>
      </c>
      <c r="BL7" s="76">
        <f t="shared" si="9"/>
        <v>309.12</v>
      </c>
      <c r="BM7" s="76">
        <f t="shared" si="9"/>
        <v>2050.12</v>
      </c>
      <c r="BN7" s="76">
        <f>BN4+BN5+BN6</f>
        <v>0</v>
      </c>
      <c r="BO7" s="76">
        <f t="shared" ref="BO7:BS7" si="24">BO4+BO5+BO6</f>
        <v>0</v>
      </c>
      <c r="BP7" s="76">
        <f t="shared" si="24"/>
        <v>0</v>
      </c>
      <c r="BQ7" s="76">
        <f t="shared" si="24"/>
        <v>0</v>
      </c>
      <c r="BR7" s="76">
        <f t="shared" si="24"/>
        <v>0</v>
      </c>
      <c r="BS7" s="76">
        <f t="shared" si="24"/>
        <v>0</v>
      </c>
      <c r="BT7" s="76">
        <f t="shared" si="10"/>
        <v>0</v>
      </c>
      <c r="BU7" s="76">
        <f t="shared" si="10"/>
        <v>0</v>
      </c>
      <c r="BV7" s="76">
        <f>BV4+BV5+BV6</f>
        <v>0</v>
      </c>
      <c r="BW7" s="76">
        <f t="shared" ref="BW7:CA7" si="25">BW4+BW5+BW6</f>
        <v>0</v>
      </c>
      <c r="BX7" s="76">
        <f t="shared" si="25"/>
        <v>0</v>
      </c>
      <c r="BY7" s="76">
        <f t="shared" si="25"/>
        <v>0</v>
      </c>
      <c r="BZ7" s="76">
        <f t="shared" si="25"/>
        <v>35</v>
      </c>
      <c r="CA7" s="76">
        <f t="shared" si="25"/>
        <v>80</v>
      </c>
      <c r="CB7" s="76">
        <f t="shared" si="11"/>
        <v>35</v>
      </c>
      <c r="CC7" s="76">
        <f t="shared" si="11"/>
        <v>80</v>
      </c>
      <c r="CD7" s="76">
        <f>CD4+CD5+CD6</f>
        <v>20665.385000000002</v>
      </c>
      <c r="CE7" s="76">
        <f t="shared" ref="CE7:CI7" si="26">CE4+CE5+CE6</f>
        <v>28.21</v>
      </c>
      <c r="CF7" s="76">
        <f t="shared" si="26"/>
        <v>21216.639999999999</v>
      </c>
      <c r="CG7" s="76">
        <f t="shared" si="26"/>
        <v>32.99</v>
      </c>
      <c r="CH7" s="76">
        <f t="shared" si="26"/>
        <v>4500</v>
      </c>
      <c r="CI7" s="76">
        <f t="shared" si="26"/>
        <v>0.5</v>
      </c>
      <c r="CJ7" s="76">
        <f t="shared" si="12"/>
        <v>46382.025000000001</v>
      </c>
      <c r="CK7" s="76">
        <f t="shared" si="12"/>
        <v>61.7</v>
      </c>
      <c r="CL7" s="76">
        <f>CL4+CL5+CL6</f>
        <v>0</v>
      </c>
      <c r="CM7" s="76">
        <f t="shared" ref="CM7:CQ7" si="27">CM4+CM5+CM6</f>
        <v>0</v>
      </c>
      <c r="CN7" s="76">
        <f t="shared" si="27"/>
        <v>0</v>
      </c>
      <c r="CO7" s="76">
        <f t="shared" si="27"/>
        <v>0</v>
      </c>
      <c r="CP7" s="76">
        <f t="shared" si="27"/>
        <v>4500</v>
      </c>
      <c r="CQ7" s="76">
        <f t="shared" si="27"/>
        <v>5.92</v>
      </c>
      <c r="CR7" s="76">
        <f t="shared" si="13"/>
        <v>4500</v>
      </c>
      <c r="CS7" s="76">
        <f t="shared" si="13"/>
        <v>5.92</v>
      </c>
      <c r="CT7" s="76">
        <f>CT4+CT5+CT6</f>
        <v>12822</v>
      </c>
      <c r="CU7" s="76">
        <f t="shared" ref="CU7:CY7" si="28">CU4+CU5+CU6</f>
        <v>15.97</v>
      </c>
      <c r="CV7" s="76">
        <f t="shared" si="28"/>
        <v>0</v>
      </c>
      <c r="CW7" s="76">
        <f t="shared" si="28"/>
        <v>0</v>
      </c>
      <c r="CX7" s="76">
        <f t="shared" si="28"/>
        <v>40500</v>
      </c>
      <c r="CY7" s="76">
        <f t="shared" si="28"/>
        <v>13</v>
      </c>
      <c r="CZ7" s="76">
        <f t="shared" si="14"/>
        <v>53322</v>
      </c>
      <c r="DA7" s="76">
        <f t="shared" si="14"/>
        <v>28.97</v>
      </c>
      <c r="DB7" s="76">
        <f t="shared" ref="DB7" si="29">DB4+DB5+DB6</f>
        <v>13.969999999999999</v>
      </c>
      <c r="DC7" s="76">
        <f>DC4+DC5+DC6</f>
        <v>20.954999999999998</v>
      </c>
      <c r="DD7" s="76">
        <f t="shared" ref="DD7:DN7" si="30">DD4+DD5+DD6</f>
        <v>0</v>
      </c>
      <c r="DE7" s="76">
        <f t="shared" si="30"/>
        <v>0</v>
      </c>
      <c r="DF7" s="76">
        <f>DF4+DF5+DF6</f>
        <v>13.969999999999999</v>
      </c>
      <c r="DG7" s="77">
        <f t="shared" si="30"/>
        <v>20.954999999999998</v>
      </c>
      <c r="DH7" s="74">
        <f t="shared" si="30"/>
        <v>15.375</v>
      </c>
      <c r="DI7" s="74">
        <f t="shared" si="30"/>
        <v>344.12</v>
      </c>
      <c r="DJ7" s="74">
        <f t="shared" si="30"/>
        <v>13.969999999999999</v>
      </c>
      <c r="DK7" s="74">
        <f t="shared" si="30"/>
        <v>3</v>
      </c>
      <c r="DL7" s="74">
        <f t="shared" si="30"/>
        <v>1</v>
      </c>
      <c r="DM7" s="74">
        <f t="shared" si="30"/>
        <v>104204.02500000001</v>
      </c>
      <c r="DN7" s="74">
        <f t="shared" si="30"/>
        <v>3493.5950000000003</v>
      </c>
      <c r="DO7" s="1049"/>
    </row>
    <row r="8" spans="1:119" ht="28.5" customHeight="1">
      <c r="A8" s="1843" t="s">
        <v>2063</v>
      </c>
      <c r="B8" s="1844"/>
      <c r="C8" s="980" t="s">
        <v>2064</v>
      </c>
      <c r="D8" s="70">
        <f>uzri!$M$12</f>
        <v>5.1630000000000003</v>
      </c>
      <c r="E8" s="70">
        <f>uzri!$P$12</f>
        <v>324.23</v>
      </c>
      <c r="F8" s="70"/>
      <c r="G8" s="70"/>
      <c r="H8" s="70"/>
      <c r="I8" s="70"/>
      <c r="J8" s="992">
        <f t="shared" si="0"/>
        <v>5.1630000000000003</v>
      </c>
      <c r="K8" s="992">
        <f t="shared" si="0"/>
        <v>324.23</v>
      </c>
      <c r="L8" s="69"/>
      <c r="M8" s="69"/>
      <c r="N8" s="69"/>
      <c r="O8" s="69"/>
      <c r="P8" s="70"/>
      <c r="Q8" s="983"/>
      <c r="R8" s="992">
        <f t="shared" si="1"/>
        <v>0</v>
      </c>
      <c r="S8" s="992">
        <f t="shared" si="1"/>
        <v>0</v>
      </c>
      <c r="T8" s="1002">
        <f t="shared" si="2"/>
        <v>5.1630000000000003</v>
      </c>
      <c r="U8" s="1002">
        <f t="shared" si="2"/>
        <v>324.23</v>
      </c>
      <c r="V8" s="70"/>
      <c r="W8" s="70"/>
      <c r="X8" s="70"/>
      <c r="Y8" s="70"/>
      <c r="Z8" s="70">
        <f>unri!$M$111</f>
        <v>0.5</v>
      </c>
      <c r="AA8" s="70">
        <f>unri!$P$111</f>
        <v>35</v>
      </c>
      <c r="AB8" s="992">
        <f t="shared" si="3"/>
        <v>0.5</v>
      </c>
      <c r="AC8" s="992">
        <f t="shared" si="3"/>
        <v>35</v>
      </c>
      <c r="AD8" s="69"/>
      <c r="AE8" s="69"/>
      <c r="AF8" s="69"/>
      <c r="AG8" s="69"/>
      <c r="AH8" s="70"/>
      <c r="AI8" s="983"/>
      <c r="AJ8" s="992">
        <f t="shared" si="4"/>
        <v>0</v>
      </c>
      <c r="AK8" s="992">
        <f t="shared" si="4"/>
        <v>0</v>
      </c>
      <c r="AL8" s="1002">
        <f t="shared" si="5"/>
        <v>0.5</v>
      </c>
      <c r="AM8" s="1002">
        <f t="shared" si="5"/>
        <v>35</v>
      </c>
      <c r="AN8" s="70">
        <f>vri!$M$13</f>
        <v>3.4249999999999998</v>
      </c>
      <c r="AO8" s="70">
        <f>vri!$P$13</f>
        <v>154.99</v>
      </c>
      <c r="AP8" s="70"/>
      <c r="AQ8" s="70"/>
      <c r="AR8" s="70">
        <f>vri!$M$367</f>
        <v>1.4</v>
      </c>
      <c r="AS8" s="70">
        <f>vri!$P$367</f>
        <v>105</v>
      </c>
      <c r="AT8" s="992">
        <f t="shared" si="6"/>
        <v>4.8249999999999993</v>
      </c>
      <c r="AU8" s="992">
        <f t="shared" si="6"/>
        <v>259.99</v>
      </c>
      <c r="AV8" s="69"/>
      <c r="AW8" s="69"/>
      <c r="AX8" s="69"/>
      <c r="AY8" s="69"/>
      <c r="AZ8" s="70"/>
      <c r="BA8" s="983"/>
      <c r="BB8" s="992">
        <f t="shared" si="7"/>
        <v>0</v>
      </c>
      <c r="BC8" s="992">
        <f t="shared" si="7"/>
        <v>0</v>
      </c>
      <c r="BD8" s="1002">
        <f t="shared" si="8"/>
        <v>4.8249999999999993</v>
      </c>
      <c r="BE8" s="1002">
        <f t="shared" si="8"/>
        <v>259.99</v>
      </c>
      <c r="BF8" s="70">
        <f>'UZ-St'!$J$16</f>
        <v>26</v>
      </c>
      <c r="BG8" s="70">
        <f>'UZ-St'!$L$16</f>
        <v>64.88</v>
      </c>
      <c r="BH8" s="70"/>
      <c r="BI8" s="70"/>
      <c r="BJ8" s="70">
        <f>'UZ-St'!$J$132</f>
        <v>29</v>
      </c>
      <c r="BK8" s="70">
        <f>'UZ-St'!$L$132</f>
        <v>120</v>
      </c>
      <c r="BL8" s="992">
        <f t="shared" si="9"/>
        <v>55</v>
      </c>
      <c r="BM8" s="992">
        <f t="shared" si="9"/>
        <v>184.88</v>
      </c>
      <c r="BN8" s="70"/>
      <c r="BO8" s="70"/>
      <c r="BP8" s="70"/>
      <c r="BQ8" s="70"/>
      <c r="BR8" s="70">
        <f>'UN-St'!$J$82</f>
        <v>44</v>
      </c>
      <c r="BS8" s="70">
        <f>'UN-St'!$L$82</f>
        <v>308</v>
      </c>
      <c r="BT8" s="992">
        <f t="shared" si="10"/>
        <v>44</v>
      </c>
      <c r="BU8" s="992">
        <f t="shared" si="10"/>
        <v>308</v>
      </c>
      <c r="BV8" s="70">
        <f>'VR or CCA-St'!$J$10</f>
        <v>13.7</v>
      </c>
      <c r="BW8" s="70">
        <f>'VR or CCA-St'!$L$10</f>
        <v>26.38</v>
      </c>
      <c r="BX8" s="70"/>
      <c r="BY8" s="70"/>
      <c r="BZ8" s="70"/>
      <c r="CA8" s="70"/>
      <c r="CB8" s="992">
        <f t="shared" si="11"/>
        <v>13.7</v>
      </c>
      <c r="CC8" s="992">
        <f t="shared" si="11"/>
        <v>26.38</v>
      </c>
      <c r="CD8" s="70">
        <f>'UZ-Ew'!$L$14</f>
        <v>14622.084999999999</v>
      </c>
      <c r="CE8" s="70">
        <f>'UZ-Ew'!$M$14</f>
        <v>19.420000000000002</v>
      </c>
      <c r="CF8" s="70"/>
      <c r="CG8" s="70"/>
      <c r="CH8" s="70"/>
      <c r="CI8" s="70"/>
      <c r="CJ8" s="992">
        <f t="shared" si="12"/>
        <v>14622.084999999999</v>
      </c>
      <c r="CK8" s="992">
        <f t="shared" si="12"/>
        <v>19.420000000000002</v>
      </c>
      <c r="CL8" s="70"/>
      <c r="CM8" s="70"/>
      <c r="CN8" s="70"/>
      <c r="CO8" s="70"/>
      <c r="CP8" s="70">
        <f>'UN-Ew'!$L$99</f>
        <v>4500</v>
      </c>
      <c r="CQ8" s="70">
        <f>'UN-Ew'!$M$99</f>
        <v>4.5</v>
      </c>
      <c r="CR8" s="992">
        <f t="shared" si="13"/>
        <v>4500</v>
      </c>
      <c r="CS8" s="992">
        <f t="shared" si="13"/>
        <v>4.5</v>
      </c>
      <c r="CT8" s="70">
        <f>'VR or CCA-Ew'!$L$8</f>
        <v>10215.16</v>
      </c>
      <c r="CU8" s="70">
        <f>'VR or CCA-Ew'!$M$8</f>
        <v>13.58</v>
      </c>
      <c r="CV8" s="70"/>
      <c r="CW8" s="70"/>
      <c r="CX8" s="70"/>
      <c r="CY8" s="70"/>
      <c r="CZ8" s="992">
        <f t="shared" si="14"/>
        <v>10215.16</v>
      </c>
      <c r="DA8" s="992">
        <f t="shared" si="14"/>
        <v>13.58</v>
      </c>
      <c r="DB8" s="70">
        <f>'Tre(UZ)'!$R$14</f>
        <v>8.1</v>
      </c>
      <c r="DC8" s="70">
        <f>'Tre(UZ)'!$S$14</f>
        <v>12.15</v>
      </c>
      <c r="DD8" s="70">
        <f>'Tre (UN)'!$F$8</f>
        <v>1</v>
      </c>
      <c r="DE8" s="70">
        <f>'Tre (UN)'!$G$8</f>
        <v>1.5</v>
      </c>
      <c r="DF8" s="1048">
        <f t="shared" ref="DF8:DG10" si="31">DB8+DD8</f>
        <v>9.1</v>
      </c>
      <c r="DG8" s="1051">
        <f t="shared" si="31"/>
        <v>13.65</v>
      </c>
      <c r="DH8" s="1054">
        <f t="shared" si="16"/>
        <v>10.488</v>
      </c>
      <c r="DI8" s="1054">
        <f t="shared" si="17"/>
        <v>112.7</v>
      </c>
      <c r="DJ8" s="1054">
        <f t="shared" si="18"/>
        <v>9.1</v>
      </c>
      <c r="DK8" s="1049"/>
      <c r="DL8" s="1049"/>
      <c r="DM8" s="1054">
        <f t="shared" si="19"/>
        <v>29337.244999999999</v>
      </c>
      <c r="DN8" s="1054">
        <f t="shared" ref="DN8:DN66" si="32">U8+AM8+BE8+BM8+BU8+CC8+CK8+CS8+DA8+DC8+DE8</f>
        <v>1189.6300000000001</v>
      </c>
      <c r="DO8" s="1049"/>
    </row>
    <row r="9" spans="1:119" ht="28.5" customHeight="1">
      <c r="A9" s="1845"/>
      <c r="B9" s="1846"/>
      <c r="C9" s="980" t="s">
        <v>2065</v>
      </c>
      <c r="D9" s="69"/>
      <c r="E9" s="69"/>
      <c r="F9" s="69"/>
      <c r="G9" s="69"/>
      <c r="H9" s="69"/>
      <c r="I9" s="69"/>
      <c r="J9" s="992">
        <f t="shared" si="0"/>
        <v>0</v>
      </c>
      <c r="K9" s="992">
        <f t="shared" si="0"/>
        <v>0</v>
      </c>
      <c r="L9" s="69"/>
      <c r="M9" s="69"/>
      <c r="N9" s="69"/>
      <c r="O9" s="69"/>
      <c r="P9" s="70"/>
      <c r="Q9" s="983"/>
      <c r="R9" s="992">
        <f t="shared" si="1"/>
        <v>0</v>
      </c>
      <c r="S9" s="992">
        <f t="shared" si="1"/>
        <v>0</v>
      </c>
      <c r="T9" s="1002">
        <f t="shared" si="2"/>
        <v>0</v>
      </c>
      <c r="U9" s="1002">
        <f t="shared" si="2"/>
        <v>0</v>
      </c>
      <c r="V9" s="69"/>
      <c r="W9" s="69"/>
      <c r="X9" s="70">
        <f>unri!$M$77</f>
        <v>2</v>
      </c>
      <c r="Y9" s="70">
        <f>unri!$P$77</f>
        <v>133.65</v>
      </c>
      <c r="Z9" s="69"/>
      <c r="AA9" s="69"/>
      <c r="AB9" s="992">
        <f t="shared" si="3"/>
        <v>2</v>
      </c>
      <c r="AC9" s="992">
        <f t="shared" si="3"/>
        <v>133.65</v>
      </c>
      <c r="AD9" s="70">
        <f>unrr!$M$8</f>
        <v>2</v>
      </c>
      <c r="AE9" s="70">
        <f>unrr!$P$8</f>
        <v>102.01</v>
      </c>
      <c r="AF9" s="69"/>
      <c r="AG9" s="69"/>
      <c r="AH9" s="70"/>
      <c r="AI9" s="983"/>
      <c r="AJ9" s="992">
        <f t="shared" si="4"/>
        <v>2</v>
      </c>
      <c r="AK9" s="992">
        <f t="shared" si="4"/>
        <v>102.01</v>
      </c>
      <c r="AL9" s="1002">
        <f t="shared" si="5"/>
        <v>4</v>
      </c>
      <c r="AM9" s="1002">
        <f t="shared" si="5"/>
        <v>235.66000000000003</v>
      </c>
      <c r="AN9" s="70">
        <f>vri!$M$20</f>
        <v>0.6</v>
      </c>
      <c r="AO9" s="70">
        <f>vri!$P$20</f>
        <v>34.18</v>
      </c>
      <c r="AP9" s="70">
        <f>vri!$M$257</f>
        <v>3.3849999999999998</v>
      </c>
      <c r="AQ9" s="70">
        <f>vri!$P$257</f>
        <v>199.28</v>
      </c>
      <c r="AR9" s="70">
        <f>vri!$M$369</f>
        <v>1.51</v>
      </c>
      <c r="AS9" s="70">
        <f>vri!$P$369</f>
        <v>124</v>
      </c>
      <c r="AT9" s="992">
        <f t="shared" si="6"/>
        <v>5.4950000000000001</v>
      </c>
      <c r="AU9" s="992">
        <f t="shared" si="6"/>
        <v>357.46000000000004</v>
      </c>
      <c r="AV9" s="69"/>
      <c r="AW9" s="69"/>
      <c r="AX9" s="69"/>
      <c r="AY9" s="69"/>
      <c r="AZ9" s="70"/>
      <c r="BA9" s="983"/>
      <c r="BB9" s="992">
        <f t="shared" si="7"/>
        <v>0</v>
      </c>
      <c r="BC9" s="992">
        <f t="shared" si="7"/>
        <v>0</v>
      </c>
      <c r="BD9" s="1002">
        <f t="shared" si="8"/>
        <v>5.4950000000000001</v>
      </c>
      <c r="BE9" s="1002">
        <f t="shared" si="8"/>
        <v>357.46000000000004</v>
      </c>
      <c r="BF9" s="69"/>
      <c r="BG9" s="69"/>
      <c r="BH9" s="69"/>
      <c r="BI9" s="69"/>
      <c r="BJ9" s="69"/>
      <c r="BK9" s="69"/>
      <c r="BL9" s="992">
        <f t="shared" si="9"/>
        <v>0</v>
      </c>
      <c r="BM9" s="992">
        <f t="shared" si="9"/>
        <v>0</v>
      </c>
      <c r="BN9" s="69"/>
      <c r="BO9" s="69"/>
      <c r="BP9" s="69"/>
      <c r="BQ9" s="69"/>
      <c r="BR9" s="69"/>
      <c r="BS9" s="69"/>
      <c r="BT9" s="992">
        <f t="shared" si="10"/>
        <v>0</v>
      </c>
      <c r="BU9" s="992">
        <f t="shared" si="10"/>
        <v>0</v>
      </c>
      <c r="BV9" s="70">
        <f>'VR or CCA-St'!$J$12</f>
        <v>1.95</v>
      </c>
      <c r="BW9" s="70">
        <f>'VR or CCA-St'!$L$12</f>
        <v>4.13</v>
      </c>
      <c r="BX9" s="69"/>
      <c r="BY9" s="69"/>
      <c r="BZ9" s="70">
        <f>'VR or CCA-St'!$J$181</f>
        <v>1</v>
      </c>
      <c r="CA9" s="70">
        <f>'VR or CCA-St'!$L$181</f>
        <v>0</v>
      </c>
      <c r="CB9" s="992">
        <f t="shared" si="11"/>
        <v>2.95</v>
      </c>
      <c r="CC9" s="992">
        <f t="shared" si="11"/>
        <v>4.13</v>
      </c>
      <c r="CD9" s="69"/>
      <c r="CE9" s="69"/>
      <c r="CF9" s="69"/>
      <c r="CG9" s="69"/>
      <c r="CH9" s="69"/>
      <c r="CI9" s="69"/>
      <c r="CJ9" s="992">
        <f t="shared" si="12"/>
        <v>0</v>
      </c>
      <c r="CK9" s="992">
        <f t="shared" si="12"/>
        <v>0</v>
      </c>
      <c r="CL9" s="69"/>
      <c r="CM9" s="69"/>
      <c r="CN9" s="69"/>
      <c r="CO9" s="69"/>
      <c r="CP9" s="69">
        <f>'UN-Ew'!$L$102</f>
        <v>9000</v>
      </c>
      <c r="CQ9" s="69">
        <f>'UN-Ew'!$M$102</f>
        <v>9</v>
      </c>
      <c r="CR9" s="992">
        <f t="shared" si="13"/>
        <v>9000</v>
      </c>
      <c r="CS9" s="992">
        <f t="shared" si="13"/>
        <v>9</v>
      </c>
      <c r="CT9" s="1018">
        <f>'VR or CCA-Ew'!$L$14</f>
        <v>1560</v>
      </c>
      <c r="CU9" s="1018">
        <f>'VR or CCA-Ew'!$M$14</f>
        <v>1.81</v>
      </c>
      <c r="CV9" s="69"/>
      <c r="CW9" s="69"/>
      <c r="CX9" s="69">
        <f>'VR or CCA-Ew'!$L$195</f>
        <v>18000</v>
      </c>
      <c r="CY9" s="70">
        <f>'VR or CCA-Ew'!$M$195</f>
        <v>1.2</v>
      </c>
      <c r="CZ9" s="992">
        <f t="shared" si="14"/>
        <v>19560</v>
      </c>
      <c r="DA9" s="992">
        <f t="shared" si="14"/>
        <v>3.01</v>
      </c>
      <c r="DB9" s="69"/>
      <c r="DC9" s="69"/>
      <c r="DD9" s="70">
        <f>'Tre (UN)'!$F$11</f>
        <v>3.75</v>
      </c>
      <c r="DE9" s="70">
        <f>'Tre (UN)'!$G$11</f>
        <v>5.625</v>
      </c>
      <c r="DF9" s="1048">
        <f t="shared" si="31"/>
        <v>3.75</v>
      </c>
      <c r="DG9" s="1051">
        <f t="shared" si="31"/>
        <v>5.625</v>
      </c>
      <c r="DH9" s="1054">
        <f t="shared" si="16"/>
        <v>9.495000000000001</v>
      </c>
      <c r="DI9" s="1054">
        <f t="shared" si="17"/>
        <v>2.95</v>
      </c>
      <c r="DJ9" s="1054">
        <f t="shared" si="18"/>
        <v>3.75</v>
      </c>
      <c r="DK9" s="1049"/>
      <c r="DL9" s="1049">
        <v>1</v>
      </c>
      <c r="DM9" s="1054">
        <f t="shared" si="19"/>
        <v>28560</v>
      </c>
      <c r="DN9" s="1054">
        <f>U9+AM9+BE9+BM9+BU9+CC9+CK9+CS9+DA9+DC9+DE9+'GC+Ghat'!I8</f>
        <v>645.18500000000006</v>
      </c>
      <c r="DO9" s="1049"/>
    </row>
    <row r="10" spans="1:119" ht="28.5" customHeight="1">
      <c r="A10" s="1845"/>
      <c r="B10" s="1846"/>
      <c r="C10" s="980" t="s">
        <v>2066</v>
      </c>
      <c r="D10" s="69"/>
      <c r="E10" s="69"/>
      <c r="F10" s="70">
        <f>uzri!$M$49</f>
        <v>1.1559999999999999</v>
      </c>
      <c r="G10" s="70">
        <f>uzri!$P$49</f>
        <v>81.55</v>
      </c>
      <c r="H10" s="70"/>
      <c r="I10" s="70"/>
      <c r="J10" s="992">
        <f t="shared" si="0"/>
        <v>1.1559999999999999</v>
      </c>
      <c r="K10" s="992">
        <f t="shared" si="0"/>
        <v>81.55</v>
      </c>
      <c r="L10" s="70"/>
      <c r="M10" s="70"/>
      <c r="N10" s="70">
        <f>uzrr!$M$54</f>
        <v>4.8099999999999996</v>
      </c>
      <c r="O10" s="70">
        <f>uzrr!$P$54</f>
        <v>357.78</v>
      </c>
      <c r="P10" s="70"/>
      <c r="Q10" s="983"/>
      <c r="R10" s="992">
        <f t="shared" si="1"/>
        <v>4.8099999999999996</v>
      </c>
      <c r="S10" s="992">
        <f t="shared" si="1"/>
        <v>357.78</v>
      </c>
      <c r="T10" s="1002">
        <f t="shared" si="2"/>
        <v>5.9659999999999993</v>
      </c>
      <c r="U10" s="1002">
        <f t="shared" si="2"/>
        <v>439.33</v>
      </c>
      <c r="V10" s="69"/>
      <c r="W10" s="69"/>
      <c r="X10" s="70"/>
      <c r="Y10" s="70"/>
      <c r="Z10" s="70"/>
      <c r="AA10" s="70"/>
      <c r="AB10" s="992">
        <f t="shared" si="3"/>
        <v>0</v>
      </c>
      <c r="AC10" s="992">
        <f t="shared" si="3"/>
        <v>0</v>
      </c>
      <c r="AD10" s="70">
        <f>unrr!$M$10</f>
        <v>2</v>
      </c>
      <c r="AE10" s="70">
        <f>unrr!$P$10</f>
        <v>105.04</v>
      </c>
      <c r="AF10" s="70"/>
      <c r="AG10" s="70"/>
      <c r="AH10" s="70"/>
      <c r="AI10" s="983"/>
      <c r="AJ10" s="992">
        <f t="shared" si="4"/>
        <v>2</v>
      </c>
      <c r="AK10" s="992">
        <f t="shared" si="4"/>
        <v>105.04</v>
      </c>
      <c r="AL10" s="1002">
        <f t="shared" si="5"/>
        <v>2</v>
      </c>
      <c r="AM10" s="1002">
        <f t="shared" si="5"/>
        <v>105.04</v>
      </c>
      <c r="AN10" s="69">
        <f>vri!$M$18</f>
        <v>6.5009999999999994</v>
      </c>
      <c r="AO10" s="70">
        <f>vri!$P$18</f>
        <v>373.74</v>
      </c>
      <c r="AP10" s="70">
        <f>vri!$M$252</f>
        <v>1.4350000000000001</v>
      </c>
      <c r="AQ10" s="70">
        <f>vri!$P$252</f>
        <v>80.42</v>
      </c>
      <c r="AR10" s="70">
        <f>vri!$M$358</f>
        <v>1.8</v>
      </c>
      <c r="AS10" s="70">
        <f>vri!$P$358</f>
        <v>129.86000000000001</v>
      </c>
      <c r="AT10" s="992">
        <f t="shared" si="6"/>
        <v>9.7360000000000007</v>
      </c>
      <c r="AU10" s="992">
        <f t="shared" si="6"/>
        <v>584.02</v>
      </c>
      <c r="AV10" s="70"/>
      <c r="AW10" s="70"/>
      <c r="AX10" s="70"/>
      <c r="AY10" s="70"/>
      <c r="AZ10" s="70"/>
      <c r="BA10" s="983"/>
      <c r="BB10" s="992">
        <f t="shared" si="7"/>
        <v>0</v>
      </c>
      <c r="BC10" s="992">
        <f t="shared" si="7"/>
        <v>0</v>
      </c>
      <c r="BD10" s="1002">
        <f t="shared" si="8"/>
        <v>9.7360000000000007</v>
      </c>
      <c r="BE10" s="1002">
        <f t="shared" si="8"/>
        <v>584.02</v>
      </c>
      <c r="BF10" s="69"/>
      <c r="BG10" s="69"/>
      <c r="BH10" s="70"/>
      <c r="BI10" s="70"/>
      <c r="BJ10" s="70"/>
      <c r="BK10" s="70"/>
      <c r="BL10" s="992">
        <f t="shared" si="9"/>
        <v>0</v>
      </c>
      <c r="BM10" s="992">
        <f t="shared" si="9"/>
        <v>0</v>
      </c>
      <c r="BN10" s="69"/>
      <c r="BO10" s="69"/>
      <c r="BP10" s="70"/>
      <c r="BQ10" s="70"/>
      <c r="BR10" s="70"/>
      <c r="BS10" s="70"/>
      <c r="BT10" s="992">
        <f t="shared" si="10"/>
        <v>0</v>
      </c>
      <c r="BU10" s="992">
        <f t="shared" si="10"/>
        <v>0</v>
      </c>
      <c r="BV10" s="70">
        <f>'VR or CCA-St'!$J$8</f>
        <v>2.4500000000000002</v>
      </c>
      <c r="BW10" s="70">
        <f>'VR or CCA-St'!$L$8</f>
        <v>9.69</v>
      </c>
      <c r="BX10" s="70"/>
      <c r="BY10" s="70"/>
      <c r="BZ10" s="70">
        <f>'VR or CCA-St'!$J$177</f>
        <v>30</v>
      </c>
      <c r="CA10" s="70">
        <f>'VR or CCA-St'!$L$177</f>
        <v>127.5</v>
      </c>
      <c r="CB10" s="992">
        <f t="shared" si="11"/>
        <v>32.450000000000003</v>
      </c>
      <c r="CC10" s="992">
        <f t="shared" si="11"/>
        <v>137.19</v>
      </c>
      <c r="CD10" s="69"/>
      <c r="CE10" s="69"/>
      <c r="CF10" s="70">
        <f>'UZ-Ew'!$L$98</f>
        <v>10470.629999999999</v>
      </c>
      <c r="CG10" s="70">
        <f>'UZ-Ew'!$M$98</f>
        <v>15.18</v>
      </c>
      <c r="CH10" s="70"/>
      <c r="CI10" s="70"/>
      <c r="CJ10" s="992">
        <f t="shared" si="12"/>
        <v>10470.629999999999</v>
      </c>
      <c r="CK10" s="992">
        <f t="shared" si="12"/>
        <v>15.18</v>
      </c>
      <c r="CL10" s="69">
        <f>'UN-Ew'!$L$8</f>
        <v>952.1</v>
      </c>
      <c r="CM10" s="69">
        <f>'UN-Ew'!$M$8</f>
        <v>1.72</v>
      </c>
      <c r="CN10" s="70"/>
      <c r="CO10" s="70"/>
      <c r="CP10" s="70"/>
      <c r="CQ10" s="70"/>
      <c r="CR10" s="992">
        <f t="shared" si="13"/>
        <v>952.1</v>
      </c>
      <c r="CS10" s="992">
        <f t="shared" si="13"/>
        <v>1.72</v>
      </c>
      <c r="CT10" s="69">
        <f>'VR or CCA-Ew'!$L$12</f>
        <v>1903.9</v>
      </c>
      <c r="CU10" s="69">
        <f>'VR or CCA-Ew'!$M$12</f>
        <v>2.5299999999999998</v>
      </c>
      <c r="CV10" s="70">
        <f>'VR or CCA-Ew'!$L$161</f>
        <v>3126.33</v>
      </c>
      <c r="CW10" s="70">
        <f>'VR or CCA-Ew'!$M$161</f>
        <v>5.2799999999999994</v>
      </c>
      <c r="CX10" s="70">
        <f>'VR or CCA-Ew'!$L$190</f>
        <v>13500</v>
      </c>
      <c r="CY10" s="70">
        <f>'VR or CCA-Ew'!$M$190</f>
        <v>0.89999999999999991</v>
      </c>
      <c r="CZ10" s="992">
        <f t="shared" si="14"/>
        <v>18530.23</v>
      </c>
      <c r="DA10" s="992">
        <f t="shared" si="14"/>
        <v>8.7099999999999991</v>
      </c>
      <c r="DB10" s="70">
        <f>'Tre(UZ)'!$R$16</f>
        <v>8.3699999999999992</v>
      </c>
      <c r="DC10" s="70">
        <f>'Tre(UZ)'!$S$16</f>
        <v>12.555</v>
      </c>
      <c r="DD10" s="70">
        <f>'Tre (UN)'!$F$13</f>
        <v>5.5</v>
      </c>
      <c r="DE10" s="70">
        <f>'Tre (UN)'!$G$13</f>
        <v>8.25</v>
      </c>
      <c r="DF10" s="1048">
        <f t="shared" si="31"/>
        <v>13.87</v>
      </c>
      <c r="DG10" s="1051">
        <f t="shared" si="31"/>
        <v>20.805</v>
      </c>
      <c r="DH10" s="1054">
        <f t="shared" si="16"/>
        <v>17.701999999999998</v>
      </c>
      <c r="DI10" s="1054">
        <f t="shared" si="17"/>
        <v>32.450000000000003</v>
      </c>
      <c r="DJ10" s="1054">
        <f t="shared" si="18"/>
        <v>13.87</v>
      </c>
      <c r="DK10" s="1049"/>
      <c r="DL10" s="1049">
        <v>1</v>
      </c>
      <c r="DM10" s="1054">
        <f t="shared" si="19"/>
        <v>29952.959999999999</v>
      </c>
      <c r="DN10" s="1054">
        <f>U10+AM10+BE10+BM10+BU10+CC10+CK10+CS10+DA10+DC10+DE10+'GC+Ghat'!I11</f>
        <v>1341.1550000000002</v>
      </c>
      <c r="DO10" s="1049"/>
    </row>
    <row r="11" spans="1:119" ht="28.5" customHeight="1">
      <c r="A11" s="1847"/>
      <c r="B11" s="1848"/>
      <c r="C11" s="993" t="s">
        <v>2062</v>
      </c>
      <c r="D11" s="76">
        <f>D8+D9+D10</f>
        <v>5.1630000000000003</v>
      </c>
      <c r="E11" s="76">
        <f t="shared" ref="E11:I11" si="33">E8+E9+E10</f>
        <v>324.23</v>
      </c>
      <c r="F11" s="76">
        <f t="shared" si="33"/>
        <v>1.1559999999999999</v>
      </c>
      <c r="G11" s="76">
        <f t="shared" si="33"/>
        <v>81.55</v>
      </c>
      <c r="H11" s="76">
        <f t="shared" si="33"/>
        <v>0</v>
      </c>
      <c r="I11" s="76">
        <f t="shared" si="33"/>
        <v>0</v>
      </c>
      <c r="J11" s="76">
        <f t="shared" si="0"/>
        <v>6.319</v>
      </c>
      <c r="K11" s="76">
        <f t="shared" si="0"/>
        <v>405.78000000000003</v>
      </c>
      <c r="L11" s="76">
        <f t="shared" ref="L11:Q11" si="34">L8+L9+L10</f>
        <v>0</v>
      </c>
      <c r="M11" s="76">
        <f t="shared" si="34"/>
        <v>0</v>
      </c>
      <c r="N11" s="76">
        <f t="shared" si="34"/>
        <v>4.8099999999999996</v>
      </c>
      <c r="O11" s="76">
        <f t="shared" si="34"/>
        <v>357.78</v>
      </c>
      <c r="P11" s="76">
        <f t="shared" si="34"/>
        <v>0</v>
      </c>
      <c r="Q11" s="76">
        <f t="shared" si="34"/>
        <v>0</v>
      </c>
      <c r="R11" s="76">
        <f t="shared" si="1"/>
        <v>4.8099999999999996</v>
      </c>
      <c r="S11" s="76">
        <f t="shared" si="1"/>
        <v>357.78</v>
      </c>
      <c r="T11" s="1003">
        <f t="shared" si="2"/>
        <v>11.129</v>
      </c>
      <c r="U11" s="1003">
        <f t="shared" si="2"/>
        <v>763.56</v>
      </c>
      <c r="V11" s="76">
        <f>V8+V9+V10</f>
        <v>0</v>
      </c>
      <c r="W11" s="76">
        <f t="shared" ref="W11:AA11" si="35">W8+W9+W10</f>
        <v>0</v>
      </c>
      <c r="X11" s="76">
        <f t="shared" si="35"/>
        <v>2</v>
      </c>
      <c r="Y11" s="76">
        <f t="shared" si="35"/>
        <v>133.65</v>
      </c>
      <c r="Z11" s="76">
        <f t="shared" si="35"/>
        <v>0.5</v>
      </c>
      <c r="AA11" s="76">
        <f t="shared" si="35"/>
        <v>35</v>
      </c>
      <c r="AB11" s="76">
        <f t="shared" si="3"/>
        <v>2.5</v>
      </c>
      <c r="AC11" s="76">
        <f t="shared" si="3"/>
        <v>168.65</v>
      </c>
      <c r="AD11" s="76">
        <f t="shared" ref="AD11:AI11" si="36">AD8+AD9+AD10</f>
        <v>4</v>
      </c>
      <c r="AE11" s="76">
        <f t="shared" si="36"/>
        <v>207.05</v>
      </c>
      <c r="AF11" s="76">
        <f t="shared" si="36"/>
        <v>0</v>
      </c>
      <c r="AG11" s="76">
        <f t="shared" si="36"/>
        <v>0</v>
      </c>
      <c r="AH11" s="76">
        <f t="shared" si="36"/>
        <v>0</v>
      </c>
      <c r="AI11" s="76">
        <f t="shared" si="36"/>
        <v>0</v>
      </c>
      <c r="AJ11" s="76">
        <f t="shared" si="4"/>
        <v>4</v>
      </c>
      <c r="AK11" s="76">
        <f t="shared" si="4"/>
        <v>207.05</v>
      </c>
      <c r="AL11" s="1003">
        <f t="shared" si="5"/>
        <v>6.5</v>
      </c>
      <c r="AM11" s="1003">
        <f t="shared" si="5"/>
        <v>375.70000000000005</v>
      </c>
      <c r="AN11" s="76">
        <f>AN8+AN9+AN10</f>
        <v>10.526</v>
      </c>
      <c r="AO11" s="76">
        <f t="shared" ref="AO11:AS11" si="37">AO8+AO9+AO10</f>
        <v>562.91000000000008</v>
      </c>
      <c r="AP11" s="76">
        <f t="shared" si="37"/>
        <v>4.82</v>
      </c>
      <c r="AQ11" s="76">
        <f t="shared" si="37"/>
        <v>279.7</v>
      </c>
      <c r="AR11" s="76">
        <f t="shared" si="37"/>
        <v>4.71</v>
      </c>
      <c r="AS11" s="76">
        <f t="shared" si="37"/>
        <v>358.86</v>
      </c>
      <c r="AT11" s="76">
        <f t="shared" si="6"/>
        <v>20.056000000000001</v>
      </c>
      <c r="AU11" s="76">
        <f t="shared" si="6"/>
        <v>1201.4700000000003</v>
      </c>
      <c r="AV11" s="76">
        <f t="shared" ref="AV11:BA11" si="38">AV8+AV9+AV10</f>
        <v>0</v>
      </c>
      <c r="AW11" s="76">
        <f t="shared" si="38"/>
        <v>0</v>
      </c>
      <c r="AX11" s="76">
        <f t="shared" si="38"/>
        <v>0</v>
      </c>
      <c r="AY11" s="76">
        <f t="shared" si="38"/>
        <v>0</v>
      </c>
      <c r="AZ11" s="76">
        <f t="shared" si="38"/>
        <v>0</v>
      </c>
      <c r="BA11" s="76">
        <f t="shared" si="38"/>
        <v>0</v>
      </c>
      <c r="BB11" s="76">
        <f t="shared" si="7"/>
        <v>0</v>
      </c>
      <c r="BC11" s="76">
        <f t="shared" si="7"/>
        <v>0</v>
      </c>
      <c r="BD11" s="1003">
        <f t="shared" si="8"/>
        <v>20.056000000000001</v>
      </c>
      <c r="BE11" s="1003">
        <f t="shared" si="8"/>
        <v>1201.4700000000003</v>
      </c>
      <c r="BF11" s="76">
        <f>BF8+BF9+BF10</f>
        <v>26</v>
      </c>
      <c r="BG11" s="76">
        <f t="shared" ref="BG11:BK11" si="39">BG8+BG9+BG10</f>
        <v>64.88</v>
      </c>
      <c r="BH11" s="76">
        <f t="shared" si="39"/>
        <v>0</v>
      </c>
      <c r="BI11" s="76">
        <f t="shared" si="39"/>
        <v>0</v>
      </c>
      <c r="BJ11" s="76">
        <f t="shared" si="39"/>
        <v>29</v>
      </c>
      <c r="BK11" s="76">
        <f t="shared" si="39"/>
        <v>120</v>
      </c>
      <c r="BL11" s="76">
        <f t="shared" si="9"/>
        <v>55</v>
      </c>
      <c r="BM11" s="76">
        <f t="shared" si="9"/>
        <v>184.88</v>
      </c>
      <c r="BN11" s="76">
        <f>BN8+BN9+BN10</f>
        <v>0</v>
      </c>
      <c r="BO11" s="76">
        <f t="shared" ref="BO11:BS11" si="40">BO8+BO9+BO10</f>
        <v>0</v>
      </c>
      <c r="BP11" s="76">
        <f t="shared" si="40"/>
        <v>0</v>
      </c>
      <c r="BQ11" s="76">
        <f t="shared" si="40"/>
        <v>0</v>
      </c>
      <c r="BR11" s="76">
        <f t="shared" si="40"/>
        <v>44</v>
      </c>
      <c r="BS11" s="76">
        <f t="shared" si="40"/>
        <v>308</v>
      </c>
      <c r="BT11" s="76">
        <f t="shared" si="10"/>
        <v>44</v>
      </c>
      <c r="BU11" s="76">
        <f t="shared" si="10"/>
        <v>308</v>
      </c>
      <c r="BV11" s="76">
        <f>BV8+BV9+BV10</f>
        <v>18.099999999999998</v>
      </c>
      <c r="BW11" s="76">
        <f t="shared" ref="BW11:CA11" si="41">BW8+BW9+BW10</f>
        <v>40.199999999999996</v>
      </c>
      <c r="BX11" s="76">
        <f t="shared" si="41"/>
        <v>0</v>
      </c>
      <c r="BY11" s="76">
        <f t="shared" si="41"/>
        <v>0</v>
      </c>
      <c r="BZ11" s="76">
        <f t="shared" si="41"/>
        <v>31</v>
      </c>
      <c r="CA11" s="76">
        <f t="shared" si="41"/>
        <v>127.5</v>
      </c>
      <c r="CB11" s="76">
        <f t="shared" si="11"/>
        <v>49.099999999999994</v>
      </c>
      <c r="CC11" s="76">
        <f t="shared" si="11"/>
        <v>167.7</v>
      </c>
      <c r="CD11" s="76">
        <f>CD8+CD9+CD10</f>
        <v>14622.084999999999</v>
      </c>
      <c r="CE11" s="76">
        <f t="shared" ref="CE11:CI11" si="42">CE8+CE9+CE10</f>
        <v>19.420000000000002</v>
      </c>
      <c r="CF11" s="76">
        <f t="shared" si="42"/>
        <v>10470.629999999999</v>
      </c>
      <c r="CG11" s="76">
        <f t="shared" si="42"/>
        <v>15.18</v>
      </c>
      <c r="CH11" s="76">
        <f t="shared" si="42"/>
        <v>0</v>
      </c>
      <c r="CI11" s="76">
        <f t="shared" si="42"/>
        <v>0</v>
      </c>
      <c r="CJ11" s="76">
        <f t="shared" si="12"/>
        <v>25092.714999999997</v>
      </c>
      <c r="CK11" s="76">
        <f t="shared" si="12"/>
        <v>34.6</v>
      </c>
      <c r="CL11" s="76">
        <f>CL8+CL9+CL10</f>
        <v>952.1</v>
      </c>
      <c r="CM11" s="76">
        <f t="shared" ref="CM11:CQ11" si="43">CM8+CM9+CM10</f>
        <v>1.72</v>
      </c>
      <c r="CN11" s="76">
        <f t="shared" si="43"/>
        <v>0</v>
      </c>
      <c r="CO11" s="76">
        <f t="shared" si="43"/>
        <v>0</v>
      </c>
      <c r="CP11" s="76">
        <f t="shared" si="43"/>
        <v>13500</v>
      </c>
      <c r="CQ11" s="76">
        <f t="shared" si="43"/>
        <v>13.5</v>
      </c>
      <c r="CR11" s="76">
        <f t="shared" si="13"/>
        <v>14452.1</v>
      </c>
      <c r="CS11" s="76">
        <f t="shared" si="13"/>
        <v>15.22</v>
      </c>
      <c r="CT11" s="76">
        <f>CT8+CT9+CT10</f>
        <v>13679.06</v>
      </c>
      <c r="CU11" s="76">
        <f t="shared" ref="CU11:CY11" si="44">CU8+CU9+CU10</f>
        <v>17.920000000000002</v>
      </c>
      <c r="CV11" s="76">
        <f t="shared" si="44"/>
        <v>3126.33</v>
      </c>
      <c r="CW11" s="76">
        <f t="shared" si="44"/>
        <v>5.2799999999999994</v>
      </c>
      <c r="CX11" s="76">
        <f t="shared" si="44"/>
        <v>31500</v>
      </c>
      <c r="CY11" s="76">
        <f t="shared" si="44"/>
        <v>2.0999999999999996</v>
      </c>
      <c r="CZ11" s="76">
        <f t="shared" si="14"/>
        <v>48305.39</v>
      </c>
      <c r="DA11" s="76">
        <f t="shared" si="14"/>
        <v>25.300000000000004</v>
      </c>
      <c r="DB11" s="76">
        <f t="shared" ref="DB11:DE11" si="45">DB8+DB9+DB10</f>
        <v>16.47</v>
      </c>
      <c r="DC11" s="76">
        <f t="shared" si="45"/>
        <v>24.704999999999998</v>
      </c>
      <c r="DD11" s="76">
        <f t="shared" si="45"/>
        <v>10.25</v>
      </c>
      <c r="DE11" s="76">
        <f t="shared" si="45"/>
        <v>15.375</v>
      </c>
      <c r="DF11" s="76">
        <f>DF8+DF9+DF10</f>
        <v>26.72</v>
      </c>
      <c r="DG11" s="77">
        <f t="shared" ref="DG11:DN11" si="46">DG8+DG9+DG10</f>
        <v>40.08</v>
      </c>
      <c r="DH11" s="74">
        <f t="shared" si="46"/>
        <v>37.685000000000002</v>
      </c>
      <c r="DI11" s="74">
        <f t="shared" si="46"/>
        <v>148.10000000000002</v>
      </c>
      <c r="DJ11" s="74">
        <f t="shared" si="46"/>
        <v>26.72</v>
      </c>
      <c r="DK11" s="74">
        <f t="shared" si="46"/>
        <v>0</v>
      </c>
      <c r="DL11" s="74">
        <f t="shared" si="46"/>
        <v>2</v>
      </c>
      <c r="DM11" s="74">
        <f t="shared" si="46"/>
        <v>87850.204999999987</v>
      </c>
      <c r="DN11" s="74">
        <f t="shared" si="46"/>
        <v>3175.9700000000003</v>
      </c>
      <c r="DO11" s="1049"/>
    </row>
    <row r="12" spans="1:119" ht="28.5" customHeight="1">
      <c r="A12" s="1841" t="s">
        <v>2067</v>
      </c>
      <c r="B12" s="1842"/>
      <c r="C12" s="1019"/>
      <c r="D12" s="995">
        <f>D7+D11</f>
        <v>7.1630000000000003</v>
      </c>
      <c r="E12" s="995">
        <f t="shared" ref="E12:Q12" si="47">E7+E11</f>
        <v>441.07000000000005</v>
      </c>
      <c r="F12" s="995">
        <f t="shared" si="47"/>
        <v>2.7809999999999997</v>
      </c>
      <c r="G12" s="995">
        <f t="shared" si="47"/>
        <v>196.44</v>
      </c>
      <c r="H12" s="995">
        <f t="shared" si="47"/>
        <v>1</v>
      </c>
      <c r="I12" s="995">
        <f t="shared" si="47"/>
        <v>70</v>
      </c>
      <c r="J12" s="996">
        <f t="shared" si="0"/>
        <v>10.943999999999999</v>
      </c>
      <c r="K12" s="996">
        <f t="shared" si="0"/>
        <v>707.51</v>
      </c>
      <c r="L12" s="995">
        <f t="shared" si="47"/>
        <v>0</v>
      </c>
      <c r="M12" s="995">
        <f t="shared" si="47"/>
        <v>0</v>
      </c>
      <c r="N12" s="995">
        <f t="shared" si="47"/>
        <v>4.8099999999999996</v>
      </c>
      <c r="O12" s="995">
        <f t="shared" si="47"/>
        <v>357.78</v>
      </c>
      <c r="P12" s="995">
        <f t="shared" si="47"/>
        <v>0</v>
      </c>
      <c r="Q12" s="995">
        <f t="shared" si="47"/>
        <v>0</v>
      </c>
      <c r="R12" s="996">
        <f t="shared" si="1"/>
        <v>4.8099999999999996</v>
      </c>
      <c r="S12" s="996">
        <f t="shared" si="1"/>
        <v>357.78</v>
      </c>
      <c r="T12" s="1004">
        <f t="shared" si="2"/>
        <v>15.753999999999998</v>
      </c>
      <c r="U12" s="1004">
        <f t="shared" si="2"/>
        <v>1065.29</v>
      </c>
      <c r="V12" s="995">
        <f>V7+V11</f>
        <v>0</v>
      </c>
      <c r="W12" s="995">
        <f t="shared" ref="W12:AI12" si="48">W7+W11</f>
        <v>0</v>
      </c>
      <c r="X12" s="995">
        <f t="shared" si="48"/>
        <v>2</v>
      </c>
      <c r="Y12" s="995">
        <f t="shared" si="48"/>
        <v>133.65</v>
      </c>
      <c r="Z12" s="995">
        <f t="shared" si="48"/>
        <v>3.5</v>
      </c>
      <c r="AA12" s="995">
        <f t="shared" si="48"/>
        <v>245</v>
      </c>
      <c r="AB12" s="996">
        <f t="shared" si="3"/>
        <v>5.5</v>
      </c>
      <c r="AC12" s="996">
        <f t="shared" si="3"/>
        <v>378.65</v>
      </c>
      <c r="AD12" s="995">
        <f t="shared" si="48"/>
        <v>4</v>
      </c>
      <c r="AE12" s="995">
        <f t="shared" si="48"/>
        <v>207.05</v>
      </c>
      <c r="AF12" s="995">
        <f t="shared" si="48"/>
        <v>0</v>
      </c>
      <c r="AG12" s="995">
        <f t="shared" si="48"/>
        <v>0</v>
      </c>
      <c r="AH12" s="995">
        <f t="shared" si="48"/>
        <v>0</v>
      </c>
      <c r="AI12" s="995">
        <f t="shared" si="48"/>
        <v>0</v>
      </c>
      <c r="AJ12" s="996">
        <f t="shared" si="4"/>
        <v>4</v>
      </c>
      <c r="AK12" s="996">
        <f t="shared" si="4"/>
        <v>207.05</v>
      </c>
      <c r="AL12" s="1004">
        <f t="shared" si="5"/>
        <v>9.5</v>
      </c>
      <c r="AM12" s="1004">
        <f t="shared" si="5"/>
        <v>585.70000000000005</v>
      </c>
      <c r="AN12" s="995">
        <f>AN7+AN11</f>
        <v>13.826000000000001</v>
      </c>
      <c r="AO12" s="995">
        <f t="shared" ref="AO12:BA12" si="49">AO7+AO11</f>
        <v>757.46</v>
      </c>
      <c r="AP12" s="995">
        <f t="shared" si="49"/>
        <v>4.82</v>
      </c>
      <c r="AQ12" s="995">
        <f t="shared" si="49"/>
        <v>279.7</v>
      </c>
      <c r="AR12" s="995">
        <f t="shared" si="49"/>
        <v>9.16</v>
      </c>
      <c r="AS12" s="995">
        <f t="shared" si="49"/>
        <v>675.51</v>
      </c>
      <c r="AT12" s="996">
        <f t="shared" si="6"/>
        <v>27.806000000000001</v>
      </c>
      <c r="AU12" s="996">
        <f t="shared" si="6"/>
        <v>1712.67</v>
      </c>
      <c r="AV12" s="995">
        <f t="shared" si="49"/>
        <v>0</v>
      </c>
      <c r="AW12" s="995">
        <f t="shared" si="49"/>
        <v>0</v>
      </c>
      <c r="AX12" s="995">
        <f t="shared" si="49"/>
        <v>0</v>
      </c>
      <c r="AY12" s="995">
        <f t="shared" si="49"/>
        <v>0</v>
      </c>
      <c r="AZ12" s="995">
        <f t="shared" si="49"/>
        <v>0</v>
      </c>
      <c r="BA12" s="995">
        <f t="shared" si="49"/>
        <v>0</v>
      </c>
      <c r="BB12" s="996">
        <f t="shared" si="7"/>
        <v>0</v>
      </c>
      <c r="BC12" s="996">
        <f t="shared" si="7"/>
        <v>0</v>
      </c>
      <c r="BD12" s="1004">
        <f t="shared" si="8"/>
        <v>27.806000000000001</v>
      </c>
      <c r="BE12" s="1004">
        <f t="shared" si="8"/>
        <v>1712.67</v>
      </c>
      <c r="BF12" s="995">
        <f>BF7+BF11</f>
        <v>183.12</v>
      </c>
      <c r="BG12" s="995">
        <f t="shared" ref="BG12:BK12" si="50">BG7+BG11</f>
        <v>1174.1500000000001</v>
      </c>
      <c r="BH12" s="995">
        <f t="shared" si="50"/>
        <v>93</v>
      </c>
      <c r="BI12" s="995">
        <f t="shared" si="50"/>
        <v>532.49</v>
      </c>
      <c r="BJ12" s="995">
        <f t="shared" si="50"/>
        <v>88</v>
      </c>
      <c r="BK12" s="995">
        <f t="shared" si="50"/>
        <v>528.36</v>
      </c>
      <c r="BL12" s="996">
        <f t="shared" si="9"/>
        <v>364.12</v>
      </c>
      <c r="BM12" s="996">
        <f t="shared" si="9"/>
        <v>2235</v>
      </c>
      <c r="BN12" s="995">
        <f>BN7+BN11</f>
        <v>0</v>
      </c>
      <c r="BO12" s="995">
        <f t="shared" ref="BO12:BS12" si="51">BO7+BO11</f>
        <v>0</v>
      </c>
      <c r="BP12" s="995">
        <f t="shared" si="51"/>
        <v>0</v>
      </c>
      <c r="BQ12" s="995">
        <f t="shared" si="51"/>
        <v>0</v>
      </c>
      <c r="BR12" s="995">
        <f t="shared" si="51"/>
        <v>44</v>
      </c>
      <c r="BS12" s="995">
        <f t="shared" si="51"/>
        <v>308</v>
      </c>
      <c r="BT12" s="996">
        <f t="shared" si="10"/>
        <v>44</v>
      </c>
      <c r="BU12" s="996">
        <f t="shared" si="10"/>
        <v>308</v>
      </c>
      <c r="BV12" s="995">
        <f>BV7+BV11</f>
        <v>18.099999999999998</v>
      </c>
      <c r="BW12" s="995">
        <f t="shared" ref="BW12:CA12" si="52">BW7+BW11</f>
        <v>40.199999999999996</v>
      </c>
      <c r="BX12" s="995">
        <f t="shared" si="52"/>
        <v>0</v>
      </c>
      <c r="BY12" s="995">
        <f t="shared" si="52"/>
        <v>0</v>
      </c>
      <c r="BZ12" s="995">
        <f t="shared" si="52"/>
        <v>66</v>
      </c>
      <c r="CA12" s="995">
        <f t="shared" si="52"/>
        <v>207.5</v>
      </c>
      <c r="CB12" s="996">
        <f t="shared" si="11"/>
        <v>84.1</v>
      </c>
      <c r="CC12" s="996">
        <f t="shared" si="11"/>
        <v>247.7</v>
      </c>
      <c r="CD12" s="995">
        <f>CD7+CD11</f>
        <v>35287.47</v>
      </c>
      <c r="CE12" s="995">
        <f t="shared" ref="CE12:CI12" si="53">CE7+CE11</f>
        <v>47.63</v>
      </c>
      <c r="CF12" s="995">
        <f t="shared" si="53"/>
        <v>31687.269999999997</v>
      </c>
      <c r="CG12" s="995">
        <f t="shared" si="53"/>
        <v>48.17</v>
      </c>
      <c r="CH12" s="995">
        <f t="shared" si="53"/>
        <v>4500</v>
      </c>
      <c r="CI12" s="995">
        <f t="shared" si="53"/>
        <v>0.5</v>
      </c>
      <c r="CJ12" s="996">
        <f t="shared" si="12"/>
        <v>71474.739999999991</v>
      </c>
      <c r="CK12" s="996">
        <f t="shared" si="12"/>
        <v>96.300000000000011</v>
      </c>
      <c r="CL12" s="995">
        <f>CL7+CL11</f>
        <v>952.1</v>
      </c>
      <c r="CM12" s="995">
        <f t="shared" ref="CM12:CQ12" si="54">CM7+CM11</f>
        <v>1.72</v>
      </c>
      <c r="CN12" s="995">
        <f t="shared" si="54"/>
        <v>0</v>
      </c>
      <c r="CO12" s="995">
        <f t="shared" si="54"/>
        <v>0</v>
      </c>
      <c r="CP12" s="995">
        <f t="shared" si="54"/>
        <v>18000</v>
      </c>
      <c r="CQ12" s="995">
        <f t="shared" si="54"/>
        <v>19.420000000000002</v>
      </c>
      <c r="CR12" s="996">
        <f t="shared" si="13"/>
        <v>18952.099999999999</v>
      </c>
      <c r="CS12" s="996">
        <f t="shared" si="13"/>
        <v>21.14</v>
      </c>
      <c r="CT12" s="995">
        <f>CT7+CT11</f>
        <v>26501.059999999998</v>
      </c>
      <c r="CU12" s="995">
        <f t="shared" ref="CU12:CY12" si="55">CU7+CU11</f>
        <v>33.89</v>
      </c>
      <c r="CV12" s="995">
        <f t="shared" si="55"/>
        <v>3126.33</v>
      </c>
      <c r="CW12" s="995">
        <f t="shared" si="55"/>
        <v>5.2799999999999994</v>
      </c>
      <c r="CX12" s="995">
        <f t="shared" si="55"/>
        <v>72000</v>
      </c>
      <c r="CY12" s="995">
        <f t="shared" si="55"/>
        <v>15.1</v>
      </c>
      <c r="CZ12" s="996">
        <f t="shared" si="14"/>
        <v>101627.39</v>
      </c>
      <c r="DA12" s="996">
        <f t="shared" si="14"/>
        <v>54.27</v>
      </c>
      <c r="DB12" s="995">
        <f t="shared" ref="DB12:DN12" si="56">DB7+DB11</f>
        <v>30.439999999999998</v>
      </c>
      <c r="DC12" s="995">
        <f>DC7+DC11</f>
        <v>45.66</v>
      </c>
      <c r="DD12" s="995">
        <f t="shared" si="56"/>
        <v>10.25</v>
      </c>
      <c r="DE12" s="995">
        <f t="shared" si="56"/>
        <v>15.375</v>
      </c>
      <c r="DF12" s="995">
        <f t="shared" si="56"/>
        <v>40.69</v>
      </c>
      <c r="DG12" s="995">
        <f t="shared" si="56"/>
        <v>61.034999999999997</v>
      </c>
      <c r="DH12" s="1055">
        <f t="shared" si="56"/>
        <v>53.06</v>
      </c>
      <c r="DI12" s="1055">
        <f t="shared" si="56"/>
        <v>492.22</v>
      </c>
      <c r="DJ12" s="1055">
        <f t="shared" si="56"/>
        <v>40.69</v>
      </c>
      <c r="DK12" s="1055">
        <f t="shared" si="56"/>
        <v>3</v>
      </c>
      <c r="DL12" s="1055">
        <f t="shared" si="56"/>
        <v>3</v>
      </c>
      <c r="DM12" s="1055">
        <f t="shared" si="56"/>
        <v>192054.22999999998</v>
      </c>
      <c r="DN12" s="1055">
        <f t="shared" si="56"/>
        <v>6669.5650000000005</v>
      </c>
      <c r="DO12" s="1049"/>
    </row>
    <row r="13" spans="1:119" ht="28.5" customHeight="1">
      <c r="A13" s="1843" t="s">
        <v>2068</v>
      </c>
      <c r="B13" s="1844"/>
      <c r="C13" s="980" t="s">
        <v>2059</v>
      </c>
      <c r="D13" s="70">
        <f>uzri!$M$38</f>
        <v>2.7800000000000002</v>
      </c>
      <c r="E13" s="70">
        <f>uzri!$P$38</f>
        <v>193.2</v>
      </c>
      <c r="F13" s="70">
        <f>uzri!$M$70</f>
        <v>7.2850000000000001</v>
      </c>
      <c r="G13" s="70">
        <f>uzri!$P$70</f>
        <v>556.19999999999993</v>
      </c>
      <c r="H13" s="70"/>
      <c r="I13" s="70"/>
      <c r="J13" s="992">
        <f t="shared" si="0"/>
        <v>10.065000000000001</v>
      </c>
      <c r="K13" s="992">
        <f t="shared" si="0"/>
        <v>749.39999999999986</v>
      </c>
      <c r="L13" s="70"/>
      <c r="M13" s="70"/>
      <c r="N13" s="70"/>
      <c r="O13" s="70"/>
      <c r="P13" s="70"/>
      <c r="Q13" s="983"/>
      <c r="R13" s="992">
        <f t="shared" si="1"/>
        <v>0</v>
      </c>
      <c r="S13" s="992">
        <f t="shared" si="1"/>
        <v>0</v>
      </c>
      <c r="T13" s="1002">
        <f t="shared" si="2"/>
        <v>10.065000000000001</v>
      </c>
      <c r="U13" s="1002">
        <f t="shared" si="2"/>
        <v>749.39999999999986</v>
      </c>
      <c r="V13" s="70">
        <f>unri!$M$53</f>
        <v>3.0350000000000001</v>
      </c>
      <c r="W13" s="70">
        <f>unri!$P$53</f>
        <v>146.23000000000002</v>
      </c>
      <c r="X13" s="70"/>
      <c r="Y13" s="70"/>
      <c r="Z13" s="70">
        <f>unri!$M$142</f>
        <v>1.002</v>
      </c>
      <c r="AA13" s="70">
        <f>unri!$P$142</f>
        <v>70.14</v>
      </c>
      <c r="AB13" s="992">
        <f t="shared" si="3"/>
        <v>4.0369999999999999</v>
      </c>
      <c r="AC13" s="992">
        <f t="shared" si="3"/>
        <v>216.37</v>
      </c>
      <c r="AD13" s="70"/>
      <c r="AE13" s="70"/>
      <c r="AF13" s="70"/>
      <c r="AG13" s="70"/>
      <c r="AH13" s="70"/>
      <c r="AI13" s="983"/>
      <c r="AJ13" s="992">
        <f t="shared" si="4"/>
        <v>0</v>
      </c>
      <c r="AK13" s="992">
        <f t="shared" si="4"/>
        <v>0</v>
      </c>
      <c r="AL13" s="1002">
        <f t="shared" si="5"/>
        <v>4.0369999999999999</v>
      </c>
      <c r="AM13" s="1002">
        <f t="shared" si="5"/>
        <v>216.37</v>
      </c>
      <c r="AN13" s="70">
        <f>vri!$M$208</f>
        <v>8.2769999999999992</v>
      </c>
      <c r="AO13" s="70">
        <f>vri!$P$208</f>
        <v>291.91000000000003</v>
      </c>
      <c r="AP13" s="70">
        <f>vri!$M$326</f>
        <v>5.665</v>
      </c>
      <c r="AQ13" s="70">
        <f>vri!$P$326</f>
        <v>366.81</v>
      </c>
      <c r="AR13" s="70">
        <f>vri!$M$542</f>
        <v>6.2</v>
      </c>
      <c r="AS13" s="70">
        <f>vri!$P$542</f>
        <v>462.5</v>
      </c>
      <c r="AT13" s="992">
        <f t="shared" si="6"/>
        <v>20.141999999999999</v>
      </c>
      <c r="AU13" s="992">
        <f t="shared" si="6"/>
        <v>1121.22</v>
      </c>
      <c r="AV13" s="70"/>
      <c r="AW13" s="70"/>
      <c r="AX13" s="70"/>
      <c r="AY13" s="70"/>
      <c r="AZ13" s="70"/>
      <c r="BA13" s="983"/>
      <c r="BB13" s="992">
        <f t="shared" si="7"/>
        <v>0</v>
      </c>
      <c r="BC13" s="992">
        <f t="shared" si="7"/>
        <v>0</v>
      </c>
      <c r="BD13" s="1002">
        <f t="shared" si="8"/>
        <v>20.141999999999999</v>
      </c>
      <c r="BE13" s="1002">
        <f t="shared" si="8"/>
        <v>1121.22</v>
      </c>
      <c r="BF13" s="70">
        <f>'UZ-St'!$J$55</f>
        <v>6</v>
      </c>
      <c r="BG13" s="70">
        <f>'UZ-St'!$L$55</f>
        <v>28.08</v>
      </c>
      <c r="BH13" s="70">
        <f>'UZ-St'!$J$104</f>
        <v>55.06</v>
      </c>
      <c r="BI13" s="70">
        <f>'UZ-St'!$L$104</f>
        <v>321.56</v>
      </c>
      <c r="BJ13" s="70">
        <f>'UZ-St'!$J$161</f>
        <v>24</v>
      </c>
      <c r="BK13" s="70">
        <f>'UZ-St'!$L$161</f>
        <v>120</v>
      </c>
      <c r="BL13" s="992">
        <f t="shared" si="9"/>
        <v>85.06</v>
      </c>
      <c r="BM13" s="992">
        <f t="shared" si="9"/>
        <v>469.64</v>
      </c>
      <c r="BN13" s="70"/>
      <c r="BO13" s="70"/>
      <c r="BP13" s="70">
        <f>'UN-St'!$J$71</f>
        <v>12</v>
      </c>
      <c r="BQ13" s="70">
        <f>'UN-St'!$L$71</f>
        <v>47.769999999999996</v>
      </c>
      <c r="BR13" s="70">
        <f>'UN-St'!$J$93</f>
        <v>20</v>
      </c>
      <c r="BS13" s="70">
        <f>'UN-St'!$L$93</f>
        <v>140</v>
      </c>
      <c r="BT13" s="992">
        <f t="shared" si="10"/>
        <v>32</v>
      </c>
      <c r="BU13" s="992">
        <f t="shared" si="10"/>
        <v>187.76999999999998</v>
      </c>
      <c r="BV13" s="70">
        <f>'VR or CCA-St'!$J$123</f>
        <v>10.875</v>
      </c>
      <c r="BW13" s="70">
        <f>'VR or CCA-St'!$L$123</f>
        <v>33.099999999999994</v>
      </c>
      <c r="BX13" s="70"/>
      <c r="BY13" s="70"/>
      <c r="BZ13" s="70"/>
      <c r="CA13" s="70"/>
      <c r="CB13" s="992">
        <f t="shared" si="11"/>
        <v>10.875</v>
      </c>
      <c r="CC13" s="992">
        <f t="shared" si="11"/>
        <v>33.099999999999994</v>
      </c>
      <c r="CD13" s="70">
        <f>'UZ-Ew'!$L$67</f>
        <v>43390.18</v>
      </c>
      <c r="CE13" s="70">
        <f>'UZ-Ew'!$M$67</f>
        <v>57.75</v>
      </c>
      <c r="CF13" s="70"/>
      <c r="CG13" s="70"/>
      <c r="CH13" s="70"/>
      <c r="CI13" s="70"/>
      <c r="CJ13" s="992">
        <f t="shared" si="12"/>
        <v>43390.18</v>
      </c>
      <c r="CK13" s="992">
        <f t="shared" si="12"/>
        <v>57.75</v>
      </c>
      <c r="CL13" s="70">
        <f>'UN-Ew'!$L$52</f>
        <v>3320.35</v>
      </c>
      <c r="CM13" s="70">
        <f>'UN-Ew'!$M$52</f>
        <v>4.42</v>
      </c>
      <c r="CN13" s="70"/>
      <c r="CO13" s="70"/>
      <c r="CP13" s="70"/>
      <c r="CQ13" s="70"/>
      <c r="CR13" s="992">
        <f t="shared" si="13"/>
        <v>3320.35</v>
      </c>
      <c r="CS13" s="992">
        <f t="shared" si="13"/>
        <v>4.42</v>
      </c>
      <c r="CT13" s="70">
        <f>'VR or CCA-Ew'!$L$118</f>
        <v>16716.968000000001</v>
      </c>
      <c r="CU13" s="70">
        <f>'VR or CCA-Ew'!$M$118</f>
        <v>22.599999999999998</v>
      </c>
      <c r="CV13" s="70">
        <f>'VR or CCA-Ew'!$L$175</f>
        <v>1440.16</v>
      </c>
      <c r="CW13" s="70">
        <f>'VR or CCA-Ew'!$M$175</f>
        <v>2.31</v>
      </c>
      <c r="CX13" s="70">
        <f>'VR or CCA-Ew'!$L$285</f>
        <v>9000</v>
      </c>
      <c r="CY13" s="70">
        <f>'VR or CCA-Ew'!$M$285</f>
        <v>1</v>
      </c>
      <c r="CZ13" s="992">
        <f t="shared" si="14"/>
        <v>27157.128000000001</v>
      </c>
      <c r="DA13" s="992">
        <f t="shared" si="14"/>
        <v>25.909999999999997</v>
      </c>
      <c r="DB13" s="70">
        <f>'Tre(UZ)'!$R$72</f>
        <v>8.5</v>
      </c>
      <c r="DC13" s="70">
        <f>'Tre(UZ)'!$S$72</f>
        <v>12.75</v>
      </c>
      <c r="DD13" s="70"/>
      <c r="DE13" s="70"/>
      <c r="DF13" s="1048">
        <f t="shared" ref="DF13:DG15" si="57">DB13+DD13</f>
        <v>8.5</v>
      </c>
      <c r="DG13" s="1051">
        <f t="shared" si="57"/>
        <v>12.75</v>
      </c>
      <c r="DH13" s="1054">
        <f t="shared" si="16"/>
        <v>34.244</v>
      </c>
      <c r="DI13" s="1054">
        <f t="shared" si="17"/>
        <v>127.935</v>
      </c>
      <c r="DJ13" s="1054">
        <f t="shared" si="18"/>
        <v>8.5</v>
      </c>
      <c r="DK13" s="1049"/>
      <c r="DL13" s="1049"/>
      <c r="DM13" s="1054">
        <f t="shared" si="19"/>
        <v>73867.657999999996</v>
      </c>
      <c r="DN13" s="1054">
        <f t="shared" si="32"/>
        <v>2878.3299999999995</v>
      </c>
      <c r="DO13" s="1049"/>
    </row>
    <row r="14" spans="1:119" ht="28.5" customHeight="1">
      <c r="A14" s="1845"/>
      <c r="B14" s="1846"/>
      <c r="C14" s="980" t="s">
        <v>2069</v>
      </c>
      <c r="D14" s="69"/>
      <c r="E14" s="69"/>
      <c r="F14" s="70">
        <f>uzri!$M$74</f>
        <v>1</v>
      </c>
      <c r="G14" s="70">
        <f>uzri!$P$74</f>
        <v>69.42</v>
      </c>
      <c r="H14" s="70"/>
      <c r="I14" s="70"/>
      <c r="J14" s="992">
        <f t="shared" si="0"/>
        <v>1</v>
      </c>
      <c r="K14" s="992">
        <f t="shared" si="0"/>
        <v>69.42</v>
      </c>
      <c r="L14" s="70"/>
      <c r="M14" s="70"/>
      <c r="N14" s="70">
        <f>uzrr!$M$61</f>
        <v>1.85</v>
      </c>
      <c r="O14" s="70">
        <f>uzrr!$P$61</f>
        <v>154.19</v>
      </c>
      <c r="P14" s="70"/>
      <c r="Q14" s="983"/>
      <c r="R14" s="992">
        <f t="shared" si="1"/>
        <v>1.85</v>
      </c>
      <c r="S14" s="992">
        <f t="shared" si="1"/>
        <v>154.19</v>
      </c>
      <c r="T14" s="1002">
        <f t="shared" si="2"/>
        <v>2.85</v>
      </c>
      <c r="U14" s="1002">
        <f t="shared" si="2"/>
        <v>223.61</v>
      </c>
      <c r="V14" s="69"/>
      <c r="W14" s="69"/>
      <c r="X14" s="70"/>
      <c r="Y14" s="70"/>
      <c r="Z14" s="70"/>
      <c r="AA14" s="70"/>
      <c r="AB14" s="992">
        <f t="shared" si="3"/>
        <v>0</v>
      </c>
      <c r="AC14" s="992">
        <f t="shared" si="3"/>
        <v>0</v>
      </c>
      <c r="AD14" s="70"/>
      <c r="AE14" s="70"/>
      <c r="AF14" s="70"/>
      <c r="AG14" s="70"/>
      <c r="AH14" s="70"/>
      <c r="AI14" s="983"/>
      <c r="AJ14" s="992">
        <f t="shared" si="4"/>
        <v>0</v>
      </c>
      <c r="AK14" s="992">
        <f t="shared" si="4"/>
        <v>0</v>
      </c>
      <c r="AL14" s="1002">
        <f t="shared" si="5"/>
        <v>0</v>
      </c>
      <c r="AM14" s="1002">
        <f t="shared" si="5"/>
        <v>0</v>
      </c>
      <c r="AN14" s="69">
        <f>vri!$M$221</f>
        <v>3.9350000000000001</v>
      </c>
      <c r="AO14" s="70">
        <f>vri!$P$221</f>
        <v>320.04000000000002</v>
      </c>
      <c r="AP14" s="70">
        <f>vri!$M$336</f>
        <v>1.45</v>
      </c>
      <c r="AQ14" s="70">
        <f>vri!$P$336</f>
        <v>80.39</v>
      </c>
      <c r="AR14" s="70">
        <f>vri!$M$555</f>
        <v>3.3</v>
      </c>
      <c r="AS14" s="70">
        <f>vri!$P$555</f>
        <v>247.5</v>
      </c>
      <c r="AT14" s="992">
        <f t="shared" si="6"/>
        <v>8.6849999999999987</v>
      </c>
      <c r="AU14" s="992">
        <f t="shared" si="6"/>
        <v>647.93000000000006</v>
      </c>
      <c r="AV14" s="70"/>
      <c r="AW14" s="70"/>
      <c r="AX14" s="70"/>
      <c r="AY14" s="70"/>
      <c r="AZ14" s="70"/>
      <c r="BA14" s="983"/>
      <c r="BB14" s="992">
        <f t="shared" si="7"/>
        <v>0</v>
      </c>
      <c r="BC14" s="992">
        <f t="shared" si="7"/>
        <v>0</v>
      </c>
      <c r="BD14" s="1002">
        <f t="shared" si="8"/>
        <v>8.6849999999999987</v>
      </c>
      <c r="BE14" s="1002">
        <f t="shared" si="8"/>
        <v>647.93000000000006</v>
      </c>
      <c r="BF14" s="70">
        <f>'UZ-St'!$J$57</f>
        <v>21</v>
      </c>
      <c r="BG14" s="70">
        <f>'UZ-St'!$L$57</f>
        <v>148.44</v>
      </c>
      <c r="BH14" s="70"/>
      <c r="BI14" s="70"/>
      <c r="BJ14" s="70">
        <f>'UZ-St'!$J$167</f>
        <v>93.06</v>
      </c>
      <c r="BK14" s="70">
        <f>'UZ-St'!$L$167</f>
        <v>420</v>
      </c>
      <c r="BL14" s="992">
        <f t="shared" si="9"/>
        <v>114.06</v>
      </c>
      <c r="BM14" s="992">
        <f t="shared" si="9"/>
        <v>568.44000000000005</v>
      </c>
      <c r="BN14" s="69"/>
      <c r="BO14" s="69"/>
      <c r="BP14" s="70"/>
      <c r="BQ14" s="70"/>
      <c r="BR14" s="70"/>
      <c r="BS14" s="70"/>
      <c r="BT14" s="992">
        <f t="shared" si="10"/>
        <v>0</v>
      </c>
      <c r="BU14" s="992">
        <f t="shared" si="10"/>
        <v>0</v>
      </c>
      <c r="BV14" s="70">
        <f>'VR or CCA-St'!$J$129</f>
        <v>9.15</v>
      </c>
      <c r="BW14" s="70">
        <f>'VR or CCA-St'!$L$129</f>
        <v>25.5</v>
      </c>
      <c r="BX14" s="70"/>
      <c r="BY14" s="70"/>
      <c r="BZ14" s="70">
        <f>'VR or CCA-St'!$J$250</f>
        <v>16</v>
      </c>
      <c r="CA14" s="70">
        <f>'VR or CCA-St'!$L$250</f>
        <v>136</v>
      </c>
      <c r="CB14" s="992">
        <f t="shared" si="11"/>
        <v>25.15</v>
      </c>
      <c r="CC14" s="992">
        <f t="shared" si="11"/>
        <v>161.5</v>
      </c>
      <c r="CD14" s="1018">
        <f>'UZ-Ew'!$L$73</f>
        <v>11496.561</v>
      </c>
      <c r="CE14" s="1018">
        <f>'UZ-Ew'!$M$73</f>
        <v>16.04</v>
      </c>
      <c r="CF14" s="70"/>
      <c r="CG14" s="70"/>
      <c r="CH14" s="70">
        <f>'UZ-Ew'!$L$132</f>
        <v>4500</v>
      </c>
      <c r="CI14" s="70">
        <f>'UZ-Ew'!$M$132</f>
        <v>0.5</v>
      </c>
      <c r="CJ14" s="992">
        <f t="shared" si="12"/>
        <v>15996.561</v>
      </c>
      <c r="CK14" s="992">
        <f t="shared" si="12"/>
        <v>16.54</v>
      </c>
      <c r="CL14" s="69"/>
      <c r="CM14" s="69"/>
      <c r="CN14" s="70"/>
      <c r="CO14" s="70"/>
      <c r="CP14" s="70"/>
      <c r="CQ14" s="70"/>
      <c r="CR14" s="992">
        <f t="shared" si="13"/>
        <v>0</v>
      </c>
      <c r="CS14" s="992">
        <f t="shared" si="13"/>
        <v>0</v>
      </c>
      <c r="CT14" s="1018">
        <f>'VR or CCA-Ew'!$L$127</f>
        <v>4491.7579999999998</v>
      </c>
      <c r="CU14" s="1018">
        <f>'VR or CCA-Ew'!$M$127</f>
        <v>5.76</v>
      </c>
      <c r="CV14" s="70"/>
      <c r="CW14" s="70"/>
      <c r="CX14" s="70">
        <f>'VR or CCA-Ew'!$L$289</f>
        <v>4500</v>
      </c>
      <c r="CY14" s="70">
        <f>'VR or CCA-Ew'!$M$289</f>
        <v>0.5</v>
      </c>
      <c r="CZ14" s="992">
        <f t="shared" si="14"/>
        <v>8991.7579999999998</v>
      </c>
      <c r="DA14" s="992">
        <f t="shared" si="14"/>
        <v>6.26</v>
      </c>
      <c r="DB14" s="70">
        <f>'Tre(UZ)'!$R$77</f>
        <v>5.85</v>
      </c>
      <c r="DC14" s="70">
        <f>'Tre(UZ)'!$S$77</f>
        <v>8.7750000000000004</v>
      </c>
      <c r="DD14" s="70"/>
      <c r="DE14" s="70"/>
      <c r="DF14" s="1048">
        <f t="shared" si="57"/>
        <v>5.85</v>
      </c>
      <c r="DG14" s="1051">
        <f t="shared" si="57"/>
        <v>8.7750000000000004</v>
      </c>
      <c r="DH14" s="1054">
        <f t="shared" si="16"/>
        <v>11.534999999999998</v>
      </c>
      <c r="DI14" s="1054">
        <f t="shared" si="17"/>
        <v>139.21</v>
      </c>
      <c r="DJ14" s="1054">
        <f t="shared" si="18"/>
        <v>5.85</v>
      </c>
      <c r="DK14" s="1049"/>
      <c r="DL14" s="1049"/>
      <c r="DM14" s="1054">
        <f t="shared" si="19"/>
        <v>24988.319</v>
      </c>
      <c r="DN14" s="1054">
        <f t="shared" si="32"/>
        <v>1633.0550000000001</v>
      </c>
      <c r="DO14" s="1049"/>
    </row>
    <row r="15" spans="1:119" ht="28.5" customHeight="1">
      <c r="A15" s="1845"/>
      <c r="B15" s="1846"/>
      <c r="C15" s="980" t="s">
        <v>2070</v>
      </c>
      <c r="D15" s="69"/>
      <c r="E15" s="69"/>
      <c r="F15" s="70">
        <f>uzri!$M$72</f>
        <v>2</v>
      </c>
      <c r="G15" s="70">
        <f>uzri!$P$72</f>
        <v>111.8</v>
      </c>
      <c r="H15" s="70"/>
      <c r="I15" s="70"/>
      <c r="J15" s="992">
        <f t="shared" si="0"/>
        <v>2</v>
      </c>
      <c r="K15" s="992">
        <f t="shared" si="0"/>
        <v>111.8</v>
      </c>
      <c r="L15" s="69"/>
      <c r="M15" s="69"/>
      <c r="N15" s="69"/>
      <c r="O15" s="69"/>
      <c r="P15" s="69"/>
      <c r="Q15" s="984"/>
      <c r="R15" s="992">
        <f t="shared" si="1"/>
        <v>0</v>
      </c>
      <c r="S15" s="992">
        <f t="shared" si="1"/>
        <v>0</v>
      </c>
      <c r="T15" s="1002">
        <f t="shared" si="2"/>
        <v>2</v>
      </c>
      <c r="U15" s="1002">
        <f t="shared" si="2"/>
        <v>111.8</v>
      </c>
      <c r="V15" s="69"/>
      <c r="W15" s="69"/>
      <c r="X15" s="70"/>
      <c r="Y15" s="70"/>
      <c r="Z15" s="70"/>
      <c r="AA15" s="70"/>
      <c r="AB15" s="992">
        <f t="shared" si="3"/>
        <v>0</v>
      </c>
      <c r="AC15" s="992">
        <f t="shared" si="3"/>
        <v>0</v>
      </c>
      <c r="AD15" s="69"/>
      <c r="AE15" s="69"/>
      <c r="AF15" s="69"/>
      <c r="AG15" s="69"/>
      <c r="AH15" s="69"/>
      <c r="AI15" s="984"/>
      <c r="AJ15" s="992">
        <f t="shared" si="4"/>
        <v>0</v>
      </c>
      <c r="AK15" s="992">
        <f t="shared" si="4"/>
        <v>0</v>
      </c>
      <c r="AL15" s="1002">
        <f t="shared" si="5"/>
        <v>0</v>
      </c>
      <c r="AM15" s="1002">
        <f t="shared" si="5"/>
        <v>0</v>
      </c>
      <c r="AN15" s="69">
        <f>vri!$M$214</f>
        <v>2.7080000000000002</v>
      </c>
      <c r="AO15" s="70">
        <f>vri!$P$214</f>
        <v>154.35999999999999</v>
      </c>
      <c r="AP15" s="70">
        <f>vri!$M$334</f>
        <v>7.35</v>
      </c>
      <c r="AQ15" s="70">
        <f>vri!$P$334</f>
        <v>501.79</v>
      </c>
      <c r="AR15" s="70">
        <f>vri!$M$549</f>
        <v>2</v>
      </c>
      <c r="AS15" s="70">
        <f>vri!$P$549</f>
        <v>150</v>
      </c>
      <c r="AT15" s="992">
        <f t="shared" si="6"/>
        <v>12.058</v>
      </c>
      <c r="AU15" s="992">
        <f t="shared" si="6"/>
        <v>806.15</v>
      </c>
      <c r="AV15" s="69"/>
      <c r="AW15" s="69"/>
      <c r="AX15" s="69"/>
      <c r="AY15" s="69"/>
      <c r="AZ15" s="69"/>
      <c r="BA15" s="984"/>
      <c r="BB15" s="992">
        <f t="shared" si="7"/>
        <v>0</v>
      </c>
      <c r="BC15" s="992">
        <f t="shared" si="7"/>
        <v>0</v>
      </c>
      <c r="BD15" s="1002">
        <f t="shared" si="8"/>
        <v>12.058</v>
      </c>
      <c r="BE15" s="1002">
        <f t="shared" si="8"/>
        <v>806.15</v>
      </c>
      <c r="BF15" s="69"/>
      <c r="BG15" s="69"/>
      <c r="BH15" s="70"/>
      <c r="BI15" s="70"/>
      <c r="BJ15" s="70">
        <f>'UZ-St'!$J$163</f>
        <v>18</v>
      </c>
      <c r="BK15" s="70">
        <f>'UZ-St'!$L$163</f>
        <v>130</v>
      </c>
      <c r="BL15" s="992">
        <f t="shared" si="9"/>
        <v>18</v>
      </c>
      <c r="BM15" s="992">
        <f t="shared" si="9"/>
        <v>130</v>
      </c>
      <c r="BN15" s="69"/>
      <c r="BO15" s="69"/>
      <c r="BP15" s="70"/>
      <c r="BQ15" s="70"/>
      <c r="BR15" s="70"/>
      <c r="BS15" s="70"/>
      <c r="BT15" s="992">
        <f t="shared" si="10"/>
        <v>0</v>
      </c>
      <c r="BU15" s="992">
        <f t="shared" si="10"/>
        <v>0</v>
      </c>
      <c r="BV15" s="69"/>
      <c r="BW15" s="69"/>
      <c r="BX15" s="70"/>
      <c r="BY15" s="70"/>
      <c r="BZ15" s="70">
        <f>'VR or CCA-St'!$J$246</f>
        <v>4</v>
      </c>
      <c r="CA15" s="70">
        <f>'VR or CCA-St'!$L$246</f>
        <v>3</v>
      </c>
      <c r="CB15" s="992">
        <f t="shared" si="11"/>
        <v>4</v>
      </c>
      <c r="CC15" s="992">
        <f t="shared" si="11"/>
        <v>3</v>
      </c>
      <c r="CD15" s="1018">
        <f>'UZ-Ew'!$L$71</f>
        <v>22005.75</v>
      </c>
      <c r="CE15" s="1018">
        <f>'UZ-Ew'!$M$71</f>
        <v>29.96</v>
      </c>
      <c r="CF15" s="70"/>
      <c r="CG15" s="70"/>
      <c r="CH15" s="70"/>
      <c r="CI15" s="70"/>
      <c r="CJ15" s="992">
        <f t="shared" si="12"/>
        <v>22005.75</v>
      </c>
      <c r="CK15" s="992">
        <f t="shared" si="12"/>
        <v>29.96</v>
      </c>
      <c r="CL15" s="69"/>
      <c r="CM15" s="69"/>
      <c r="CN15" s="70"/>
      <c r="CO15" s="70"/>
      <c r="CP15" s="70">
        <f>'UN-Ew'!$L$129</f>
        <v>4500</v>
      </c>
      <c r="CQ15" s="70">
        <f>'UN-Ew'!$M$129</f>
        <v>4.5</v>
      </c>
      <c r="CR15" s="992">
        <f t="shared" si="13"/>
        <v>4500</v>
      </c>
      <c r="CS15" s="992">
        <f t="shared" si="13"/>
        <v>4.5</v>
      </c>
      <c r="CT15" s="1018">
        <f>'VR or CCA-Ew'!$L$123</f>
        <v>3179.375</v>
      </c>
      <c r="CU15" s="1018">
        <f>'VR or CCA-Ew'!$M$123</f>
        <v>4.16</v>
      </c>
      <c r="CV15" s="70"/>
      <c r="CW15" s="70"/>
      <c r="CX15" s="70"/>
      <c r="CY15" s="70"/>
      <c r="CZ15" s="992">
        <f t="shared" si="14"/>
        <v>3179.375</v>
      </c>
      <c r="DA15" s="992">
        <f t="shared" si="14"/>
        <v>4.16</v>
      </c>
      <c r="DB15" s="70">
        <f>'Tre(UZ)'!$R$74</f>
        <v>4</v>
      </c>
      <c r="DC15" s="70">
        <f>'Tre(UZ)'!$S$74</f>
        <v>6</v>
      </c>
      <c r="DD15" s="70"/>
      <c r="DE15" s="70"/>
      <c r="DF15" s="1048">
        <f t="shared" si="57"/>
        <v>4</v>
      </c>
      <c r="DG15" s="1051">
        <f t="shared" si="57"/>
        <v>6</v>
      </c>
      <c r="DH15" s="1054">
        <f t="shared" si="16"/>
        <v>14.058</v>
      </c>
      <c r="DI15" s="1054">
        <f t="shared" si="17"/>
        <v>22</v>
      </c>
      <c r="DJ15" s="1054">
        <f t="shared" si="18"/>
        <v>4</v>
      </c>
      <c r="DK15" s="1049">
        <v>1</v>
      </c>
      <c r="DL15" s="1049"/>
      <c r="DM15" s="1054">
        <f t="shared" si="19"/>
        <v>29685.125</v>
      </c>
      <c r="DN15" s="1054">
        <f>U15+AM15+BE15+BM15+BU15+CC15+CK15+CS15+DA15+DC15+DE15+'GC+Ghat'!F36</f>
        <v>1146.3999999999999</v>
      </c>
      <c r="DO15" s="1049"/>
    </row>
    <row r="16" spans="1:119" ht="28.5" customHeight="1">
      <c r="A16" s="1847"/>
      <c r="B16" s="1848"/>
      <c r="C16" s="993" t="s">
        <v>2062</v>
      </c>
      <c r="D16" s="76">
        <f>D13+D14+D15</f>
        <v>2.7800000000000002</v>
      </c>
      <c r="E16" s="76">
        <f t="shared" ref="E16:I16" si="58">E13+E14+E15</f>
        <v>193.2</v>
      </c>
      <c r="F16" s="76">
        <f t="shared" si="58"/>
        <v>10.285</v>
      </c>
      <c r="G16" s="76">
        <f t="shared" si="58"/>
        <v>737.41999999999985</v>
      </c>
      <c r="H16" s="76">
        <f t="shared" si="58"/>
        <v>0</v>
      </c>
      <c r="I16" s="76">
        <f t="shared" si="58"/>
        <v>0</v>
      </c>
      <c r="J16" s="76">
        <f t="shared" si="0"/>
        <v>13.065000000000001</v>
      </c>
      <c r="K16" s="76">
        <f t="shared" si="0"/>
        <v>930.61999999999989</v>
      </c>
      <c r="L16" s="76">
        <f t="shared" ref="L16:Q16" si="59">L13+L14+L15</f>
        <v>0</v>
      </c>
      <c r="M16" s="76">
        <f t="shared" si="59"/>
        <v>0</v>
      </c>
      <c r="N16" s="76">
        <f t="shared" si="59"/>
        <v>1.85</v>
      </c>
      <c r="O16" s="76">
        <f t="shared" si="59"/>
        <v>154.19</v>
      </c>
      <c r="P16" s="76">
        <f t="shared" si="59"/>
        <v>0</v>
      </c>
      <c r="Q16" s="76">
        <f t="shared" si="59"/>
        <v>0</v>
      </c>
      <c r="R16" s="76">
        <f t="shared" si="1"/>
        <v>1.85</v>
      </c>
      <c r="S16" s="76">
        <f t="shared" si="1"/>
        <v>154.19</v>
      </c>
      <c r="T16" s="1003">
        <f t="shared" si="2"/>
        <v>14.915000000000001</v>
      </c>
      <c r="U16" s="1003">
        <f t="shared" si="2"/>
        <v>1084.81</v>
      </c>
      <c r="V16" s="76">
        <f>V13+V14+V15</f>
        <v>3.0350000000000001</v>
      </c>
      <c r="W16" s="76">
        <f t="shared" ref="W16:AA16" si="60">W13+W14+W15</f>
        <v>146.23000000000002</v>
      </c>
      <c r="X16" s="76">
        <f t="shared" si="60"/>
        <v>0</v>
      </c>
      <c r="Y16" s="76">
        <f t="shared" si="60"/>
        <v>0</v>
      </c>
      <c r="Z16" s="76">
        <f t="shared" si="60"/>
        <v>1.002</v>
      </c>
      <c r="AA16" s="76">
        <f t="shared" si="60"/>
        <v>70.14</v>
      </c>
      <c r="AB16" s="76">
        <f t="shared" si="3"/>
        <v>4.0369999999999999</v>
      </c>
      <c r="AC16" s="76">
        <f t="shared" si="3"/>
        <v>216.37</v>
      </c>
      <c r="AD16" s="76">
        <f t="shared" ref="AD16:AI16" si="61">AD13+AD14+AD15</f>
        <v>0</v>
      </c>
      <c r="AE16" s="76">
        <f t="shared" si="61"/>
        <v>0</v>
      </c>
      <c r="AF16" s="76">
        <f t="shared" si="61"/>
        <v>0</v>
      </c>
      <c r="AG16" s="76">
        <f t="shared" si="61"/>
        <v>0</v>
      </c>
      <c r="AH16" s="76">
        <f t="shared" si="61"/>
        <v>0</v>
      </c>
      <c r="AI16" s="76">
        <f t="shared" si="61"/>
        <v>0</v>
      </c>
      <c r="AJ16" s="76">
        <f t="shared" si="4"/>
        <v>0</v>
      </c>
      <c r="AK16" s="76">
        <f t="shared" si="4"/>
        <v>0</v>
      </c>
      <c r="AL16" s="1003">
        <f t="shared" si="5"/>
        <v>4.0369999999999999</v>
      </c>
      <c r="AM16" s="1003">
        <f t="shared" si="5"/>
        <v>216.37</v>
      </c>
      <c r="AN16" s="76">
        <f>AN13+AN14+AN15</f>
        <v>14.92</v>
      </c>
      <c r="AO16" s="76">
        <f t="shared" ref="AO16:AS16" si="62">AO13+AO14+AO15</f>
        <v>766.31000000000006</v>
      </c>
      <c r="AP16" s="76">
        <f t="shared" si="62"/>
        <v>14.465</v>
      </c>
      <c r="AQ16" s="76">
        <f t="shared" si="62"/>
        <v>948.99</v>
      </c>
      <c r="AR16" s="76">
        <f t="shared" si="62"/>
        <v>11.5</v>
      </c>
      <c r="AS16" s="76">
        <f t="shared" si="62"/>
        <v>860</v>
      </c>
      <c r="AT16" s="76">
        <f t="shared" si="6"/>
        <v>40.884999999999998</v>
      </c>
      <c r="AU16" s="76">
        <f t="shared" si="6"/>
        <v>2575.3000000000002</v>
      </c>
      <c r="AV16" s="76">
        <f t="shared" ref="AV16:BA16" si="63">AV13+AV14+AV15</f>
        <v>0</v>
      </c>
      <c r="AW16" s="76">
        <f t="shared" si="63"/>
        <v>0</v>
      </c>
      <c r="AX16" s="76">
        <f t="shared" si="63"/>
        <v>0</v>
      </c>
      <c r="AY16" s="76">
        <f t="shared" si="63"/>
        <v>0</v>
      </c>
      <c r="AZ16" s="76">
        <f t="shared" si="63"/>
        <v>0</v>
      </c>
      <c r="BA16" s="76">
        <f t="shared" si="63"/>
        <v>0</v>
      </c>
      <c r="BB16" s="76">
        <f t="shared" si="7"/>
        <v>0</v>
      </c>
      <c r="BC16" s="76">
        <f t="shared" si="7"/>
        <v>0</v>
      </c>
      <c r="BD16" s="1003">
        <f t="shared" si="8"/>
        <v>40.884999999999998</v>
      </c>
      <c r="BE16" s="1003">
        <f t="shared" si="8"/>
        <v>2575.3000000000002</v>
      </c>
      <c r="BF16" s="76">
        <f>BF13+BF14+BF15</f>
        <v>27</v>
      </c>
      <c r="BG16" s="76">
        <f t="shared" ref="BG16:BK16" si="64">BG13+BG14+BG15</f>
        <v>176.51999999999998</v>
      </c>
      <c r="BH16" s="76">
        <f t="shared" si="64"/>
        <v>55.06</v>
      </c>
      <c r="BI16" s="76">
        <f t="shared" si="64"/>
        <v>321.56</v>
      </c>
      <c r="BJ16" s="76">
        <f t="shared" si="64"/>
        <v>135.06</v>
      </c>
      <c r="BK16" s="76">
        <f t="shared" si="64"/>
        <v>670</v>
      </c>
      <c r="BL16" s="76">
        <f t="shared" si="9"/>
        <v>217.12</v>
      </c>
      <c r="BM16" s="76">
        <f t="shared" si="9"/>
        <v>1168.08</v>
      </c>
      <c r="BN16" s="76">
        <f>BN13+BN14+BN15</f>
        <v>0</v>
      </c>
      <c r="BO16" s="76">
        <f t="shared" ref="BO16:BS16" si="65">BO13+BO14+BO15</f>
        <v>0</v>
      </c>
      <c r="BP16" s="76">
        <f t="shared" si="65"/>
        <v>12</v>
      </c>
      <c r="BQ16" s="76">
        <f t="shared" si="65"/>
        <v>47.769999999999996</v>
      </c>
      <c r="BR16" s="76">
        <f t="shared" si="65"/>
        <v>20</v>
      </c>
      <c r="BS16" s="76">
        <f t="shared" si="65"/>
        <v>140</v>
      </c>
      <c r="BT16" s="76">
        <f t="shared" si="10"/>
        <v>32</v>
      </c>
      <c r="BU16" s="76">
        <f t="shared" si="10"/>
        <v>187.76999999999998</v>
      </c>
      <c r="BV16" s="76">
        <f>BV13+BV14+BV15</f>
        <v>20.024999999999999</v>
      </c>
      <c r="BW16" s="76">
        <f t="shared" ref="BW16:CA16" si="66">BW13+BW14+BW15</f>
        <v>58.599999999999994</v>
      </c>
      <c r="BX16" s="76">
        <f t="shared" si="66"/>
        <v>0</v>
      </c>
      <c r="BY16" s="76">
        <f t="shared" si="66"/>
        <v>0</v>
      </c>
      <c r="BZ16" s="76">
        <f t="shared" si="66"/>
        <v>20</v>
      </c>
      <c r="CA16" s="76">
        <f t="shared" si="66"/>
        <v>139</v>
      </c>
      <c r="CB16" s="76">
        <f t="shared" si="11"/>
        <v>40.024999999999999</v>
      </c>
      <c r="CC16" s="76">
        <f t="shared" si="11"/>
        <v>197.6</v>
      </c>
      <c r="CD16" s="76">
        <f>CD13+CD14+CD15</f>
        <v>76892.491000000009</v>
      </c>
      <c r="CE16" s="76">
        <f t="shared" ref="CE16:CI16" si="67">CE13+CE14+CE15</f>
        <v>103.75</v>
      </c>
      <c r="CF16" s="76">
        <f t="shared" si="67"/>
        <v>0</v>
      </c>
      <c r="CG16" s="76">
        <f t="shared" si="67"/>
        <v>0</v>
      </c>
      <c r="CH16" s="76">
        <f t="shared" si="67"/>
        <v>4500</v>
      </c>
      <c r="CI16" s="76">
        <f t="shared" si="67"/>
        <v>0.5</v>
      </c>
      <c r="CJ16" s="76">
        <f t="shared" si="12"/>
        <v>81392.491000000009</v>
      </c>
      <c r="CK16" s="76">
        <f t="shared" si="12"/>
        <v>104.25</v>
      </c>
      <c r="CL16" s="76">
        <f>CL13+CL14+CL15</f>
        <v>3320.35</v>
      </c>
      <c r="CM16" s="76">
        <f t="shared" ref="CM16:CQ16" si="68">CM13+CM14+CM15</f>
        <v>4.42</v>
      </c>
      <c r="CN16" s="76">
        <f t="shared" si="68"/>
        <v>0</v>
      </c>
      <c r="CO16" s="76">
        <f t="shared" si="68"/>
        <v>0</v>
      </c>
      <c r="CP16" s="76">
        <f t="shared" si="68"/>
        <v>4500</v>
      </c>
      <c r="CQ16" s="76">
        <f t="shared" si="68"/>
        <v>4.5</v>
      </c>
      <c r="CR16" s="76">
        <f t="shared" si="13"/>
        <v>7820.35</v>
      </c>
      <c r="CS16" s="76">
        <f t="shared" si="13"/>
        <v>8.92</v>
      </c>
      <c r="CT16" s="76">
        <f>CT13+CT14+CT15</f>
        <v>24388.101000000002</v>
      </c>
      <c r="CU16" s="76">
        <f t="shared" ref="CU16:CY16" si="69">CU13+CU14+CU15</f>
        <v>32.519999999999996</v>
      </c>
      <c r="CV16" s="76">
        <f t="shared" si="69"/>
        <v>1440.16</v>
      </c>
      <c r="CW16" s="76">
        <f t="shared" si="69"/>
        <v>2.31</v>
      </c>
      <c r="CX16" s="76">
        <f t="shared" si="69"/>
        <v>13500</v>
      </c>
      <c r="CY16" s="76">
        <f t="shared" si="69"/>
        <v>1.5</v>
      </c>
      <c r="CZ16" s="76">
        <f t="shared" si="14"/>
        <v>39328.260999999999</v>
      </c>
      <c r="DA16" s="76">
        <f t="shared" si="14"/>
        <v>36.33</v>
      </c>
      <c r="DB16" s="76">
        <f t="shared" ref="DB16:DN16" si="70">DB13+DB14+DB15</f>
        <v>18.350000000000001</v>
      </c>
      <c r="DC16" s="76">
        <f t="shared" si="70"/>
        <v>27.524999999999999</v>
      </c>
      <c r="DD16" s="76">
        <f t="shared" si="70"/>
        <v>0</v>
      </c>
      <c r="DE16" s="76">
        <f t="shared" si="70"/>
        <v>0</v>
      </c>
      <c r="DF16" s="76">
        <f t="shared" si="70"/>
        <v>18.350000000000001</v>
      </c>
      <c r="DG16" s="77">
        <f t="shared" si="70"/>
        <v>27.524999999999999</v>
      </c>
      <c r="DH16" s="74">
        <f t="shared" si="70"/>
        <v>59.836999999999996</v>
      </c>
      <c r="DI16" s="74">
        <f t="shared" si="70"/>
        <v>289.14499999999998</v>
      </c>
      <c r="DJ16" s="74">
        <f t="shared" si="70"/>
        <v>18.350000000000001</v>
      </c>
      <c r="DK16" s="74">
        <f t="shared" si="70"/>
        <v>1</v>
      </c>
      <c r="DL16" s="74">
        <f t="shared" si="70"/>
        <v>0</v>
      </c>
      <c r="DM16" s="74">
        <f t="shared" si="70"/>
        <v>128541.102</v>
      </c>
      <c r="DN16" s="74">
        <f t="shared" si="70"/>
        <v>5657.7849999999989</v>
      </c>
      <c r="DO16" s="1049"/>
    </row>
    <row r="17" spans="1:122">
      <c r="A17" s="1849" t="s">
        <v>2071</v>
      </c>
      <c r="B17" s="1849"/>
      <c r="C17" s="997" t="s">
        <v>2072</v>
      </c>
      <c r="D17" s="1025"/>
      <c r="E17" s="1025"/>
      <c r="F17" s="1025"/>
      <c r="G17" s="1025"/>
      <c r="H17" s="1025"/>
      <c r="I17" s="1025"/>
      <c r="J17" s="76">
        <f t="shared" si="0"/>
        <v>0</v>
      </c>
      <c r="K17" s="76">
        <f t="shared" si="0"/>
        <v>0</v>
      </c>
      <c r="L17" s="1025"/>
      <c r="M17" s="1025"/>
      <c r="N17" s="1025"/>
      <c r="O17" s="1025"/>
      <c r="P17" s="1025"/>
      <c r="Q17" s="78"/>
      <c r="R17" s="76">
        <f t="shared" si="1"/>
        <v>0</v>
      </c>
      <c r="S17" s="76">
        <f t="shared" si="1"/>
        <v>0</v>
      </c>
      <c r="T17" s="1003">
        <f t="shared" si="2"/>
        <v>0</v>
      </c>
      <c r="U17" s="1003">
        <f t="shared" si="2"/>
        <v>0</v>
      </c>
      <c r="V17" s="74">
        <f>unri!$M$48</f>
        <v>5.65</v>
      </c>
      <c r="W17" s="74">
        <f>unri!$P$48</f>
        <v>317.97000000000003</v>
      </c>
      <c r="X17" s="74">
        <f>unri!$M$92</f>
        <v>2</v>
      </c>
      <c r="Y17" s="74">
        <f>unri!$P$92</f>
        <v>140.98000000000002</v>
      </c>
      <c r="Z17" s="74">
        <f>unri!$M$146</f>
        <v>2.5</v>
      </c>
      <c r="AA17" s="74">
        <f>unri!$P$146</f>
        <v>175</v>
      </c>
      <c r="AB17" s="76">
        <f t="shared" si="3"/>
        <v>10.15</v>
      </c>
      <c r="AC17" s="76">
        <f t="shared" si="3"/>
        <v>633.95000000000005</v>
      </c>
      <c r="AD17" s="1025"/>
      <c r="AE17" s="1025"/>
      <c r="AF17" s="1025"/>
      <c r="AG17" s="1025"/>
      <c r="AH17" s="1025"/>
      <c r="AI17" s="78"/>
      <c r="AJ17" s="76">
        <f t="shared" si="4"/>
        <v>0</v>
      </c>
      <c r="AK17" s="76">
        <f t="shared" si="4"/>
        <v>0</v>
      </c>
      <c r="AL17" s="1003">
        <f t="shared" si="5"/>
        <v>10.15</v>
      </c>
      <c r="AM17" s="1003">
        <f t="shared" si="5"/>
        <v>633.95000000000005</v>
      </c>
      <c r="AN17" s="1025">
        <f>vri!$M$200</f>
        <v>7.6199999999999992</v>
      </c>
      <c r="AO17" s="74">
        <f>vri!$P$200</f>
        <v>336.12</v>
      </c>
      <c r="AP17" s="74">
        <f>vri!$M$321</f>
        <v>11.613</v>
      </c>
      <c r="AQ17" s="74">
        <f>vri!$P$321</f>
        <v>805.26</v>
      </c>
      <c r="AR17" s="74">
        <f>vri!$M$534</f>
        <v>2.8600000000000003</v>
      </c>
      <c r="AS17" s="74">
        <f>vri!$P$534</f>
        <v>215</v>
      </c>
      <c r="AT17" s="76">
        <f t="shared" si="6"/>
        <v>22.092999999999996</v>
      </c>
      <c r="AU17" s="76">
        <f t="shared" si="6"/>
        <v>1356.38</v>
      </c>
      <c r="AV17" s="1025"/>
      <c r="AW17" s="1025"/>
      <c r="AX17" s="1025"/>
      <c r="AY17" s="1025"/>
      <c r="AZ17" s="1025"/>
      <c r="BA17" s="78"/>
      <c r="BB17" s="76">
        <f t="shared" si="7"/>
        <v>0</v>
      </c>
      <c r="BC17" s="76">
        <f t="shared" si="7"/>
        <v>0</v>
      </c>
      <c r="BD17" s="1003">
        <f t="shared" si="8"/>
        <v>22.092999999999996</v>
      </c>
      <c r="BE17" s="1003">
        <f t="shared" si="8"/>
        <v>1356.38</v>
      </c>
      <c r="BF17" s="1025"/>
      <c r="BG17" s="1025"/>
      <c r="BH17" s="74">
        <f>'UZ-St'!$J$101</f>
        <v>70</v>
      </c>
      <c r="BI17" s="1025">
        <f>'UZ-St'!$L$101</f>
        <v>564.08999999999992</v>
      </c>
      <c r="BJ17" s="74">
        <f>'UZ-St'!$J$159</f>
        <v>65.06</v>
      </c>
      <c r="BK17" s="74">
        <f>'UZ-St'!$L$159</f>
        <v>300</v>
      </c>
      <c r="BL17" s="76">
        <f t="shared" si="9"/>
        <v>135.06</v>
      </c>
      <c r="BM17" s="76">
        <f t="shared" si="9"/>
        <v>864.08999999999992</v>
      </c>
      <c r="BN17" s="1025">
        <f>'UN-St'!$J$36</f>
        <v>10.225000000000001</v>
      </c>
      <c r="BO17" s="1025">
        <f>'UN-St'!$L$36</f>
        <v>19.649999999999999</v>
      </c>
      <c r="BP17" s="1025"/>
      <c r="BQ17" s="1025"/>
      <c r="BR17" s="1025">
        <f>'UN-St'!$J$95</f>
        <v>30</v>
      </c>
      <c r="BS17" s="1025">
        <f>'UN-St'!$L$95</f>
        <v>210</v>
      </c>
      <c r="BT17" s="76">
        <f t="shared" si="10"/>
        <v>40.225000000000001</v>
      </c>
      <c r="BU17" s="76">
        <f t="shared" si="10"/>
        <v>229.65</v>
      </c>
      <c r="BV17" s="74">
        <f>'VR or CCA-St'!$J$127</f>
        <v>9.875</v>
      </c>
      <c r="BW17" s="74">
        <f>'VR or CCA-St'!$L$127</f>
        <v>17.75</v>
      </c>
      <c r="BX17" s="1025"/>
      <c r="BY17" s="1025"/>
      <c r="BZ17" s="74">
        <f>'VR or CCA-St'!$J$242</f>
        <v>2</v>
      </c>
      <c r="CA17" s="74">
        <f>'VR or CCA-St'!$L$242</f>
        <v>0</v>
      </c>
      <c r="CB17" s="76">
        <f t="shared" si="11"/>
        <v>11.875</v>
      </c>
      <c r="CC17" s="76">
        <f t="shared" si="11"/>
        <v>17.75</v>
      </c>
      <c r="CD17" s="79">
        <f>'UZ-Ew'!$L$69</f>
        <v>4236.95</v>
      </c>
      <c r="CE17" s="79">
        <f>'UZ-Ew'!$M$69</f>
        <v>5.17</v>
      </c>
      <c r="CF17" s="1025"/>
      <c r="CG17" s="1025"/>
      <c r="CH17" s="1025"/>
      <c r="CI17" s="1025"/>
      <c r="CJ17" s="76">
        <f t="shared" si="12"/>
        <v>4236.95</v>
      </c>
      <c r="CK17" s="76">
        <f t="shared" si="12"/>
        <v>5.17</v>
      </c>
      <c r="CL17" s="79">
        <f>'UN-Ew'!$L$54</f>
        <v>8718.5</v>
      </c>
      <c r="CM17" s="79">
        <f>'UN-Ew'!$M$54</f>
        <v>11.59</v>
      </c>
      <c r="CN17" s="1025"/>
      <c r="CO17" s="1025"/>
      <c r="CP17" s="1025">
        <f>'UN-Ew'!$L$127</f>
        <v>4500</v>
      </c>
      <c r="CQ17" s="1025">
        <f>'UN-Ew'!$M$127</f>
        <v>4.5</v>
      </c>
      <c r="CR17" s="76">
        <f t="shared" si="13"/>
        <v>13218.5</v>
      </c>
      <c r="CS17" s="76">
        <f t="shared" si="13"/>
        <v>16.09</v>
      </c>
      <c r="CT17" s="1025"/>
      <c r="CU17" s="1025"/>
      <c r="CV17" s="1025"/>
      <c r="CW17" s="1025"/>
      <c r="CX17" s="1025">
        <f>'VR or CCA-Ew'!$L$282</f>
        <v>22500</v>
      </c>
      <c r="CY17" s="74">
        <f>'VR or CCA-Ew'!$M$282</f>
        <v>1.5</v>
      </c>
      <c r="CZ17" s="76">
        <f t="shared" si="14"/>
        <v>22500</v>
      </c>
      <c r="DA17" s="76">
        <f t="shared" si="14"/>
        <v>1.5</v>
      </c>
      <c r="DB17" s="74">
        <f>'Tre(UZ)'!$R$68</f>
        <v>5.75</v>
      </c>
      <c r="DC17" s="74">
        <f>'Tre(UZ)'!$S$68</f>
        <v>8.625</v>
      </c>
      <c r="DD17" s="76">
        <f>'Tre (UN)'!$F$52</f>
        <v>5</v>
      </c>
      <c r="DE17" s="76">
        <f>'Tre (UN)'!$G$52</f>
        <v>7.5</v>
      </c>
      <c r="DF17" s="1048">
        <f t="shared" ref="DF17:DG19" si="71">DB17+DD17</f>
        <v>10.75</v>
      </c>
      <c r="DG17" s="1051">
        <f t="shared" si="71"/>
        <v>16.125</v>
      </c>
      <c r="DH17" s="1054">
        <f t="shared" si="16"/>
        <v>32.242999999999995</v>
      </c>
      <c r="DI17" s="1054">
        <f t="shared" si="17"/>
        <v>187.16</v>
      </c>
      <c r="DJ17" s="1054">
        <f t="shared" si="18"/>
        <v>10.75</v>
      </c>
      <c r="DK17" s="1049"/>
      <c r="DL17" s="1049"/>
      <c r="DM17" s="1054">
        <f t="shared" si="19"/>
        <v>39955.449999999997</v>
      </c>
      <c r="DN17" s="1054">
        <f t="shared" si="32"/>
        <v>3140.7050000000004</v>
      </c>
      <c r="DO17" s="1049"/>
    </row>
    <row r="18" spans="1:122">
      <c r="A18" s="1843" t="s">
        <v>2073</v>
      </c>
      <c r="B18" s="1844"/>
      <c r="C18" s="1020" t="s">
        <v>2074</v>
      </c>
      <c r="D18" s="71">
        <f>uzri!$M$40</f>
        <v>2</v>
      </c>
      <c r="E18" s="71">
        <f>uzri!$P$40</f>
        <v>114.1</v>
      </c>
      <c r="F18" s="71">
        <f>uzri!$M$78</f>
        <v>7.55</v>
      </c>
      <c r="G18" s="71">
        <f>uzri!$P$78</f>
        <v>549.56999999999994</v>
      </c>
      <c r="H18" s="71"/>
      <c r="I18" s="71"/>
      <c r="J18" s="992">
        <f t="shared" si="0"/>
        <v>9.5500000000000007</v>
      </c>
      <c r="K18" s="992">
        <f t="shared" si="0"/>
        <v>663.67</v>
      </c>
      <c r="L18" s="1024"/>
      <c r="M18" s="1024"/>
      <c r="N18" s="1024"/>
      <c r="O18" s="1024"/>
      <c r="P18" s="1024"/>
      <c r="Q18" s="985"/>
      <c r="R18" s="992">
        <f t="shared" si="1"/>
        <v>0</v>
      </c>
      <c r="S18" s="992">
        <f t="shared" si="1"/>
        <v>0</v>
      </c>
      <c r="T18" s="1002">
        <f t="shared" si="2"/>
        <v>9.5500000000000007</v>
      </c>
      <c r="U18" s="1002">
        <f t="shared" si="2"/>
        <v>663.67</v>
      </c>
      <c r="V18" s="71"/>
      <c r="W18" s="71"/>
      <c r="X18" s="71"/>
      <c r="Y18" s="71"/>
      <c r="Z18" s="71">
        <f>unri!$M$148</f>
        <v>3</v>
      </c>
      <c r="AA18" s="71">
        <f>unri!$P$148</f>
        <v>210</v>
      </c>
      <c r="AB18" s="992">
        <f t="shared" si="3"/>
        <v>3</v>
      </c>
      <c r="AC18" s="992">
        <f t="shared" si="3"/>
        <v>210</v>
      </c>
      <c r="AD18" s="1024"/>
      <c r="AE18" s="1024"/>
      <c r="AF18" s="1024"/>
      <c r="AG18" s="1024"/>
      <c r="AH18" s="1024"/>
      <c r="AI18" s="985"/>
      <c r="AJ18" s="992">
        <f t="shared" si="4"/>
        <v>0</v>
      </c>
      <c r="AK18" s="992">
        <f t="shared" si="4"/>
        <v>0</v>
      </c>
      <c r="AL18" s="1002">
        <f t="shared" si="5"/>
        <v>3</v>
      </c>
      <c r="AM18" s="1002">
        <f t="shared" si="5"/>
        <v>210</v>
      </c>
      <c r="AN18" s="71"/>
      <c r="AO18" s="71"/>
      <c r="AP18" s="71">
        <f>vri!$M$341</f>
        <v>3.05</v>
      </c>
      <c r="AQ18" s="71">
        <f>vri!$P$341</f>
        <v>180.36</v>
      </c>
      <c r="AR18" s="71">
        <f>vri!$M$546</f>
        <v>8.6999999999999993</v>
      </c>
      <c r="AS18" s="71">
        <f>vri!$P$546</f>
        <v>805</v>
      </c>
      <c r="AT18" s="992">
        <f t="shared" si="6"/>
        <v>11.75</v>
      </c>
      <c r="AU18" s="992">
        <f t="shared" si="6"/>
        <v>985.36</v>
      </c>
      <c r="AV18" s="1024"/>
      <c r="AW18" s="1024"/>
      <c r="AX18" s="1024"/>
      <c r="AY18" s="1024"/>
      <c r="AZ18" s="1024"/>
      <c r="BA18" s="985"/>
      <c r="BB18" s="992">
        <f t="shared" si="7"/>
        <v>0</v>
      </c>
      <c r="BC18" s="992">
        <f t="shared" si="7"/>
        <v>0</v>
      </c>
      <c r="BD18" s="1002">
        <f t="shared" si="8"/>
        <v>11.75</v>
      </c>
      <c r="BE18" s="1002">
        <f t="shared" si="8"/>
        <v>985.36</v>
      </c>
      <c r="BF18" s="71"/>
      <c r="BG18" s="71"/>
      <c r="BH18" s="71">
        <f>'UZ-St'!$J$107</f>
        <v>51.11</v>
      </c>
      <c r="BI18" s="71">
        <f>'UZ-St'!$L$107</f>
        <v>297.73999999999995</v>
      </c>
      <c r="BJ18" s="71">
        <f>'UZ-St'!$J$171</f>
        <v>2</v>
      </c>
      <c r="BK18" s="71">
        <f>'UZ-St'!$L$171</f>
        <v>5</v>
      </c>
      <c r="BL18" s="992">
        <f t="shared" si="9"/>
        <v>53.11</v>
      </c>
      <c r="BM18" s="992">
        <f t="shared" si="9"/>
        <v>302.73999999999995</v>
      </c>
      <c r="BN18" s="71"/>
      <c r="BO18" s="71"/>
      <c r="BP18" s="71"/>
      <c r="BQ18" s="71"/>
      <c r="BR18" s="71"/>
      <c r="BS18" s="71"/>
      <c r="BT18" s="992">
        <f t="shared" si="10"/>
        <v>0</v>
      </c>
      <c r="BU18" s="992">
        <f t="shared" si="10"/>
        <v>0</v>
      </c>
      <c r="BV18" s="71"/>
      <c r="BW18" s="71"/>
      <c r="BX18" s="71"/>
      <c r="BY18" s="71"/>
      <c r="BZ18" s="71"/>
      <c r="CA18" s="71"/>
      <c r="CB18" s="992">
        <f t="shared" si="11"/>
        <v>0</v>
      </c>
      <c r="CC18" s="992">
        <f t="shared" si="11"/>
        <v>0</v>
      </c>
      <c r="CD18" s="71">
        <f>'UZ-Ew'!$L$77</f>
        <v>45331.07</v>
      </c>
      <c r="CE18" s="71">
        <f>'UZ-Ew'!$M$77</f>
        <v>62.390000000000008</v>
      </c>
      <c r="CF18" s="71"/>
      <c r="CG18" s="71"/>
      <c r="CH18" s="71"/>
      <c r="CI18" s="71"/>
      <c r="CJ18" s="992">
        <f t="shared" si="12"/>
        <v>45331.07</v>
      </c>
      <c r="CK18" s="992">
        <f t="shared" si="12"/>
        <v>62.390000000000008</v>
      </c>
      <c r="CL18" s="71"/>
      <c r="CM18" s="71"/>
      <c r="CN18" s="71"/>
      <c r="CO18" s="71"/>
      <c r="CP18" s="71"/>
      <c r="CQ18" s="71"/>
      <c r="CR18" s="992">
        <f t="shared" si="13"/>
        <v>0</v>
      </c>
      <c r="CS18" s="992">
        <f t="shared" si="13"/>
        <v>0</v>
      </c>
      <c r="CT18" s="71"/>
      <c r="CU18" s="71"/>
      <c r="CV18" s="71"/>
      <c r="CW18" s="71"/>
      <c r="CX18" s="71"/>
      <c r="CY18" s="71"/>
      <c r="CZ18" s="992">
        <f t="shared" si="14"/>
        <v>0</v>
      </c>
      <c r="DA18" s="992">
        <f t="shared" si="14"/>
        <v>0</v>
      </c>
      <c r="DB18" s="71">
        <f>'Tre(UZ)'!$R$82</f>
        <v>17.5</v>
      </c>
      <c r="DC18" s="71">
        <f>'Tre(UZ)'!$S$82</f>
        <v>26.25</v>
      </c>
      <c r="DD18" s="70"/>
      <c r="DE18" s="70"/>
      <c r="DF18" s="1048">
        <f t="shared" si="71"/>
        <v>17.5</v>
      </c>
      <c r="DG18" s="1051">
        <f t="shared" si="71"/>
        <v>26.25</v>
      </c>
      <c r="DH18" s="1054">
        <f t="shared" si="16"/>
        <v>24.3</v>
      </c>
      <c r="DI18" s="1054">
        <f t="shared" si="17"/>
        <v>53.11</v>
      </c>
      <c r="DJ18" s="1054">
        <f t="shared" si="18"/>
        <v>17.5</v>
      </c>
      <c r="DK18" s="1049"/>
      <c r="DL18" s="1049"/>
      <c r="DM18" s="1054">
        <f t="shared" si="19"/>
        <v>45331.07</v>
      </c>
      <c r="DN18" s="1054">
        <f t="shared" si="32"/>
        <v>2250.41</v>
      </c>
      <c r="DO18" s="1049"/>
    </row>
    <row r="19" spans="1:122">
      <c r="A19" s="1845"/>
      <c r="B19" s="1846"/>
      <c r="C19" s="1020" t="s">
        <v>2075</v>
      </c>
      <c r="D19" s="1024"/>
      <c r="E19" s="1024"/>
      <c r="F19" s="1024"/>
      <c r="G19" s="1024"/>
      <c r="H19" s="1024"/>
      <c r="I19" s="1024"/>
      <c r="J19" s="992">
        <f t="shared" si="0"/>
        <v>0</v>
      </c>
      <c r="K19" s="992">
        <f t="shared" si="0"/>
        <v>0</v>
      </c>
      <c r="L19" s="1024"/>
      <c r="M19" s="1024"/>
      <c r="N19" s="1024"/>
      <c r="O19" s="1024"/>
      <c r="P19" s="1024"/>
      <c r="Q19" s="985"/>
      <c r="R19" s="992">
        <f t="shared" si="1"/>
        <v>0</v>
      </c>
      <c r="S19" s="992">
        <f t="shared" si="1"/>
        <v>0</v>
      </c>
      <c r="T19" s="1002">
        <f t="shared" si="2"/>
        <v>0</v>
      </c>
      <c r="U19" s="1002">
        <f t="shared" si="2"/>
        <v>0</v>
      </c>
      <c r="V19" s="1024"/>
      <c r="W19" s="1024"/>
      <c r="X19" s="1024"/>
      <c r="Y19" s="1024"/>
      <c r="Z19" s="1024"/>
      <c r="AA19" s="1024"/>
      <c r="AB19" s="992">
        <f t="shared" si="3"/>
        <v>0</v>
      </c>
      <c r="AC19" s="992">
        <f t="shared" si="3"/>
        <v>0</v>
      </c>
      <c r="AD19" s="1024"/>
      <c r="AE19" s="1024"/>
      <c r="AF19" s="1024"/>
      <c r="AG19" s="1024"/>
      <c r="AH19" s="1024"/>
      <c r="AI19" s="985"/>
      <c r="AJ19" s="992">
        <f t="shared" si="4"/>
        <v>0</v>
      </c>
      <c r="AK19" s="992">
        <f t="shared" si="4"/>
        <v>0</v>
      </c>
      <c r="AL19" s="1002">
        <f t="shared" si="5"/>
        <v>0</v>
      </c>
      <c r="AM19" s="1002">
        <f t="shared" si="5"/>
        <v>0</v>
      </c>
      <c r="AN19" s="1024"/>
      <c r="AO19" s="1024"/>
      <c r="AP19" s="71">
        <f>vri!$M$338</f>
        <v>1.3149999999999999</v>
      </c>
      <c r="AQ19" s="71">
        <f>vri!$P$338</f>
        <v>64.709999999999994</v>
      </c>
      <c r="AR19" s="71">
        <f>vri!$M$536</f>
        <v>0.65</v>
      </c>
      <c r="AS19" s="71">
        <f>vri!$P$536</f>
        <v>48.75</v>
      </c>
      <c r="AT19" s="992">
        <f t="shared" si="6"/>
        <v>1.9649999999999999</v>
      </c>
      <c r="AU19" s="992">
        <f t="shared" si="6"/>
        <v>113.46</v>
      </c>
      <c r="AV19" s="1024"/>
      <c r="AW19" s="1024"/>
      <c r="AX19" s="1024"/>
      <c r="AY19" s="1024"/>
      <c r="AZ19" s="1024"/>
      <c r="BA19" s="985"/>
      <c r="BB19" s="992">
        <f t="shared" si="7"/>
        <v>0</v>
      </c>
      <c r="BC19" s="992">
        <f t="shared" si="7"/>
        <v>0</v>
      </c>
      <c r="BD19" s="1002">
        <f t="shared" si="8"/>
        <v>1.9649999999999999</v>
      </c>
      <c r="BE19" s="1002">
        <f t="shared" si="8"/>
        <v>113.46</v>
      </c>
      <c r="BF19" s="1024"/>
      <c r="BG19" s="1024"/>
      <c r="BH19" s="1024"/>
      <c r="BI19" s="1024"/>
      <c r="BJ19" s="1024"/>
      <c r="BK19" s="1024"/>
      <c r="BL19" s="992">
        <f t="shared" si="9"/>
        <v>0</v>
      </c>
      <c r="BM19" s="992">
        <f t="shared" si="9"/>
        <v>0</v>
      </c>
      <c r="BN19" s="1024"/>
      <c r="BO19" s="1024"/>
      <c r="BP19" s="1024"/>
      <c r="BQ19" s="1024"/>
      <c r="BR19" s="1024"/>
      <c r="BS19" s="1024"/>
      <c r="BT19" s="992">
        <f t="shared" si="10"/>
        <v>0</v>
      </c>
      <c r="BU19" s="992">
        <f t="shared" si="10"/>
        <v>0</v>
      </c>
      <c r="BV19" s="1024"/>
      <c r="BW19" s="1024"/>
      <c r="BX19" s="1024"/>
      <c r="BY19" s="1024"/>
      <c r="BZ19" s="1024"/>
      <c r="CA19" s="1024"/>
      <c r="CB19" s="992">
        <f t="shared" si="11"/>
        <v>0</v>
      </c>
      <c r="CC19" s="992">
        <f t="shared" si="11"/>
        <v>0</v>
      </c>
      <c r="CD19" s="1024"/>
      <c r="CE19" s="1024"/>
      <c r="CF19" s="1024"/>
      <c r="CG19" s="1024"/>
      <c r="CH19" s="1024"/>
      <c r="CI19" s="1024"/>
      <c r="CJ19" s="992">
        <f t="shared" si="12"/>
        <v>0</v>
      </c>
      <c r="CK19" s="992">
        <f t="shared" si="12"/>
        <v>0</v>
      </c>
      <c r="CL19" s="1024"/>
      <c r="CM19" s="1024"/>
      <c r="CN19" s="1024"/>
      <c r="CO19" s="1024"/>
      <c r="CP19" s="1024">
        <f>'UN-Ew'!$L$133</f>
        <v>4500</v>
      </c>
      <c r="CQ19" s="1024">
        <f>'UN-Ew'!$M$133</f>
        <v>4.5</v>
      </c>
      <c r="CR19" s="992">
        <f t="shared" si="13"/>
        <v>4500</v>
      </c>
      <c r="CS19" s="992">
        <f t="shared" si="13"/>
        <v>4.5</v>
      </c>
      <c r="CT19" s="72">
        <f>'VR or CCA-Ew'!$L$120</f>
        <v>2954.4</v>
      </c>
      <c r="CU19" s="72">
        <f>'VR or CCA-Ew'!$M$120</f>
        <v>3.59</v>
      </c>
      <c r="CV19" s="1024"/>
      <c r="CW19" s="1024"/>
      <c r="CX19" s="1024">
        <f>'VR or CCA-Ew'!$L$287</f>
        <v>4500</v>
      </c>
      <c r="CY19" s="1024">
        <f>'VR or CCA-Ew'!$M$287</f>
        <v>0.5</v>
      </c>
      <c r="CZ19" s="992">
        <f t="shared" si="14"/>
        <v>7454.4</v>
      </c>
      <c r="DA19" s="992">
        <f t="shared" si="14"/>
        <v>4.09</v>
      </c>
      <c r="DB19" s="1024"/>
      <c r="DC19" s="1024"/>
      <c r="DD19" s="69"/>
      <c r="DE19" s="69"/>
      <c r="DF19" s="1048">
        <f t="shared" si="71"/>
        <v>0</v>
      </c>
      <c r="DG19" s="1051">
        <f t="shared" si="71"/>
        <v>0</v>
      </c>
      <c r="DH19" s="1054">
        <f t="shared" si="16"/>
        <v>1.9649999999999999</v>
      </c>
      <c r="DI19" s="1054">
        <f t="shared" si="17"/>
        <v>0</v>
      </c>
      <c r="DJ19" s="1054">
        <f t="shared" si="18"/>
        <v>0</v>
      </c>
      <c r="DK19" s="1049"/>
      <c r="DL19" s="1049">
        <v>1</v>
      </c>
      <c r="DM19" s="1054">
        <f t="shared" si="19"/>
        <v>11954.4</v>
      </c>
      <c r="DN19" s="1054">
        <f>U19+AM19+BE19+BM19+BU19+CC19+CK19+CS19+DA19+DC19+DE19+'GC+Ghat'!I35</f>
        <v>148.99</v>
      </c>
      <c r="DO19" s="1049"/>
    </row>
    <row r="20" spans="1:122">
      <c r="A20" s="1847"/>
      <c r="B20" s="1848"/>
      <c r="C20" s="993" t="s">
        <v>2062</v>
      </c>
      <c r="D20" s="76">
        <f>D18+D19</f>
        <v>2</v>
      </c>
      <c r="E20" s="76">
        <f t="shared" ref="E20:Q20" si="72">E18+E19</f>
        <v>114.1</v>
      </c>
      <c r="F20" s="76">
        <f t="shared" si="72"/>
        <v>7.55</v>
      </c>
      <c r="G20" s="76">
        <f t="shared" si="72"/>
        <v>549.56999999999994</v>
      </c>
      <c r="H20" s="76">
        <f t="shared" si="72"/>
        <v>0</v>
      </c>
      <c r="I20" s="76">
        <f t="shared" si="72"/>
        <v>0</v>
      </c>
      <c r="J20" s="76">
        <f t="shared" si="0"/>
        <v>9.5500000000000007</v>
      </c>
      <c r="K20" s="76">
        <f t="shared" si="0"/>
        <v>663.67</v>
      </c>
      <c r="L20" s="76">
        <f t="shared" si="72"/>
        <v>0</v>
      </c>
      <c r="M20" s="76">
        <f t="shared" si="72"/>
        <v>0</v>
      </c>
      <c r="N20" s="76">
        <f t="shared" si="72"/>
        <v>0</v>
      </c>
      <c r="O20" s="76">
        <f t="shared" si="72"/>
        <v>0</v>
      </c>
      <c r="P20" s="76">
        <f t="shared" si="72"/>
        <v>0</v>
      </c>
      <c r="Q20" s="76">
        <f t="shared" si="72"/>
        <v>0</v>
      </c>
      <c r="R20" s="76">
        <f t="shared" si="1"/>
        <v>0</v>
      </c>
      <c r="S20" s="76">
        <f t="shared" si="1"/>
        <v>0</v>
      </c>
      <c r="T20" s="1003">
        <f t="shared" si="2"/>
        <v>9.5500000000000007</v>
      </c>
      <c r="U20" s="1003">
        <f t="shared" si="2"/>
        <v>663.67</v>
      </c>
      <c r="V20" s="76">
        <f>V18+V19</f>
        <v>0</v>
      </c>
      <c r="W20" s="76">
        <f t="shared" ref="W20:AI20" si="73">W18+W19</f>
        <v>0</v>
      </c>
      <c r="X20" s="76">
        <f t="shared" si="73"/>
        <v>0</v>
      </c>
      <c r="Y20" s="76">
        <f t="shared" si="73"/>
        <v>0</v>
      </c>
      <c r="Z20" s="76">
        <f t="shared" si="73"/>
        <v>3</v>
      </c>
      <c r="AA20" s="76">
        <f t="shared" si="73"/>
        <v>210</v>
      </c>
      <c r="AB20" s="76">
        <f t="shared" si="3"/>
        <v>3</v>
      </c>
      <c r="AC20" s="76">
        <f t="shared" si="3"/>
        <v>210</v>
      </c>
      <c r="AD20" s="76">
        <f t="shared" si="73"/>
        <v>0</v>
      </c>
      <c r="AE20" s="76">
        <f t="shared" si="73"/>
        <v>0</v>
      </c>
      <c r="AF20" s="76">
        <f t="shared" si="73"/>
        <v>0</v>
      </c>
      <c r="AG20" s="76">
        <f t="shared" si="73"/>
        <v>0</v>
      </c>
      <c r="AH20" s="76">
        <f t="shared" si="73"/>
        <v>0</v>
      </c>
      <c r="AI20" s="76">
        <f t="shared" si="73"/>
        <v>0</v>
      </c>
      <c r="AJ20" s="76">
        <f t="shared" si="4"/>
        <v>0</v>
      </c>
      <c r="AK20" s="76">
        <f t="shared" si="4"/>
        <v>0</v>
      </c>
      <c r="AL20" s="1003">
        <f t="shared" si="5"/>
        <v>3</v>
      </c>
      <c r="AM20" s="1003">
        <f t="shared" si="5"/>
        <v>210</v>
      </c>
      <c r="AN20" s="76">
        <f>AN18+AN19</f>
        <v>0</v>
      </c>
      <c r="AO20" s="76">
        <f t="shared" ref="AO20:BA20" si="74">AO18+AO19</f>
        <v>0</v>
      </c>
      <c r="AP20" s="76">
        <f t="shared" si="74"/>
        <v>4.3650000000000002</v>
      </c>
      <c r="AQ20" s="76">
        <f t="shared" si="74"/>
        <v>245.07</v>
      </c>
      <c r="AR20" s="76">
        <f t="shared" si="74"/>
        <v>9.35</v>
      </c>
      <c r="AS20" s="76">
        <f t="shared" si="74"/>
        <v>853.75</v>
      </c>
      <c r="AT20" s="76">
        <f t="shared" si="6"/>
        <v>13.715</v>
      </c>
      <c r="AU20" s="76">
        <f t="shared" si="6"/>
        <v>1098.82</v>
      </c>
      <c r="AV20" s="76">
        <f t="shared" si="74"/>
        <v>0</v>
      </c>
      <c r="AW20" s="76">
        <f t="shared" si="74"/>
        <v>0</v>
      </c>
      <c r="AX20" s="76">
        <f t="shared" si="74"/>
        <v>0</v>
      </c>
      <c r="AY20" s="76">
        <f t="shared" si="74"/>
        <v>0</v>
      </c>
      <c r="AZ20" s="76">
        <f t="shared" si="74"/>
        <v>0</v>
      </c>
      <c r="BA20" s="76">
        <f t="shared" si="74"/>
        <v>0</v>
      </c>
      <c r="BB20" s="76">
        <f t="shared" si="7"/>
        <v>0</v>
      </c>
      <c r="BC20" s="76">
        <f t="shared" si="7"/>
        <v>0</v>
      </c>
      <c r="BD20" s="1003">
        <f t="shared" si="8"/>
        <v>13.715</v>
      </c>
      <c r="BE20" s="1003">
        <f t="shared" si="8"/>
        <v>1098.82</v>
      </c>
      <c r="BF20" s="76">
        <f>BF18+BF19</f>
        <v>0</v>
      </c>
      <c r="BG20" s="76">
        <f t="shared" ref="BG20:BK20" si="75">BG18+BG19</f>
        <v>0</v>
      </c>
      <c r="BH20" s="76">
        <f t="shared" si="75"/>
        <v>51.11</v>
      </c>
      <c r="BI20" s="76">
        <f t="shared" si="75"/>
        <v>297.73999999999995</v>
      </c>
      <c r="BJ20" s="76">
        <f t="shared" si="75"/>
        <v>2</v>
      </c>
      <c r="BK20" s="76">
        <f t="shared" si="75"/>
        <v>5</v>
      </c>
      <c r="BL20" s="76">
        <f t="shared" si="9"/>
        <v>53.11</v>
      </c>
      <c r="BM20" s="76">
        <f t="shared" si="9"/>
        <v>302.73999999999995</v>
      </c>
      <c r="BN20" s="76">
        <f>BN18+BN19</f>
        <v>0</v>
      </c>
      <c r="BO20" s="76">
        <f t="shared" ref="BO20:BS20" si="76">BO18+BO19</f>
        <v>0</v>
      </c>
      <c r="BP20" s="76">
        <f t="shared" si="76"/>
        <v>0</v>
      </c>
      <c r="BQ20" s="76">
        <f t="shared" si="76"/>
        <v>0</v>
      </c>
      <c r="BR20" s="76">
        <f t="shared" si="76"/>
        <v>0</v>
      </c>
      <c r="BS20" s="76">
        <f t="shared" si="76"/>
        <v>0</v>
      </c>
      <c r="BT20" s="76">
        <f t="shared" si="10"/>
        <v>0</v>
      </c>
      <c r="BU20" s="76">
        <f t="shared" si="10"/>
        <v>0</v>
      </c>
      <c r="BV20" s="76">
        <f>BV18+BV19</f>
        <v>0</v>
      </c>
      <c r="BW20" s="76">
        <f t="shared" ref="BW20:CA20" si="77">BW18+BW19</f>
        <v>0</v>
      </c>
      <c r="BX20" s="76">
        <f t="shared" si="77"/>
        <v>0</v>
      </c>
      <c r="BY20" s="76">
        <f t="shared" si="77"/>
        <v>0</v>
      </c>
      <c r="BZ20" s="76">
        <f t="shared" si="77"/>
        <v>0</v>
      </c>
      <c r="CA20" s="76">
        <f t="shared" si="77"/>
        <v>0</v>
      </c>
      <c r="CB20" s="76">
        <f t="shared" si="11"/>
        <v>0</v>
      </c>
      <c r="CC20" s="76">
        <f t="shared" si="11"/>
        <v>0</v>
      </c>
      <c r="CD20" s="76">
        <f>CD18+CD19</f>
        <v>45331.07</v>
      </c>
      <c r="CE20" s="76">
        <f t="shared" ref="CE20:CI20" si="78">CE18+CE19</f>
        <v>62.390000000000008</v>
      </c>
      <c r="CF20" s="76">
        <f t="shared" si="78"/>
        <v>0</v>
      </c>
      <c r="CG20" s="76">
        <f t="shared" si="78"/>
        <v>0</v>
      </c>
      <c r="CH20" s="76">
        <f t="shared" si="78"/>
        <v>0</v>
      </c>
      <c r="CI20" s="76">
        <f t="shared" si="78"/>
        <v>0</v>
      </c>
      <c r="CJ20" s="76">
        <f t="shared" si="12"/>
        <v>45331.07</v>
      </c>
      <c r="CK20" s="76">
        <f t="shared" si="12"/>
        <v>62.390000000000008</v>
      </c>
      <c r="CL20" s="76">
        <f>CL18+CL19</f>
        <v>0</v>
      </c>
      <c r="CM20" s="76">
        <f t="shared" ref="CM20:CQ20" si="79">CM18+CM19</f>
        <v>0</v>
      </c>
      <c r="CN20" s="76">
        <f t="shared" si="79"/>
        <v>0</v>
      </c>
      <c r="CO20" s="76">
        <f t="shared" si="79"/>
        <v>0</v>
      </c>
      <c r="CP20" s="76">
        <f t="shared" si="79"/>
        <v>4500</v>
      </c>
      <c r="CQ20" s="76">
        <f t="shared" si="79"/>
        <v>4.5</v>
      </c>
      <c r="CR20" s="76">
        <f t="shared" si="13"/>
        <v>4500</v>
      </c>
      <c r="CS20" s="76">
        <f t="shared" si="13"/>
        <v>4.5</v>
      </c>
      <c r="CT20" s="76">
        <f>CT18+CT19</f>
        <v>2954.4</v>
      </c>
      <c r="CU20" s="76">
        <f t="shared" ref="CU20:CY20" si="80">CU18+CU19</f>
        <v>3.59</v>
      </c>
      <c r="CV20" s="76">
        <f t="shared" si="80"/>
        <v>0</v>
      </c>
      <c r="CW20" s="76">
        <f t="shared" si="80"/>
        <v>0</v>
      </c>
      <c r="CX20" s="76">
        <f t="shared" si="80"/>
        <v>4500</v>
      </c>
      <c r="CY20" s="76">
        <f t="shared" si="80"/>
        <v>0.5</v>
      </c>
      <c r="CZ20" s="76">
        <f t="shared" si="14"/>
        <v>7454.4</v>
      </c>
      <c r="DA20" s="76">
        <f t="shared" si="14"/>
        <v>4.09</v>
      </c>
      <c r="DB20" s="76">
        <f t="shared" ref="DB20:DN20" si="81">DB18+DB19</f>
        <v>17.5</v>
      </c>
      <c r="DC20" s="76">
        <f t="shared" si="81"/>
        <v>26.25</v>
      </c>
      <c r="DD20" s="76">
        <f t="shared" si="81"/>
        <v>0</v>
      </c>
      <c r="DE20" s="76">
        <f t="shared" si="81"/>
        <v>0</v>
      </c>
      <c r="DF20" s="76">
        <f t="shared" si="81"/>
        <v>17.5</v>
      </c>
      <c r="DG20" s="77">
        <f t="shared" si="81"/>
        <v>26.25</v>
      </c>
      <c r="DH20" s="74">
        <f t="shared" si="81"/>
        <v>26.265000000000001</v>
      </c>
      <c r="DI20" s="74">
        <f t="shared" si="81"/>
        <v>53.11</v>
      </c>
      <c r="DJ20" s="74">
        <f t="shared" si="81"/>
        <v>17.5</v>
      </c>
      <c r="DK20" s="74">
        <f t="shared" si="81"/>
        <v>0</v>
      </c>
      <c r="DL20" s="74">
        <f t="shared" si="81"/>
        <v>1</v>
      </c>
      <c r="DM20" s="74">
        <f t="shared" si="81"/>
        <v>57285.47</v>
      </c>
      <c r="DN20" s="74">
        <f t="shared" si="81"/>
        <v>2399.3999999999996</v>
      </c>
      <c r="DO20" s="1049"/>
    </row>
    <row r="21" spans="1:122">
      <c r="A21" s="1843" t="s">
        <v>2076</v>
      </c>
      <c r="B21" s="1844"/>
      <c r="C21" s="1020" t="s">
        <v>2077</v>
      </c>
      <c r="D21" s="1024"/>
      <c r="E21" s="1024"/>
      <c r="F21" s="1024"/>
      <c r="G21" s="1024"/>
      <c r="H21" s="71">
        <f>uzri!$M$99</f>
        <v>0.7</v>
      </c>
      <c r="I21" s="71">
        <f>uzri!$P$99</f>
        <v>52.5</v>
      </c>
      <c r="J21" s="992">
        <f t="shared" si="0"/>
        <v>0.7</v>
      </c>
      <c r="K21" s="992">
        <f t="shared" si="0"/>
        <v>52.5</v>
      </c>
      <c r="L21" s="1024"/>
      <c r="M21" s="1024"/>
      <c r="N21" s="1024"/>
      <c r="O21" s="1024"/>
      <c r="P21" s="1024"/>
      <c r="Q21" s="985"/>
      <c r="R21" s="992">
        <f t="shared" si="1"/>
        <v>0</v>
      </c>
      <c r="S21" s="992">
        <f t="shared" si="1"/>
        <v>0</v>
      </c>
      <c r="T21" s="1002">
        <f t="shared" si="2"/>
        <v>0.7</v>
      </c>
      <c r="U21" s="1002">
        <f t="shared" si="2"/>
        <v>52.5</v>
      </c>
      <c r="V21" s="71">
        <f>unri!$M$50</f>
        <v>2.25</v>
      </c>
      <c r="W21" s="71">
        <f>unri!$P$50</f>
        <v>129.03</v>
      </c>
      <c r="X21" s="1024"/>
      <c r="Y21" s="1024"/>
      <c r="Z21" s="71">
        <f>unri!$M$144</f>
        <v>2.625</v>
      </c>
      <c r="AA21" s="71">
        <f>unri!$P$144</f>
        <v>183.75</v>
      </c>
      <c r="AB21" s="992">
        <f t="shared" si="3"/>
        <v>4.875</v>
      </c>
      <c r="AC21" s="992">
        <f t="shared" si="3"/>
        <v>312.77999999999997</v>
      </c>
      <c r="AD21" s="1024"/>
      <c r="AE21" s="1024"/>
      <c r="AF21" s="1024"/>
      <c r="AG21" s="1024"/>
      <c r="AH21" s="1024"/>
      <c r="AI21" s="985"/>
      <c r="AJ21" s="992">
        <f t="shared" si="4"/>
        <v>0</v>
      </c>
      <c r="AK21" s="992">
        <f t="shared" si="4"/>
        <v>0</v>
      </c>
      <c r="AL21" s="1002">
        <f t="shared" ref="AL21:AM68" si="82">AB21+AJ21</f>
        <v>4.875</v>
      </c>
      <c r="AM21" s="1002">
        <f t="shared" si="82"/>
        <v>312.77999999999997</v>
      </c>
      <c r="AN21" s="1024">
        <f>vri!$M$216</f>
        <v>1.5</v>
      </c>
      <c r="AO21" s="71">
        <f>vri!$P$216</f>
        <v>89.57</v>
      </c>
      <c r="AP21" s="1024"/>
      <c r="AQ21" s="1024"/>
      <c r="AR21" s="71">
        <f>vri!$M$551</f>
        <v>2.5</v>
      </c>
      <c r="AS21" s="71">
        <f>vri!$P$551</f>
        <v>187.5</v>
      </c>
      <c r="AT21" s="992">
        <f t="shared" si="6"/>
        <v>4</v>
      </c>
      <c r="AU21" s="992">
        <f t="shared" si="6"/>
        <v>277.07</v>
      </c>
      <c r="AV21" s="1024"/>
      <c r="AW21" s="1024"/>
      <c r="AX21" s="1024"/>
      <c r="AY21" s="1024"/>
      <c r="AZ21" s="1024"/>
      <c r="BA21" s="985"/>
      <c r="BB21" s="992">
        <f t="shared" si="7"/>
        <v>0</v>
      </c>
      <c r="BC21" s="992">
        <f t="shared" si="7"/>
        <v>0</v>
      </c>
      <c r="BD21" s="1002">
        <f t="shared" ref="BD21:BE36" si="83">AT21+BB21</f>
        <v>4</v>
      </c>
      <c r="BE21" s="1002">
        <f t="shared" si="83"/>
        <v>277.07</v>
      </c>
      <c r="BF21" s="1024"/>
      <c r="BG21" s="1024"/>
      <c r="BH21" s="1024"/>
      <c r="BI21" s="1024"/>
      <c r="BJ21" s="71">
        <f>'UZ-St'!$J$169</f>
        <v>42</v>
      </c>
      <c r="BK21" s="71">
        <f>'UZ-St'!$L$169</f>
        <v>60</v>
      </c>
      <c r="BL21" s="992">
        <f t="shared" si="9"/>
        <v>42</v>
      </c>
      <c r="BM21" s="992">
        <f t="shared" si="9"/>
        <v>60</v>
      </c>
      <c r="BN21" s="1024"/>
      <c r="BO21" s="1024"/>
      <c r="BP21" s="1024"/>
      <c r="BQ21" s="1024"/>
      <c r="BR21" s="71"/>
      <c r="BS21" s="71"/>
      <c r="BT21" s="992">
        <f t="shared" si="10"/>
        <v>0</v>
      </c>
      <c r="BU21" s="992">
        <f t="shared" si="10"/>
        <v>0</v>
      </c>
      <c r="BV21" s="1024"/>
      <c r="BW21" s="1024"/>
      <c r="BX21" s="1024"/>
      <c r="BY21" s="1024"/>
      <c r="BZ21" s="71">
        <f>'VR or CCA-St'!$J$248</f>
        <v>3</v>
      </c>
      <c r="CA21" s="71">
        <f>'VR or CCA-St'!$L$248</f>
        <v>2</v>
      </c>
      <c r="CB21" s="992">
        <f t="shared" si="11"/>
        <v>3</v>
      </c>
      <c r="CC21" s="992">
        <f t="shared" si="11"/>
        <v>2</v>
      </c>
      <c r="CD21" s="1024"/>
      <c r="CE21" s="1024"/>
      <c r="CF21" s="1024"/>
      <c r="CG21" s="1024"/>
      <c r="CH21" s="71">
        <f>'UZ-Ew'!$L$134</f>
        <v>4500</v>
      </c>
      <c r="CI21" s="71">
        <f>'UZ-Ew'!$M$134</f>
        <v>0.5</v>
      </c>
      <c r="CJ21" s="992">
        <f t="shared" si="12"/>
        <v>4500</v>
      </c>
      <c r="CK21" s="992">
        <f t="shared" si="12"/>
        <v>0.5</v>
      </c>
      <c r="CL21" s="72">
        <f>'UN-Ew'!$L$56</f>
        <v>6102.85</v>
      </c>
      <c r="CM21" s="72">
        <f>'UN-Ew'!$M$56</f>
        <v>8.1199999999999992</v>
      </c>
      <c r="CN21" s="1024"/>
      <c r="CO21" s="1024"/>
      <c r="CP21" s="71"/>
      <c r="CQ21" s="71"/>
      <c r="CR21" s="992">
        <f t="shared" si="13"/>
        <v>6102.85</v>
      </c>
      <c r="CS21" s="992">
        <f t="shared" si="13"/>
        <v>8.1199999999999992</v>
      </c>
      <c r="CT21" s="72">
        <f>'VR or CCA-Ew'!$L$125</f>
        <v>6115.4250000000002</v>
      </c>
      <c r="CU21" s="72">
        <f>'VR or CCA-Ew'!$M$125</f>
        <v>8.27</v>
      </c>
      <c r="CV21" s="1024"/>
      <c r="CW21" s="1024"/>
      <c r="CX21" s="71"/>
      <c r="CY21" s="71"/>
      <c r="CZ21" s="992">
        <f t="shared" si="14"/>
        <v>6115.4250000000002</v>
      </c>
      <c r="DA21" s="992">
        <f t="shared" si="14"/>
        <v>8.27</v>
      </c>
      <c r="DB21" s="71">
        <f>'Tre(UZ)'!$R$79</f>
        <v>9.8000000000000007</v>
      </c>
      <c r="DC21" s="71">
        <f>'Tre(UZ)'!$S$79</f>
        <v>14.7</v>
      </c>
      <c r="DD21" s="70">
        <f>'Tre (UN)'!$F$54</f>
        <v>3</v>
      </c>
      <c r="DE21" s="70">
        <f>'Tre (UN)'!$G$54</f>
        <v>4.5</v>
      </c>
      <c r="DF21" s="1048">
        <f t="shared" ref="DF21:DG22" si="84">DB21+DD21</f>
        <v>12.8</v>
      </c>
      <c r="DG21" s="1051">
        <f t="shared" si="84"/>
        <v>19.2</v>
      </c>
      <c r="DH21" s="1054">
        <f t="shared" si="16"/>
        <v>9.5749999999999993</v>
      </c>
      <c r="DI21" s="1054">
        <f t="shared" si="17"/>
        <v>45</v>
      </c>
      <c r="DJ21" s="1054">
        <f t="shared" si="18"/>
        <v>12.8</v>
      </c>
      <c r="DK21" s="1049">
        <v>1</v>
      </c>
      <c r="DL21" s="1049"/>
      <c r="DM21" s="1054">
        <f t="shared" si="19"/>
        <v>16718.275000000001</v>
      </c>
      <c r="DN21" s="1054">
        <f>U21+AM21+BE21+BM21+BU21+CC21+CK21+CS21+DA21+DC21+DE21+'GC+Ghat'!F38</f>
        <v>791.36999999999989</v>
      </c>
      <c r="DO21" s="1049"/>
      <c r="DQ21" s="84">
        <f>T21+AL21+BD21</f>
        <v>9.5749999999999993</v>
      </c>
      <c r="DR21" s="84">
        <f>U21+AM21+BE21</f>
        <v>642.34999999999991</v>
      </c>
    </row>
    <row r="22" spans="1:122">
      <c r="A22" s="1845"/>
      <c r="B22" s="1846"/>
      <c r="C22" s="1020" t="s">
        <v>2078</v>
      </c>
      <c r="D22" s="1024"/>
      <c r="E22" s="1024"/>
      <c r="F22" s="1024"/>
      <c r="G22" s="1024"/>
      <c r="H22" s="1024"/>
      <c r="I22" s="1024"/>
      <c r="J22" s="992">
        <f t="shared" si="0"/>
        <v>0</v>
      </c>
      <c r="K22" s="992">
        <f t="shared" si="0"/>
        <v>0</v>
      </c>
      <c r="L22" s="1024"/>
      <c r="M22" s="1024"/>
      <c r="N22" s="1024"/>
      <c r="O22" s="1024"/>
      <c r="P22" s="1024"/>
      <c r="Q22" s="985"/>
      <c r="R22" s="992">
        <f t="shared" si="1"/>
        <v>0</v>
      </c>
      <c r="S22" s="992">
        <f t="shared" si="1"/>
        <v>0</v>
      </c>
      <c r="T22" s="1002">
        <f t="shared" si="2"/>
        <v>0</v>
      </c>
      <c r="U22" s="1002">
        <f t="shared" si="2"/>
        <v>0</v>
      </c>
      <c r="V22" s="1024"/>
      <c r="W22" s="1024"/>
      <c r="X22" s="1024"/>
      <c r="Y22" s="1024"/>
      <c r="Z22" s="1024"/>
      <c r="AA22" s="1024"/>
      <c r="AB22" s="992">
        <f t="shared" si="3"/>
        <v>0</v>
      </c>
      <c r="AC22" s="992">
        <f t="shared" si="3"/>
        <v>0</v>
      </c>
      <c r="AD22" s="71">
        <f>unrr!$M$48</f>
        <v>1.595</v>
      </c>
      <c r="AE22" s="71">
        <f>unrr!$P$48</f>
        <v>100.75</v>
      </c>
      <c r="AF22" s="1024"/>
      <c r="AG22" s="1024"/>
      <c r="AH22" s="1024"/>
      <c r="AI22" s="985"/>
      <c r="AJ22" s="992">
        <f t="shared" si="4"/>
        <v>1.595</v>
      </c>
      <c r="AK22" s="992">
        <f t="shared" si="4"/>
        <v>100.75</v>
      </c>
      <c r="AL22" s="1002">
        <f t="shared" si="82"/>
        <v>1.595</v>
      </c>
      <c r="AM22" s="1002">
        <f t="shared" si="82"/>
        <v>100.75</v>
      </c>
      <c r="AN22" s="1024"/>
      <c r="AO22" s="1024"/>
      <c r="AP22" s="1024"/>
      <c r="AQ22" s="1024"/>
      <c r="AR22" s="1024"/>
      <c r="AS22" s="1024"/>
      <c r="AT22" s="992">
        <f t="shared" si="6"/>
        <v>0</v>
      </c>
      <c r="AU22" s="992">
        <f t="shared" si="6"/>
        <v>0</v>
      </c>
      <c r="AV22" s="1024"/>
      <c r="AW22" s="1024"/>
      <c r="AX22" s="1024"/>
      <c r="AY22" s="1024"/>
      <c r="AZ22" s="1024"/>
      <c r="BA22" s="985"/>
      <c r="BB22" s="992">
        <f t="shared" si="7"/>
        <v>0</v>
      </c>
      <c r="BC22" s="992">
        <f t="shared" si="7"/>
        <v>0</v>
      </c>
      <c r="BD22" s="1002">
        <f t="shared" si="83"/>
        <v>0</v>
      </c>
      <c r="BE22" s="1002">
        <f t="shared" si="83"/>
        <v>0</v>
      </c>
      <c r="BF22" s="1024"/>
      <c r="BG22" s="1024"/>
      <c r="BH22" s="1024"/>
      <c r="BI22" s="1024"/>
      <c r="BJ22" s="1024"/>
      <c r="BK22" s="1024"/>
      <c r="BL22" s="992">
        <f t="shared" si="9"/>
        <v>0</v>
      </c>
      <c r="BM22" s="992">
        <f t="shared" si="9"/>
        <v>0</v>
      </c>
      <c r="BN22" s="1024"/>
      <c r="BO22" s="1024"/>
      <c r="BP22" s="1024"/>
      <c r="BQ22" s="1024"/>
      <c r="BR22" s="1024"/>
      <c r="BS22" s="1024"/>
      <c r="BT22" s="992">
        <f t="shared" si="10"/>
        <v>0</v>
      </c>
      <c r="BU22" s="992">
        <f t="shared" si="10"/>
        <v>0</v>
      </c>
      <c r="BV22" s="1024"/>
      <c r="BW22" s="1024"/>
      <c r="BX22" s="1024"/>
      <c r="BY22" s="1024"/>
      <c r="BZ22" s="1024">
        <f>'VR or CCA-St'!$J$240</f>
        <v>60.06</v>
      </c>
      <c r="CA22" s="71">
        <f>'VR or CCA-St'!$L$240</f>
        <v>200</v>
      </c>
      <c r="CB22" s="992">
        <f t="shared" si="11"/>
        <v>60.06</v>
      </c>
      <c r="CC22" s="992">
        <f t="shared" si="11"/>
        <v>200</v>
      </c>
      <c r="CD22" s="1024"/>
      <c r="CE22" s="1024"/>
      <c r="CF22" s="1024"/>
      <c r="CG22" s="1024"/>
      <c r="CH22" s="1024"/>
      <c r="CI22" s="1024"/>
      <c r="CJ22" s="992">
        <f t="shared" si="12"/>
        <v>0</v>
      </c>
      <c r="CK22" s="992">
        <f t="shared" si="12"/>
        <v>0</v>
      </c>
      <c r="CL22" s="1024"/>
      <c r="CM22" s="1024"/>
      <c r="CN22" s="1024">
        <f>'UN-Ew'!$L$94</f>
        <v>9803.4249999999993</v>
      </c>
      <c r="CO22" s="1024">
        <f>'UN-Ew'!$M$94</f>
        <v>14.4</v>
      </c>
      <c r="CP22" s="1024">
        <f>'UN-Ew'!$L$131</f>
        <v>4500</v>
      </c>
      <c r="CQ22" s="1024">
        <f>'UN-Ew'!$M$131</f>
        <v>4.5</v>
      </c>
      <c r="CR22" s="992">
        <f t="shared" si="13"/>
        <v>14303.424999999999</v>
      </c>
      <c r="CS22" s="992">
        <f t="shared" si="13"/>
        <v>18.899999999999999</v>
      </c>
      <c r="CT22" s="1024"/>
      <c r="CU22" s="1024"/>
      <c r="CV22" s="1024">
        <f>'VR or CCA-Ew'!$L$177</f>
        <v>10550.09</v>
      </c>
      <c r="CW22" s="1024">
        <f>'VR or CCA-Ew'!$M$177</f>
        <v>15.46</v>
      </c>
      <c r="CX22" s="1024">
        <f>'VR or CCA-Ew'!$L$291</f>
        <v>4500</v>
      </c>
      <c r="CY22" s="1024">
        <f>'VR or CCA-Ew'!$M$291</f>
        <v>0.5</v>
      </c>
      <c r="CZ22" s="992">
        <f t="shared" si="14"/>
        <v>15050.09</v>
      </c>
      <c r="DA22" s="992">
        <f t="shared" si="14"/>
        <v>15.96</v>
      </c>
      <c r="DB22" s="1024"/>
      <c r="DC22" s="1024"/>
      <c r="DD22" s="69"/>
      <c r="DE22" s="69"/>
      <c r="DF22" s="1048">
        <f t="shared" si="84"/>
        <v>0</v>
      </c>
      <c r="DG22" s="1051">
        <f t="shared" si="84"/>
        <v>0</v>
      </c>
      <c r="DH22" s="1054">
        <f t="shared" si="16"/>
        <v>1.595</v>
      </c>
      <c r="DI22" s="1054">
        <f t="shared" si="17"/>
        <v>60.06</v>
      </c>
      <c r="DJ22" s="1054">
        <f t="shared" si="18"/>
        <v>0</v>
      </c>
      <c r="DK22" s="1049">
        <v>1</v>
      </c>
      <c r="DL22" s="1049">
        <v>1</v>
      </c>
      <c r="DM22" s="1054">
        <f t="shared" si="19"/>
        <v>29353.514999999999</v>
      </c>
      <c r="DN22" s="1054">
        <f>U22+AM22+BE22+BM22+BU22+CC22+CK22+CS22+DA22+DC22+DE22+'GC+Ghat'!F41+'GC+Ghat'!I41</f>
        <v>416.14</v>
      </c>
      <c r="DO22" s="1049"/>
    </row>
    <row r="23" spans="1:122">
      <c r="A23" s="1847"/>
      <c r="B23" s="1848"/>
      <c r="C23" s="993" t="s">
        <v>2062</v>
      </c>
      <c r="D23" s="76">
        <f t="shared" ref="D23:Q23" si="85">D21+D22</f>
        <v>0</v>
      </c>
      <c r="E23" s="76">
        <f t="shared" si="85"/>
        <v>0</v>
      </c>
      <c r="F23" s="76">
        <f t="shared" si="85"/>
        <v>0</v>
      </c>
      <c r="G23" s="76">
        <f t="shared" si="85"/>
        <v>0</v>
      </c>
      <c r="H23" s="76">
        <f t="shared" si="85"/>
        <v>0.7</v>
      </c>
      <c r="I23" s="76">
        <f t="shared" si="85"/>
        <v>52.5</v>
      </c>
      <c r="J23" s="76">
        <f t="shared" si="0"/>
        <v>0.7</v>
      </c>
      <c r="K23" s="76">
        <f t="shared" si="0"/>
        <v>52.5</v>
      </c>
      <c r="L23" s="76">
        <f t="shared" si="85"/>
        <v>0</v>
      </c>
      <c r="M23" s="76">
        <f t="shared" si="85"/>
        <v>0</v>
      </c>
      <c r="N23" s="76">
        <f t="shared" si="85"/>
        <v>0</v>
      </c>
      <c r="O23" s="76">
        <f t="shared" si="85"/>
        <v>0</v>
      </c>
      <c r="P23" s="76">
        <f t="shared" si="85"/>
        <v>0</v>
      </c>
      <c r="Q23" s="76">
        <f t="shared" si="85"/>
        <v>0</v>
      </c>
      <c r="R23" s="76">
        <f t="shared" si="1"/>
        <v>0</v>
      </c>
      <c r="S23" s="76">
        <f t="shared" si="1"/>
        <v>0</v>
      </c>
      <c r="T23" s="1003">
        <f t="shared" si="2"/>
        <v>0.7</v>
      </c>
      <c r="U23" s="1003">
        <f t="shared" si="2"/>
        <v>52.5</v>
      </c>
      <c r="V23" s="76">
        <f t="shared" ref="V23:AI23" si="86">V21+V22</f>
        <v>2.25</v>
      </c>
      <c r="W23" s="76">
        <f t="shared" si="86"/>
        <v>129.03</v>
      </c>
      <c r="X23" s="76">
        <f t="shared" si="86"/>
        <v>0</v>
      </c>
      <c r="Y23" s="76">
        <f t="shared" si="86"/>
        <v>0</v>
      </c>
      <c r="Z23" s="76">
        <f t="shared" si="86"/>
        <v>2.625</v>
      </c>
      <c r="AA23" s="76">
        <f t="shared" si="86"/>
        <v>183.75</v>
      </c>
      <c r="AB23" s="76">
        <f t="shared" si="3"/>
        <v>4.875</v>
      </c>
      <c r="AC23" s="76">
        <f t="shared" si="3"/>
        <v>312.77999999999997</v>
      </c>
      <c r="AD23" s="76">
        <f t="shared" si="86"/>
        <v>1.595</v>
      </c>
      <c r="AE23" s="76">
        <f t="shared" si="86"/>
        <v>100.75</v>
      </c>
      <c r="AF23" s="76">
        <f t="shared" si="86"/>
        <v>0</v>
      </c>
      <c r="AG23" s="76">
        <f t="shared" si="86"/>
        <v>0</v>
      </c>
      <c r="AH23" s="76">
        <f t="shared" si="86"/>
        <v>0</v>
      </c>
      <c r="AI23" s="76">
        <f t="shared" si="86"/>
        <v>0</v>
      </c>
      <c r="AJ23" s="76">
        <f t="shared" si="4"/>
        <v>1.595</v>
      </c>
      <c r="AK23" s="76">
        <f t="shared" si="4"/>
        <v>100.75</v>
      </c>
      <c r="AL23" s="1003">
        <f t="shared" si="82"/>
        <v>6.47</v>
      </c>
      <c r="AM23" s="1003">
        <f t="shared" si="82"/>
        <v>413.53</v>
      </c>
      <c r="AN23" s="76">
        <f t="shared" ref="AN23:BA23" si="87">AN21+AN22</f>
        <v>1.5</v>
      </c>
      <c r="AO23" s="76">
        <f t="shared" si="87"/>
        <v>89.57</v>
      </c>
      <c r="AP23" s="76">
        <f t="shared" si="87"/>
        <v>0</v>
      </c>
      <c r="AQ23" s="76">
        <f t="shared" si="87"/>
        <v>0</v>
      </c>
      <c r="AR23" s="76">
        <f t="shared" si="87"/>
        <v>2.5</v>
      </c>
      <c r="AS23" s="76">
        <f t="shared" si="87"/>
        <v>187.5</v>
      </c>
      <c r="AT23" s="76">
        <f t="shared" si="6"/>
        <v>4</v>
      </c>
      <c r="AU23" s="76">
        <f t="shared" si="6"/>
        <v>277.07</v>
      </c>
      <c r="AV23" s="76">
        <f t="shared" si="87"/>
        <v>0</v>
      </c>
      <c r="AW23" s="76">
        <f t="shared" si="87"/>
        <v>0</v>
      </c>
      <c r="AX23" s="76">
        <f t="shared" si="87"/>
        <v>0</v>
      </c>
      <c r="AY23" s="76">
        <f t="shared" si="87"/>
        <v>0</v>
      </c>
      <c r="AZ23" s="76">
        <f t="shared" si="87"/>
        <v>0</v>
      </c>
      <c r="BA23" s="76">
        <f t="shared" si="87"/>
        <v>0</v>
      </c>
      <c r="BB23" s="76">
        <f t="shared" si="7"/>
        <v>0</v>
      </c>
      <c r="BC23" s="76">
        <f t="shared" si="7"/>
        <v>0</v>
      </c>
      <c r="BD23" s="1003">
        <f t="shared" si="83"/>
        <v>4</v>
      </c>
      <c r="BE23" s="1003">
        <f t="shared" si="83"/>
        <v>277.07</v>
      </c>
      <c r="BF23" s="76">
        <f t="shared" ref="BF23:BK23" si="88">BF21+BF22</f>
        <v>0</v>
      </c>
      <c r="BG23" s="76">
        <f t="shared" si="88"/>
        <v>0</v>
      </c>
      <c r="BH23" s="76">
        <f t="shared" si="88"/>
        <v>0</v>
      </c>
      <c r="BI23" s="76">
        <f t="shared" si="88"/>
        <v>0</v>
      </c>
      <c r="BJ23" s="76">
        <f t="shared" si="88"/>
        <v>42</v>
      </c>
      <c r="BK23" s="76">
        <f t="shared" si="88"/>
        <v>60</v>
      </c>
      <c r="BL23" s="76">
        <f t="shared" si="9"/>
        <v>42</v>
      </c>
      <c r="BM23" s="76">
        <f t="shared" si="9"/>
        <v>60</v>
      </c>
      <c r="BN23" s="76">
        <f t="shared" ref="BN23:BS23" si="89">BN21+BN22</f>
        <v>0</v>
      </c>
      <c r="BO23" s="76">
        <f t="shared" si="89"/>
        <v>0</v>
      </c>
      <c r="BP23" s="76">
        <f t="shared" si="89"/>
        <v>0</v>
      </c>
      <c r="BQ23" s="76">
        <f t="shared" si="89"/>
        <v>0</v>
      </c>
      <c r="BR23" s="76">
        <f t="shared" si="89"/>
        <v>0</v>
      </c>
      <c r="BS23" s="76">
        <f t="shared" si="89"/>
        <v>0</v>
      </c>
      <c r="BT23" s="76">
        <f t="shared" si="10"/>
        <v>0</v>
      </c>
      <c r="BU23" s="76">
        <f t="shared" si="10"/>
        <v>0</v>
      </c>
      <c r="BV23" s="76">
        <f t="shared" ref="BV23:CA23" si="90">BV21+BV22</f>
        <v>0</v>
      </c>
      <c r="BW23" s="76">
        <f t="shared" si="90"/>
        <v>0</v>
      </c>
      <c r="BX23" s="76">
        <f t="shared" si="90"/>
        <v>0</v>
      </c>
      <c r="BY23" s="76">
        <f t="shared" si="90"/>
        <v>0</v>
      </c>
      <c r="BZ23" s="76">
        <f t="shared" si="90"/>
        <v>63.06</v>
      </c>
      <c r="CA23" s="76">
        <f t="shared" si="90"/>
        <v>202</v>
      </c>
      <c r="CB23" s="76">
        <f t="shared" si="11"/>
        <v>63.06</v>
      </c>
      <c r="CC23" s="76">
        <f t="shared" si="11"/>
        <v>202</v>
      </c>
      <c r="CD23" s="76">
        <f t="shared" ref="CD23:CI23" si="91">CD21+CD22</f>
        <v>0</v>
      </c>
      <c r="CE23" s="76">
        <f t="shared" si="91"/>
        <v>0</v>
      </c>
      <c r="CF23" s="76">
        <f t="shared" si="91"/>
        <v>0</v>
      </c>
      <c r="CG23" s="76">
        <f t="shared" si="91"/>
        <v>0</v>
      </c>
      <c r="CH23" s="76">
        <f t="shared" si="91"/>
        <v>4500</v>
      </c>
      <c r="CI23" s="76">
        <f t="shared" si="91"/>
        <v>0.5</v>
      </c>
      <c r="CJ23" s="76">
        <f t="shared" si="12"/>
        <v>4500</v>
      </c>
      <c r="CK23" s="76">
        <f t="shared" si="12"/>
        <v>0.5</v>
      </c>
      <c r="CL23" s="76">
        <f t="shared" ref="CL23:CQ23" si="92">CL21+CL22</f>
        <v>6102.85</v>
      </c>
      <c r="CM23" s="76">
        <f t="shared" si="92"/>
        <v>8.1199999999999992</v>
      </c>
      <c r="CN23" s="76">
        <f t="shared" si="92"/>
        <v>9803.4249999999993</v>
      </c>
      <c r="CO23" s="76">
        <f t="shared" si="92"/>
        <v>14.4</v>
      </c>
      <c r="CP23" s="76">
        <f t="shared" si="92"/>
        <v>4500</v>
      </c>
      <c r="CQ23" s="76">
        <f t="shared" si="92"/>
        <v>4.5</v>
      </c>
      <c r="CR23" s="76">
        <f t="shared" si="13"/>
        <v>20406.275000000001</v>
      </c>
      <c r="CS23" s="76">
        <f t="shared" si="13"/>
        <v>27.02</v>
      </c>
      <c r="CT23" s="76">
        <f t="shared" ref="CT23:CY23" si="93">CT21+CT22</f>
        <v>6115.4250000000002</v>
      </c>
      <c r="CU23" s="76">
        <f t="shared" si="93"/>
        <v>8.27</v>
      </c>
      <c r="CV23" s="76">
        <f t="shared" si="93"/>
        <v>10550.09</v>
      </c>
      <c r="CW23" s="76">
        <f t="shared" si="93"/>
        <v>15.46</v>
      </c>
      <c r="CX23" s="76">
        <f t="shared" si="93"/>
        <v>4500</v>
      </c>
      <c r="CY23" s="76">
        <f t="shared" si="93"/>
        <v>0.5</v>
      </c>
      <c r="CZ23" s="76">
        <f t="shared" si="14"/>
        <v>21165.514999999999</v>
      </c>
      <c r="DA23" s="76">
        <f t="shared" si="14"/>
        <v>24.23</v>
      </c>
      <c r="DB23" s="76">
        <f t="shared" ref="DB23:DN23" si="94">DB21+DB22</f>
        <v>9.8000000000000007</v>
      </c>
      <c r="DC23" s="76">
        <f t="shared" si="94"/>
        <v>14.7</v>
      </c>
      <c r="DD23" s="76">
        <f t="shared" si="94"/>
        <v>3</v>
      </c>
      <c r="DE23" s="76">
        <f t="shared" si="94"/>
        <v>4.5</v>
      </c>
      <c r="DF23" s="76">
        <f t="shared" si="94"/>
        <v>12.8</v>
      </c>
      <c r="DG23" s="77">
        <f t="shared" si="94"/>
        <v>19.2</v>
      </c>
      <c r="DH23" s="74">
        <f t="shared" si="94"/>
        <v>11.17</v>
      </c>
      <c r="DI23" s="74">
        <f t="shared" si="94"/>
        <v>105.06</v>
      </c>
      <c r="DJ23" s="74">
        <f t="shared" si="94"/>
        <v>12.8</v>
      </c>
      <c r="DK23" s="74">
        <f t="shared" si="94"/>
        <v>2</v>
      </c>
      <c r="DL23" s="74">
        <f t="shared" si="94"/>
        <v>1</v>
      </c>
      <c r="DM23" s="74">
        <f t="shared" si="94"/>
        <v>46071.79</v>
      </c>
      <c r="DN23" s="74">
        <f t="shared" si="94"/>
        <v>1207.5099999999998</v>
      </c>
      <c r="DO23" s="1049"/>
    </row>
    <row r="24" spans="1:122">
      <c r="A24" s="1841" t="s">
        <v>2079</v>
      </c>
      <c r="B24" s="1842"/>
      <c r="C24" s="1019"/>
      <c r="D24" s="995">
        <f>D16+D17+D20+D23</f>
        <v>4.78</v>
      </c>
      <c r="E24" s="995">
        <f t="shared" ref="E24:Q24" si="95">E16+E17+E20+E23</f>
        <v>307.29999999999995</v>
      </c>
      <c r="F24" s="995">
        <f t="shared" si="95"/>
        <v>17.835000000000001</v>
      </c>
      <c r="G24" s="995">
        <f t="shared" si="95"/>
        <v>1286.9899999999998</v>
      </c>
      <c r="H24" s="995">
        <f t="shared" si="95"/>
        <v>0.7</v>
      </c>
      <c r="I24" s="995">
        <f t="shared" si="95"/>
        <v>52.5</v>
      </c>
      <c r="J24" s="996">
        <f t="shared" si="0"/>
        <v>23.315000000000001</v>
      </c>
      <c r="K24" s="996">
        <f t="shared" si="0"/>
        <v>1646.7899999999997</v>
      </c>
      <c r="L24" s="995">
        <f t="shared" si="95"/>
        <v>0</v>
      </c>
      <c r="M24" s="995">
        <f t="shared" si="95"/>
        <v>0</v>
      </c>
      <c r="N24" s="995">
        <f t="shared" si="95"/>
        <v>1.85</v>
      </c>
      <c r="O24" s="995">
        <f t="shared" si="95"/>
        <v>154.19</v>
      </c>
      <c r="P24" s="995">
        <f t="shared" si="95"/>
        <v>0</v>
      </c>
      <c r="Q24" s="995">
        <f t="shared" si="95"/>
        <v>0</v>
      </c>
      <c r="R24" s="996">
        <f t="shared" si="1"/>
        <v>1.85</v>
      </c>
      <c r="S24" s="996">
        <f t="shared" si="1"/>
        <v>154.19</v>
      </c>
      <c r="T24" s="1004">
        <f t="shared" si="2"/>
        <v>25.165000000000003</v>
      </c>
      <c r="U24" s="1004">
        <f t="shared" si="2"/>
        <v>1800.9799999999998</v>
      </c>
      <c r="V24" s="995">
        <f>V16+V17+V20+V23</f>
        <v>10.935</v>
      </c>
      <c r="W24" s="995">
        <f t="shared" ref="W24:AI24" si="96">W16+W17+W20+W23</f>
        <v>593.23</v>
      </c>
      <c r="X24" s="995">
        <f t="shared" si="96"/>
        <v>2</v>
      </c>
      <c r="Y24" s="995">
        <f t="shared" si="96"/>
        <v>140.98000000000002</v>
      </c>
      <c r="Z24" s="995">
        <f t="shared" si="96"/>
        <v>9.1269999999999989</v>
      </c>
      <c r="AA24" s="995">
        <f t="shared" si="96"/>
        <v>638.89</v>
      </c>
      <c r="AB24" s="996">
        <f t="shared" si="3"/>
        <v>22.061999999999998</v>
      </c>
      <c r="AC24" s="996">
        <f t="shared" si="3"/>
        <v>1373.1</v>
      </c>
      <c r="AD24" s="995">
        <f t="shared" si="96"/>
        <v>1.595</v>
      </c>
      <c r="AE24" s="995">
        <f t="shared" si="96"/>
        <v>100.75</v>
      </c>
      <c r="AF24" s="995">
        <f t="shared" si="96"/>
        <v>0</v>
      </c>
      <c r="AG24" s="995">
        <f t="shared" si="96"/>
        <v>0</v>
      </c>
      <c r="AH24" s="995">
        <f t="shared" si="96"/>
        <v>0</v>
      </c>
      <c r="AI24" s="995">
        <f t="shared" si="96"/>
        <v>0</v>
      </c>
      <c r="AJ24" s="996">
        <f t="shared" si="4"/>
        <v>1.595</v>
      </c>
      <c r="AK24" s="996">
        <f t="shared" si="4"/>
        <v>100.75</v>
      </c>
      <c r="AL24" s="1004">
        <f t="shared" si="82"/>
        <v>23.656999999999996</v>
      </c>
      <c r="AM24" s="1004">
        <f t="shared" si="82"/>
        <v>1473.85</v>
      </c>
      <c r="AN24" s="995">
        <f>AN16+AN17+AN20+AN23</f>
        <v>24.04</v>
      </c>
      <c r="AO24" s="995">
        <f t="shared" ref="AO24:BA24" si="97">AO16+AO17+AO20+AO23</f>
        <v>1192</v>
      </c>
      <c r="AP24" s="995">
        <f t="shared" si="97"/>
        <v>30.442999999999998</v>
      </c>
      <c r="AQ24" s="995">
        <f t="shared" si="97"/>
        <v>1999.32</v>
      </c>
      <c r="AR24" s="995">
        <f t="shared" si="97"/>
        <v>26.21</v>
      </c>
      <c r="AS24" s="995">
        <f t="shared" si="97"/>
        <v>2116.25</v>
      </c>
      <c r="AT24" s="996">
        <f t="shared" si="6"/>
        <v>80.692999999999998</v>
      </c>
      <c r="AU24" s="996">
        <f t="shared" si="6"/>
        <v>5307.57</v>
      </c>
      <c r="AV24" s="995">
        <f t="shared" si="97"/>
        <v>0</v>
      </c>
      <c r="AW24" s="995">
        <f t="shared" si="97"/>
        <v>0</v>
      </c>
      <c r="AX24" s="995">
        <f t="shared" si="97"/>
        <v>0</v>
      </c>
      <c r="AY24" s="995">
        <f t="shared" si="97"/>
        <v>0</v>
      </c>
      <c r="AZ24" s="995">
        <f t="shared" si="97"/>
        <v>0</v>
      </c>
      <c r="BA24" s="995">
        <f t="shared" si="97"/>
        <v>0</v>
      </c>
      <c r="BB24" s="996">
        <f t="shared" si="7"/>
        <v>0</v>
      </c>
      <c r="BC24" s="996">
        <f t="shared" si="7"/>
        <v>0</v>
      </c>
      <c r="BD24" s="1004">
        <f t="shared" si="83"/>
        <v>80.692999999999998</v>
      </c>
      <c r="BE24" s="1004">
        <f t="shared" si="83"/>
        <v>5307.57</v>
      </c>
      <c r="BF24" s="995">
        <f>BF16+BF17+BF20+BF23</f>
        <v>27</v>
      </c>
      <c r="BG24" s="995">
        <f t="shared" ref="BG24:BK24" si="98">BG16+BG17+BG20+BG23</f>
        <v>176.51999999999998</v>
      </c>
      <c r="BH24" s="995">
        <f t="shared" si="98"/>
        <v>176.17000000000002</v>
      </c>
      <c r="BI24" s="995">
        <f t="shared" si="98"/>
        <v>1183.3899999999999</v>
      </c>
      <c r="BJ24" s="995">
        <f t="shared" si="98"/>
        <v>244.12</v>
      </c>
      <c r="BK24" s="995">
        <f t="shared" si="98"/>
        <v>1035</v>
      </c>
      <c r="BL24" s="996">
        <f t="shared" si="9"/>
        <v>447.29</v>
      </c>
      <c r="BM24" s="996">
        <f t="shared" si="9"/>
        <v>2394.91</v>
      </c>
      <c r="BN24" s="995">
        <f>BN16+BN17+BN20+BN23</f>
        <v>10.225000000000001</v>
      </c>
      <c r="BO24" s="995">
        <f t="shared" ref="BO24:BS24" si="99">BO16+BO17+BO20+BO23</f>
        <v>19.649999999999999</v>
      </c>
      <c r="BP24" s="995">
        <f t="shared" si="99"/>
        <v>12</v>
      </c>
      <c r="BQ24" s="995">
        <f t="shared" si="99"/>
        <v>47.769999999999996</v>
      </c>
      <c r="BR24" s="995">
        <f t="shared" si="99"/>
        <v>50</v>
      </c>
      <c r="BS24" s="995">
        <f t="shared" si="99"/>
        <v>350</v>
      </c>
      <c r="BT24" s="996">
        <f t="shared" si="10"/>
        <v>72.224999999999994</v>
      </c>
      <c r="BU24" s="996">
        <f t="shared" si="10"/>
        <v>417.41999999999996</v>
      </c>
      <c r="BV24" s="995">
        <f>BV16+BV17+BV20+BV23</f>
        <v>29.9</v>
      </c>
      <c r="BW24" s="995">
        <f t="shared" ref="BW24:CA24" si="100">BW16+BW17+BW20+BW23</f>
        <v>76.349999999999994</v>
      </c>
      <c r="BX24" s="995">
        <f t="shared" si="100"/>
        <v>0</v>
      </c>
      <c r="BY24" s="995">
        <f t="shared" si="100"/>
        <v>0</v>
      </c>
      <c r="BZ24" s="995">
        <f t="shared" si="100"/>
        <v>85.06</v>
      </c>
      <c r="CA24" s="995">
        <f t="shared" si="100"/>
        <v>341</v>
      </c>
      <c r="CB24" s="996">
        <f t="shared" si="11"/>
        <v>114.96000000000001</v>
      </c>
      <c r="CC24" s="996">
        <f t="shared" si="11"/>
        <v>417.35</v>
      </c>
      <c r="CD24" s="995">
        <f>CD16+CD17+CD20+CD23</f>
        <v>126460.511</v>
      </c>
      <c r="CE24" s="995">
        <f t="shared" ref="CE24:CI24" si="101">CE16+CE17+CE20+CE23</f>
        <v>171.31</v>
      </c>
      <c r="CF24" s="995">
        <f t="shared" si="101"/>
        <v>0</v>
      </c>
      <c r="CG24" s="995">
        <f t="shared" si="101"/>
        <v>0</v>
      </c>
      <c r="CH24" s="995">
        <f t="shared" si="101"/>
        <v>9000</v>
      </c>
      <c r="CI24" s="995">
        <f t="shared" si="101"/>
        <v>1</v>
      </c>
      <c r="CJ24" s="996">
        <f t="shared" si="12"/>
        <v>135460.511</v>
      </c>
      <c r="CK24" s="996">
        <f t="shared" si="12"/>
        <v>172.31</v>
      </c>
      <c r="CL24" s="995">
        <f>CL16+CL17+CL20+CL23</f>
        <v>18141.7</v>
      </c>
      <c r="CM24" s="995">
        <f t="shared" ref="CM24:CQ24" si="102">CM16+CM17+CM20+CM23</f>
        <v>24.129999999999995</v>
      </c>
      <c r="CN24" s="995">
        <f t="shared" si="102"/>
        <v>9803.4249999999993</v>
      </c>
      <c r="CO24" s="995">
        <f t="shared" si="102"/>
        <v>14.4</v>
      </c>
      <c r="CP24" s="995">
        <f t="shared" si="102"/>
        <v>18000</v>
      </c>
      <c r="CQ24" s="995">
        <f t="shared" si="102"/>
        <v>18</v>
      </c>
      <c r="CR24" s="996">
        <f t="shared" si="13"/>
        <v>45945.125</v>
      </c>
      <c r="CS24" s="996">
        <f t="shared" si="13"/>
        <v>56.529999999999994</v>
      </c>
      <c r="CT24" s="995">
        <f>CT16+CT17+CT20+CT23</f>
        <v>33457.926000000007</v>
      </c>
      <c r="CU24" s="995">
        <f t="shared" ref="CU24:CY24" si="103">CU16+CU17+CU20+CU23</f>
        <v>44.379999999999995</v>
      </c>
      <c r="CV24" s="995">
        <f t="shared" si="103"/>
        <v>11990.25</v>
      </c>
      <c r="CW24" s="995">
        <f t="shared" si="103"/>
        <v>17.77</v>
      </c>
      <c r="CX24" s="995">
        <f t="shared" si="103"/>
        <v>45000</v>
      </c>
      <c r="CY24" s="995">
        <f t="shared" si="103"/>
        <v>4</v>
      </c>
      <c r="CZ24" s="996">
        <f t="shared" si="14"/>
        <v>90448.176000000007</v>
      </c>
      <c r="DA24" s="996">
        <f t="shared" si="14"/>
        <v>66.149999999999991</v>
      </c>
      <c r="DB24" s="995">
        <f t="shared" ref="DB24:DN24" si="104">DB16+DB17+DB20+DB23</f>
        <v>51.400000000000006</v>
      </c>
      <c r="DC24" s="995">
        <f t="shared" si="104"/>
        <v>77.099999999999994</v>
      </c>
      <c r="DD24" s="995">
        <f t="shared" si="104"/>
        <v>8</v>
      </c>
      <c r="DE24" s="995">
        <f t="shared" si="104"/>
        <v>12</v>
      </c>
      <c r="DF24" s="995">
        <f t="shared" si="104"/>
        <v>59.400000000000006</v>
      </c>
      <c r="DG24" s="995">
        <f t="shared" si="104"/>
        <v>89.100000000000009</v>
      </c>
      <c r="DH24" s="1055">
        <f t="shared" si="104"/>
        <v>129.51499999999999</v>
      </c>
      <c r="DI24" s="1055">
        <f t="shared" si="104"/>
        <v>634.47499999999991</v>
      </c>
      <c r="DJ24" s="1055">
        <f t="shared" si="104"/>
        <v>59.400000000000006</v>
      </c>
      <c r="DK24" s="1055">
        <f t="shared" si="104"/>
        <v>3</v>
      </c>
      <c r="DL24" s="1055">
        <f t="shared" si="104"/>
        <v>2</v>
      </c>
      <c r="DM24" s="1055">
        <f t="shared" si="104"/>
        <v>271853.81199999998</v>
      </c>
      <c r="DN24" s="1055">
        <f t="shared" si="104"/>
        <v>12405.4</v>
      </c>
      <c r="DO24" s="1049"/>
    </row>
    <row r="25" spans="1:122">
      <c r="A25" s="1849" t="s">
        <v>2080</v>
      </c>
      <c r="B25" s="1849"/>
      <c r="C25" s="997" t="s">
        <v>2059</v>
      </c>
      <c r="D25" s="1025"/>
      <c r="E25" s="1025"/>
      <c r="F25" s="1025"/>
      <c r="G25" s="1025"/>
      <c r="H25" s="1025"/>
      <c r="I25" s="1025"/>
      <c r="J25" s="76">
        <f t="shared" si="0"/>
        <v>0</v>
      </c>
      <c r="K25" s="76">
        <f t="shared" si="0"/>
        <v>0</v>
      </c>
      <c r="L25" s="74">
        <f>uzrr!$M$26</f>
        <v>22.803999999999998</v>
      </c>
      <c r="M25" s="74">
        <f>uzrr!$P$26</f>
        <v>635.66999999999996</v>
      </c>
      <c r="N25" s="74"/>
      <c r="O25" s="74"/>
      <c r="P25" s="74"/>
      <c r="Q25" s="75"/>
      <c r="R25" s="76">
        <f t="shared" si="1"/>
        <v>22.803999999999998</v>
      </c>
      <c r="S25" s="76">
        <f t="shared" si="1"/>
        <v>635.66999999999996</v>
      </c>
      <c r="T25" s="1003">
        <f t="shared" si="2"/>
        <v>22.803999999999998</v>
      </c>
      <c r="U25" s="1003">
        <f t="shared" si="2"/>
        <v>635.66999999999996</v>
      </c>
      <c r="V25" s="74">
        <f>unri!$M$21</f>
        <v>0.8</v>
      </c>
      <c r="W25" s="74">
        <f>unri!$P$21</f>
        <v>50</v>
      </c>
      <c r="X25" s="1025"/>
      <c r="Y25" s="1025"/>
      <c r="Z25" s="1025"/>
      <c r="AA25" s="1025"/>
      <c r="AB25" s="76">
        <f t="shared" si="3"/>
        <v>0.8</v>
      </c>
      <c r="AC25" s="76">
        <f t="shared" si="3"/>
        <v>50</v>
      </c>
      <c r="AD25" s="74">
        <f>unrr!$M$21</f>
        <v>2.1</v>
      </c>
      <c r="AE25" s="74">
        <f>unrr!$P$21</f>
        <v>45.28</v>
      </c>
      <c r="AF25" s="74"/>
      <c r="AG25" s="74"/>
      <c r="AH25" s="74"/>
      <c r="AI25" s="75"/>
      <c r="AJ25" s="76">
        <f t="shared" si="4"/>
        <v>2.1</v>
      </c>
      <c r="AK25" s="76">
        <f t="shared" si="4"/>
        <v>45.28</v>
      </c>
      <c r="AL25" s="1003">
        <f t="shared" si="82"/>
        <v>2.9000000000000004</v>
      </c>
      <c r="AM25" s="1003">
        <f t="shared" si="82"/>
        <v>95.28</v>
      </c>
      <c r="AN25" s="1025">
        <f>vri!$M$96</f>
        <v>37.215000000000003</v>
      </c>
      <c r="AO25" s="74">
        <f>vri!$P$96</f>
        <v>1219.3300000000002</v>
      </c>
      <c r="AP25" s="74">
        <f>vri!$M$286</f>
        <v>3.0680000000000001</v>
      </c>
      <c r="AQ25" s="74">
        <f>vri!$P$286</f>
        <v>234.39</v>
      </c>
      <c r="AR25" s="74">
        <f>vri!$M$495</f>
        <v>25.96</v>
      </c>
      <c r="AS25" s="74">
        <f>vri!$P$495</f>
        <v>1814</v>
      </c>
      <c r="AT25" s="76">
        <f t="shared" si="6"/>
        <v>66.242999999999995</v>
      </c>
      <c r="AU25" s="76">
        <f t="shared" si="6"/>
        <v>3267.7200000000003</v>
      </c>
      <c r="AV25" s="74"/>
      <c r="AW25" s="74"/>
      <c r="AX25" s="74"/>
      <c r="AY25" s="74"/>
      <c r="AZ25" s="74"/>
      <c r="BA25" s="75"/>
      <c r="BB25" s="76">
        <f t="shared" si="7"/>
        <v>0</v>
      </c>
      <c r="BC25" s="76">
        <f t="shared" si="7"/>
        <v>0</v>
      </c>
      <c r="BD25" s="1003">
        <f t="shared" si="83"/>
        <v>66.242999999999995</v>
      </c>
      <c r="BE25" s="1003">
        <f t="shared" si="83"/>
        <v>3267.7200000000003</v>
      </c>
      <c r="BF25" s="74">
        <f>'UZ-St'!$J$36</f>
        <v>114.38999999999999</v>
      </c>
      <c r="BG25" s="74">
        <f>'UZ-St'!$L$36</f>
        <v>446.05</v>
      </c>
      <c r="BH25" s="74">
        <f>'UZ-St'!$J$91</f>
        <v>36.049999999999997</v>
      </c>
      <c r="BI25" s="1025">
        <f>'UZ-St'!$L$91</f>
        <v>220.15</v>
      </c>
      <c r="BJ25" s="1025"/>
      <c r="BK25" s="1025"/>
      <c r="BL25" s="76">
        <f t="shared" si="9"/>
        <v>150.44</v>
      </c>
      <c r="BM25" s="76">
        <f t="shared" si="9"/>
        <v>666.2</v>
      </c>
      <c r="BN25" s="1025">
        <f>'UN-St'!$J$17</f>
        <v>47.04</v>
      </c>
      <c r="BO25" s="1025">
        <f>'UN-St'!$L$17</f>
        <v>151.86000000000001</v>
      </c>
      <c r="BP25" s="1025"/>
      <c r="BQ25" s="1025"/>
      <c r="BR25" s="1025"/>
      <c r="BS25" s="1025"/>
      <c r="BT25" s="76">
        <f t="shared" si="10"/>
        <v>47.04</v>
      </c>
      <c r="BU25" s="76">
        <f t="shared" si="10"/>
        <v>151.86000000000001</v>
      </c>
      <c r="BV25" s="74">
        <f>'VR or CCA-St'!$J$65</f>
        <v>268.95</v>
      </c>
      <c r="BW25" s="74">
        <f>'VR or CCA-St'!$L$65</f>
        <v>892.36000000000024</v>
      </c>
      <c r="BX25" s="1025"/>
      <c r="BY25" s="1025"/>
      <c r="BZ25" s="74">
        <f>'VR or CCA-St'!$J$227</f>
        <v>20</v>
      </c>
      <c r="CA25" s="74">
        <f>'VR or CCA-St'!$L$227</f>
        <v>5</v>
      </c>
      <c r="CB25" s="76">
        <f t="shared" si="11"/>
        <v>288.95</v>
      </c>
      <c r="CC25" s="76">
        <f t="shared" si="11"/>
        <v>897.36000000000024</v>
      </c>
      <c r="CD25" s="79">
        <f>'UZ-Ew'!$L$43</f>
        <v>81711.97</v>
      </c>
      <c r="CE25" s="79">
        <f>'UZ-Ew'!$M$43</f>
        <v>112.59000000000002</v>
      </c>
      <c r="CF25" s="1025"/>
      <c r="CG25" s="1025"/>
      <c r="CH25" s="1025"/>
      <c r="CI25" s="1025"/>
      <c r="CJ25" s="76">
        <f t="shared" si="12"/>
        <v>81711.97</v>
      </c>
      <c r="CK25" s="76">
        <f t="shared" si="12"/>
        <v>112.59000000000002</v>
      </c>
      <c r="CL25" s="1025">
        <f>'UN-Ew'!$L$19</f>
        <v>12035</v>
      </c>
      <c r="CM25" s="1025">
        <f>'UN-Ew'!$M$19</f>
        <v>13.27</v>
      </c>
      <c r="CN25" s="1025"/>
      <c r="CO25" s="1025"/>
      <c r="CP25" s="1025"/>
      <c r="CQ25" s="1025"/>
      <c r="CR25" s="76">
        <f t="shared" si="13"/>
        <v>12035</v>
      </c>
      <c r="CS25" s="76">
        <f t="shared" si="13"/>
        <v>13.27</v>
      </c>
      <c r="CT25" s="1025">
        <f>'VR or CCA-Ew'!$L$50</f>
        <v>74657.858000000007</v>
      </c>
      <c r="CU25" s="1025">
        <f>'VR or CCA-Ew'!$M$50</f>
        <v>98.429999999999993</v>
      </c>
      <c r="CV25" s="1025"/>
      <c r="CW25" s="1025"/>
      <c r="CX25" s="1025">
        <f>'VR or CCA-Ew'!$L$253</f>
        <v>4500</v>
      </c>
      <c r="CY25" s="1025">
        <f>'VR or CCA-Ew'!$M$253</f>
        <v>0.5</v>
      </c>
      <c r="CZ25" s="76">
        <f t="shared" si="14"/>
        <v>79157.858000000007</v>
      </c>
      <c r="DA25" s="76">
        <f t="shared" si="14"/>
        <v>98.929999999999993</v>
      </c>
      <c r="DB25" s="74">
        <f>'Tre(UZ)'!$R$45</f>
        <v>14</v>
      </c>
      <c r="DC25" s="74">
        <f>'Tre(UZ)'!$S$45</f>
        <v>21</v>
      </c>
      <c r="DD25" s="76">
        <f>'Tre (UN)'!$F$28</f>
        <v>2.5</v>
      </c>
      <c r="DE25" s="76">
        <f>'Tre (UN)'!$G$28</f>
        <v>3.75</v>
      </c>
      <c r="DF25" s="1048">
        <f t="shared" ref="DF25:DG27" si="105">DB25+DD25</f>
        <v>16.5</v>
      </c>
      <c r="DG25" s="1051">
        <f t="shared" si="105"/>
        <v>24.75</v>
      </c>
      <c r="DH25" s="1054">
        <f t="shared" si="16"/>
        <v>91.947000000000003</v>
      </c>
      <c r="DI25" s="1054">
        <f t="shared" si="17"/>
        <v>486.42999999999995</v>
      </c>
      <c r="DJ25" s="1054">
        <f t="shared" si="18"/>
        <v>16.5</v>
      </c>
      <c r="DK25" s="1049"/>
      <c r="DL25" s="1049">
        <v>1</v>
      </c>
      <c r="DM25" s="1054">
        <f t="shared" si="19"/>
        <v>172904.82800000001</v>
      </c>
      <c r="DN25" s="1054">
        <f>U25+AM25+BE25+BM25+BU25+CC25+CK25+CS25+DA25+DC25+DE25+'GC+Ghat'!I23</f>
        <v>5988.1200000000008</v>
      </c>
      <c r="DO25" s="1049"/>
    </row>
    <row r="26" spans="1:122">
      <c r="A26" s="1843" t="s">
        <v>2081</v>
      </c>
      <c r="B26" s="1844"/>
      <c r="C26" s="1020" t="s">
        <v>2082</v>
      </c>
      <c r="D26" s="71">
        <f>uzri!$M$26</f>
        <v>1.8</v>
      </c>
      <c r="E26" s="71">
        <f>uzri!$P$26</f>
        <v>164.22</v>
      </c>
      <c r="F26" s="71"/>
      <c r="G26" s="71"/>
      <c r="H26" s="71"/>
      <c r="I26" s="71"/>
      <c r="J26" s="992">
        <f t="shared" si="0"/>
        <v>1.8</v>
      </c>
      <c r="K26" s="992">
        <f t="shared" si="0"/>
        <v>164.22</v>
      </c>
      <c r="L26" s="71">
        <f>uzrr!$M$29</f>
        <v>8.49</v>
      </c>
      <c r="M26" s="71">
        <f>uzrr!$P$29</f>
        <v>178.59</v>
      </c>
      <c r="N26" s="71"/>
      <c r="O26" s="71"/>
      <c r="P26" s="71"/>
      <c r="Q26" s="986"/>
      <c r="R26" s="992">
        <f t="shared" si="1"/>
        <v>8.49</v>
      </c>
      <c r="S26" s="992">
        <f t="shared" si="1"/>
        <v>178.59</v>
      </c>
      <c r="T26" s="1002">
        <f t="shared" si="2"/>
        <v>10.290000000000001</v>
      </c>
      <c r="U26" s="1002">
        <f t="shared" si="2"/>
        <v>342.81</v>
      </c>
      <c r="V26" s="71"/>
      <c r="W26" s="71"/>
      <c r="X26" s="71"/>
      <c r="Y26" s="71"/>
      <c r="Z26" s="71"/>
      <c r="AA26" s="71"/>
      <c r="AB26" s="992">
        <f t="shared" si="3"/>
        <v>0</v>
      </c>
      <c r="AC26" s="992">
        <f t="shared" si="3"/>
        <v>0</v>
      </c>
      <c r="AD26" s="71">
        <f>unrr!$M$35</f>
        <v>7.391</v>
      </c>
      <c r="AE26" s="71">
        <f>unrr!$P$35</f>
        <v>137.25</v>
      </c>
      <c r="AF26" s="71"/>
      <c r="AG26" s="71"/>
      <c r="AH26" s="71"/>
      <c r="AI26" s="986"/>
      <c r="AJ26" s="992">
        <f t="shared" si="4"/>
        <v>7.391</v>
      </c>
      <c r="AK26" s="992">
        <f t="shared" si="4"/>
        <v>137.25</v>
      </c>
      <c r="AL26" s="1002">
        <f t="shared" si="82"/>
        <v>7.391</v>
      </c>
      <c r="AM26" s="1002">
        <f t="shared" si="82"/>
        <v>137.25</v>
      </c>
      <c r="AN26" s="71">
        <f>vri!$M$146</f>
        <v>5.6249999999999991</v>
      </c>
      <c r="AO26" s="71">
        <f>vri!$P$146</f>
        <v>341.9</v>
      </c>
      <c r="AP26" s="71"/>
      <c r="AQ26" s="71"/>
      <c r="AR26" s="71">
        <f>vri!$M$498</f>
        <v>2</v>
      </c>
      <c r="AS26" s="71">
        <f>vri!$P$498</f>
        <v>140</v>
      </c>
      <c r="AT26" s="992">
        <f t="shared" si="6"/>
        <v>7.6249999999999991</v>
      </c>
      <c r="AU26" s="992">
        <f t="shared" si="6"/>
        <v>481.9</v>
      </c>
      <c r="AV26" s="71"/>
      <c r="AW26" s="71"/>
      <c r="AX26" s="71"/>
      <c r="AY26" s="71"/>
      <c r="AZ26" s="71"/>
      <c r="BA26" s="986"/>
      <c r="BB26" s="992">
        <f t="shared" si="7"/>
        <v>0</v>
      </c>
      <c r="BC26" s="992">
        <f t="shared" si="7"/>
        <v>0</v>
      </c>
      <c r="BD26" s="1002">
        <f t="shared" si="83"/>
        <v>7.6249999999999991</v>
      </c>
      <c r="BE26" s="1002">
        <f t="shared" si="83"/>
        <v>481.9</v>
      </c>
      <c r="BF26" s="71">
        <f>'UZ-St'!$J$38</f>
        <v>4</v>
      </c>
      <c r="BG26" s="71">
        <f>'UZ-St'!$L$38</f>
        <v>15.52</v>
      </c>
      <c r="BH26" s="71"/>
      <c r="BI26" s="71"/>
      <c r="BJ26" s="71"/>
      <c r="BK26" s="71"/>
      <c r="BL26" s="992">
        <f t="shared" si="9"/>
        <v>4</v>
      </c>
      <c r="BM26" s="992">
        <f t="shared" si="9"/>
        <v>15.52</v>
      </c>
      <c r="BN26" s="71"/>
      <c r="BO26" s="71"/>
      <c r="BP26" s="71"/>
      <c r="BQ26" s="71"/>
      <c r="BR26" s="71"/>
      <c r="BS26" s="71"/>
      <c r="BT26" s="992">
        <f t="shared" si="10"/>
        <v>0</v>
      </c>
      <c r="BU26" s="992">
        <f t="shared" si="10"/>
        <v>0</v>
      </c>
      <c r="BV26" s="71">
        <f>'VR or CCA-St'!$J$76</f>
        <v>18.95</v>
      </c>
      <c r="BW26" s="71">
        <f>'VR or CCA-St'!$L$76</f>
        <v>42.29</v>
      </c>
      <c r="BX26" s="71"/>
      <c r="BY26" s="71"/>
      <c r="BZ26" s="71"/>
      <c r="CA26" s="71"/>
      <c r="CB26" s="992">
        <f t="shared" si="11"/>
        <v>18.95</v>
      </c>
      <c r="CC26" s="992">
        <f t="shared" si="11"/>
        <v>42.29</v>
      </c>
      <c r="CD26" s="71">
        <f>'UZ-Ew'!$L$47</f>
        <v>18295</v>
      </c>
      <c r="CE26" s="71">
        <f>'UZ-Ew'!$M$47</f>
        <v>22.42</v>
      </c>
      <c r="CF26" s="71"/>
      <c r="CG26" s="71"/>
      <c r="CH26" s="71"/>
      <c r="CI26" s="71"/>
      <c r="CJ26" s="992">
        <f t="shared" si="12"/>
        <v>18295</v>
      </c>
      <c r="CK26" s="992">
        <f t="shared" si="12"/>
        <v>22.42</v>
      </c>
      <c r="CL26" s="71">
        <f>'UN-Ew'!$L$43</f>
        <v>9992</v>
      </c>
      <c r="CM26" s="71">
        <f>'UN-Ew'!$M$43</f>
        <v>11.61</v>
      </c>
      <c r="CN26" s="71"/>
      <c r="CO26" s="71"/>
      <c r="CP26" s="71"/>
      <c r="CQ26" s="71"/>
      <c r="CR26" s="992">
        <f t="shared" si="13"/>
        <v>9992</v>
      </c>
      <c r="CS26" s="992">
        <f t="shared" si="13"/>
        <v>11.61</v>
      </c>
      <c r="CT26" s="71">
        <f>'VR or CCA-Ew'!$L$83</f>
        <v>13039.79</v>
      </c>
      <c r="CU26" s="71">
        <f>'VR or CCA-Ew'!$M$83</f>
        <v>17.22</v>
      </c>
      <c r="CV26" s="71"/>
      <c r="CW26" s="71"/>
      <c r="CX26" s="71">
        <f>'VR or CCA-Ew'!$L$260</f>
        <v>13500</v>
      </c>
      <c r="CY26" s="71">
        <f>'VR or CCA-Ew'!$M$260</f>
        <v>1.5</v>
      </c>
      <c r="CZ26" s="992">
        <f t="shared" si="14"/>
        <v>26539.79</v>
      </c>
      <c r="DA26" s="992">
        <f t="shared" si="14"/>
        <v>18.72</v>
      </c>
      <c r="DB26" s="71">
        <f>'Tre(UZ)'!$R$49</f>
        <v>1.5</v>
      </c>
      <c r="DC26" s="71">
        <f>'Tre(UZ)'!$S$49</f>
        <v>2.25</v>
      </c>
      <c r="DD26" s="70"/>
      <c r="DE26" s="70"/>
      <c r="DF26" s="1048">
        <f t="shared" si="105"/>
        <v>1.5</v>
      </c>
      <c r="DG26" s="1051">
        <f t="shared" si="105"/>
        <v>2.25</v>
      </c>
      <c r="DH26" s="1054">
        <f t="shared" si="16"/>
        <v>25.306000000000001</v>
      </c>
      <c r="DI26" s="1054">
        <f t="shared" si="17"/>
        <v>22.95</v>
      </c>
      <c r="DJ26" s="1054">
        <f t="shared" si="18"/>
        <v>1.5</v>
      </c>
      <c r="DK26" s="1049"/>
      <c r="DL26" s="1049"/>
      <c r="DM26" s="1054">
        <f t="shared" si="19"/>
        <v>54826.79</v>
      </c>
      <c r="DN26" s="1054">
        <f t="shared" si="32"/>
        <v>1074.77</v>
      </c>
      <c r="DO26" s="1049"/>
    </row>
    <row r="27" spans="1:122">
      <c r="A27" s="1845"/>
      <c r="B27" s="1846"/>
      <c r="C27" s="1020" t="s">
        <v>2083</v>
      </c>
      <c r="D27" s="1024"/>
      <c r="E27" s="1024"/>
      <c r="F27" s="71"/>
      <c r="G27" s="71"/>
      <c r="H27" s="71"/>
      <c r="I27" s="1024"/>
      <c r="J27" s="992">
        <f t="shared" si="0"/>
        <v>0</v>
      </c>
      <c r="K27" s="992">
        <f t="shared" si="0"/>
        <v>0</v>
      </c>
      <c r="L27" s="1024"/>
      <c r="M27" s="1024"/>
      <c r="N27" s="1024"/>
      <c r="O27" s="1024"/>
      <c r="P27" s="1024"/>
      <c r="Q27" s="985"/>
      <c r="R27" s="992">
        <f t="shared" si="1"/>
        <v>0</v>
      </c>
      <c r="S27" s="992">
        <f t="shared" si="1"/>
        <v>0</v>
      </c>
      <c r="T27" s="1002">
        <f t="shared" si="2"/>
        <v>0</v>
      </c>
      <c r="U27" s="1002">
        <f t="shared" si="2"/>
        <v>0</v>
      </c>
      <c r="V27" s="71">
        <f>unri!$M$38</f>
        <v>2.93</v>
      </c>
      <c r="W27" s="71">
        <f>unri!$P$38</f>
        <v>155.34</v>
      </c>
      <c r="X27" s="71"/>
      <c r="Y27" s="71"/>
      <c r="Z27" s="71"/>
      <c r="AA27" s="1024"/>
      <c r="AB27" s="992">
        <f t="shared" si="3"/>
        <v>2.93</v>
      </c>
      <c r="AC27" s="992">
        <f t="shared" si="3"/>
        <v>155.34</v>
      </c>
      <c r="AD27" s="1024"/>
      <c r="AE27" s="1024"/>
      <c r="AF27" s="1024"/>
      <c r="AG27" s="1024"/>
      <c r="AH27" s="1024"/>
      <c r="AI27" s="985"/>
      <c r="AJ27" s="992">
        <f t="shared" si="4"/>
        <v>0</v>
      </c>
      <c r="AK27" s="992">
        <f t="shared" si="4"/>
        <v>0</v>
      </c>
      <c r="AL27" s="1002">
        <f t="shared" si="82"/>
        <v>2.93</v>
      </c>
      <c r="AM27" s="1002">
        <f t="shared" si="82"/>
        <v>155.34</v>
      </c>
      <c r="AN27" s="1024">
        <f>vri!$M$152</f>
        <v>10.234999999999999</v>
      </c>
      <c r="AO27" s="71">
        <f>vri!$P$152</f>
        <v>456.99</v>
      </c>
      <c r="AP27" s="71">
        <f>vri!$M$289</f>
        <v>2.1440000000000001</v>
      </c>
      <c r="AQ27" s="71">
        <f>vri!$P$289</f>
        <v>113.69</v>
      </c>
      <c r="AR27" s="71"/>
      <c r="AS27" s="1024"/>
      <c r="AT27" s="992">
        <f t="shared" si="6"/>
        <v>12.379</v>
      </c>
      <c r="AU27" s="992">
        <f t="shared" si="6"/>
        <v>570.68000000000006</v>
      </c>
      <c r="AV27" s="1024"/>
      <c r="AW27" s="1024"/>
      <c r="AX27" s="1024"/>
      <c r="AY27" s="1024"/>
      <c r="AZ27" s="1024"/>
      <c r="BA27" s="985"/>
      <c r="BB27" s="992">
        <f t="shared" si="7"/>
        <v>0</v>
      </c>
      <c r="BC27" s="992">
        <f t="shared" si="7"/>
        <v>0</v>
      </c>
      <c r="BD27" s="1002">
        <f t="shared" si="83"/>
        <v>12.379</v>
      </c>
      <c r="BE27" s="1002">
        <f t="shared" si="83"/>
        <v>570.68000000000006</v>
      </c>
      <c r="BF27" s="1024"/>
      <c r="BG27" s="1024"/>
      <c r="BH27" s="71"/>
      <c r="BI27" s="71"/>
      <c r="BJ27" s="71"/>
      <c r="BK27" s="1024"/>
      <c r="BL27" s="992">
        <f t="shared" si="9"/>
        <v>0</v>
      </c>
      <c r="BM27" s="992">
        <f t="shared" si="9"/>
        <v>0</v>
      </c>
      <c r="BN27" s="1024">
        <f>'UN-St'!$J$25</f>
        <v>6</v>
      </c>
      <c r="BO27" s="1024">
        <f>'UN-St'!$L$25</f>
        <v>15.860000000000001</v>
      </c>
      <c r="BP27" s="71"/>
      <c r="BQ27" s="71"/>
      <c r="BR27" s="71"/>
      <c r="BS27" s="1024"/>
      <c r="BT27" s="992">
        <f t="shared" si="10"/>
        <v>6</v>
      </c>
      <c r="BU27" s="992">
        <f t="shared" si="10"/>
        <v>15.860000000000001</v>
      </c>
      <c r="BV27" s="71">
        <f>'VR or CCA-St'!$J$82</f>
        <v>13.9</v>
      </c>
      <c r="BW27" s="71">
        <f>'VR or CCA-St'!$L$82</f>
        <v>35.07</v>
      </c>
      <c r="BX27" s="71"/>
      <c r="BY27" s="71"/>
      <c r="BZ27" s="71"/>
      <c r="CA27" s="1024"/>
      <c r="CB27" s="992">
        <f t="shared" si="11"/>
        <v>13.9</v>
      </c>
      <c r="CC27" s="992">
        <f t="shared" si="11"/>
        <v>35.07</v>
      </c>
      <c r="CD27" s="1024"/>
      <c r="CE27" s="1024"/>
      <c r="CF27" s="71"/>
      <c r="CG27" s="71"/>
      <c r="CH27" s="71"/>
      <c r="CI27" s="1024"/>
      <c r="CJ27" s="992">
        <f t="shared" si="12"/>
        <v>0</v>
      </c>
      <c r="CK27" s="992">
        <f t="shared" si="12"/>
        <v>0</v>
      </c>
      <c r="CL27" s="1024">
        <f>'UN-Ew'!$L$40</f>
        <v>3435</v>
      </c>
      <c r="CM27" s="1024">
        <f>'UN-Ew'!$M$40</f>
        <v>4.3</v>
      </c>
      <c r="CN27" s="71"/>
      <c r="CO27" s="71"/>
      <c r="CP27" s="71"/>
      <c r="CQ27" s="1024"/>
      <c r="CR27" s="992">
        <f t="shared" si="13"/>
        <v>3435</v>
      </c>
      <c r="CS27" s="992">
        <f t="shared" si="13"/>
        <v>4.3</v>
      </c>
      <c r="CT27" s="1024">
        <f>'VR or CCA-Ew'!$L$90</f>
        <v>13597.45</v>
      </c>
      <c r="CU27" s="1024">
        <f>'VR or CCA-Ew'!$M$90</f>
        <v>18.39</v>
      </c>
      <c r="CV27" s="71"/>
      <c r="CW27" s="71"/>
      <c r="CX27" s="71"/>
      <c r="CY27" s="1024"/>
      <c r="CZ27" s="992">
        <f t="shared" si="14"/>
        <v>13597.45</v>
      </c>
      <c r="DA27" s="992">
        <f t="shared" si="14"/>
        <v>18.39</v>
      </c>
      <c r="DB27" s="71">
        <f>'Tre(UZ)'!$R$47</f>
        <v>4.8099999999999996</v>
      </c>
      <c r="DC27" s="71">
        <f>'Tre(UZ)'!$S$47</f>
        <v>7.2149999999999999</v>
      </c>
      <c r="DD27" s="70">
        <f>'Tre (UN)'!$F$38</f>
        <v>5.44</v>
      </c>
      <c r="DE27" s="70">
        <f>'Tre (UN)'!$G$38</f>
        <v>8.16</v>
      </c>
      <c r="DF27" s="1048">
        <f t="shared" si="105"/>
        <v>10.25</v>
      </c>
      <c r="DG27" s="1051">
        <f t="shared" si="105"/>
        <v>15.375</v>
      </c>
      <c r="DH27" s="1054">
        <f t="shared" si="16"/>
        <v>15.308999999999999</v>
      </c>
      <c r="DI27" s="1054">
        <f t="shared" si="17"/>
        <v>19.899999999999999</v>
      </c>
      <c r="DJ27" s="1054">
        <f t="shared" si="18"/>
        <v>10.25</v>
      </c>
      <c r="DK27" s="1049"/>
      <c r="DL27" s="1049"/>
      <c r="DM27" s="1054">
        <f t="shared" si="19"/>
        <v>17032.45</v>
      </c>
      <c r="DN27" s="1054">
        <f t="shared" si="32"/>
        <v>815.0150000000001</v>
      </c>
      <c r="DO27" s="1049"/>
    </row>
    <row r="28" spans="1:122">
      <c r="A28" s="1847"/>
      <c r="B28" s="1848"/>
      <c r="C28" s="993" t="s">
        <v>2062</v>
      </c>
      <c r="D28" s="76">
        <f t="shared" ref="D28:I28" si="106">D26+D27</f>
        <v>1.8</v>
      </c>
      <c r="E28" s="76">
        <f t="shared" si="106"/>
        <v>164.22</v>
      </c>
      <c r="F28" s="76">
        <f t="shared" si="106"/>
        <v>0</v>
      </c>
      <c r="G28" s="76">
        <f t="shared" si="106"/>
        <v>0</v>
      </c>
      <c r="H28" s="76">
        <f t="shared" si="106"/>
        <v>0</v>
      </c>
      <c r="I28" s="76">
        <f t="shared" si="106"/>
        <v>0</v>
      </c>
      <c r="J28" s="76">
        <f t="shared" si="0"/>
        <v>1.8</v>
      </c>
      <c r="K28" s="76">
        <f t="shared" si="0"/>
        <v>164.22</v>
      </c>
      <c r="L28" s="76">
        <f t="shared" ref="L28:Q28" si="107">L26+L27</f>
        <v>8.49</v>
      </c>
      <c r="M28" s="76">
        <f t="shared" si="107"/>
        <v>178.59</v>
      </c>
      <c r="N28" s="76">
        <f t="shared" si="107"/>
        <v>0</v>
      </c>
      <c r="O28" s="76">
        <f t="shared" si="107"/>
        <v>0</v>
      </c>
      <c r="P28" s="76">
        <f t="shared" si="107"/>
        <v>0</v>
      </c>
      <c r="Q28" s="76">
        <f t="shared" si="107"/>
        <v>0</v>
      </c>
      <c r="R28" s="76">
        <f t="shared" si="1"/>
        <v>8.49</v>
      </c>
      <c r="S28" s="76">
        <f t="shared" si="1"/>
        <v>178.59</v>
      </c>
      <c r="T28" s="1003">
        <f t="shared" si="2"/>
        <v>10.290000000000001</v>
      </c>
      <c r="U28" s="1003">
        <f t="shared" si="2"/>
        <v>342.81</v>
      </c>
      <c r="V28" s="76">
        <f t="shared" ref="V28:AA28" si="108">V26+V27</f>
        <v>2.93</v>
      </c>
      <c r="W28" s="76">
        <f t="shared" si="108"/>
        <v>155.34</v>
      </c>
      <c r="X28" s="76">
        <f t="shared" si="108"/>
        <v>0</v>
      </c>
      <c r="Y28" s="76">
        <f t="shared" si="108"/>
        <v>0</v>
      </c>
      <c r="Z28" s="76">
        <f t="shared" si="108"/>
        <v>0</v>
      </c>
      <c r="AA28" s="76">
        <f t="shared" si="108"/>
        <v>0</v>
      </c>
      <c r="AB28" s="76">
        <f t="shared" si="3"/>
        <v>2.93</v>
      </c>
      <c r="AC28" s="76">
        <f t="shared" si="3"/>
        <v>155.34</v>
      </c>
      <c r="AD28" s="76">
        <f t="shared" ref="AD28:AI28" si="109">AD26+AD27</f>
        <v>7.391</v>
      </c>
      <c r="AE28" s="76">
        <f t="shared" si="109"/>
        <v>137.25</v>
      </c>
      <c r="AF28" s="76">
        <f t="shared" si="109"/>
        <v>0</v>
      </c>
      <c r="AG28" s="76">
        <f t="shared" si="109"/>
        <v>0</v>
      </c>
      <c r="AH28" s="76">
        <f t="shared" si="109"/>
        <v>0</v>
      </c>
      <c r="AI28" s="76">
        <f t="shared" si="109"/>
        <v>0</v>
      </c>
      <c r="AJ28" s="76">
        <f t="shared" si="4"/>
        <v>7.391</v>
      </c>
      <c r="AK28" s="76">
        <f t="shared" si="4"/>
        <v>137.25</v>
      </c>
      <c r="AL28" s="1003">
        <f t="shared" si="82"/>
        <v>10.321</v>
      </c>
      <c r="AM28" s="1003">
        <f t="shared" si="82"/>
        <v>292.59000000000003</v>
      </c>
      <c r="AN28" s="76">
        <f t="shared" ref="AN28:AS28" si="110">AN26+AN27</f>
        <v>15.86</v>
      </c>
      <c r="AO28" s="76">
        <f t="shared" si="110"/>
        <v>798.89</v>
      </c>
      <c r="AP28" s="76">
        <f t="shared" si="110"/>
        <v>2.1440000000000001</v>
      </c>
      <c r="AQ28" s="76">
        <f t="shared" si="110"/>
        <v>113.69</v>
      </c>
      <c r="AR28" s="76">
        <f t="shared" si="110"/>
        <v>2</v>
      </c>
      <c r="AS28" s="76">
        <f t="shared" si="110"/>
        <v>140</v>
      </c>
      <c r="AT28" s="76">
        <f t="shared" si="6"/>
        <v>20.003999999999998</v>
      </c>
      <c r="AU28" s="76">
        <f t="shared" si="6"/>
        <v>1052.58</v>
      </c>
      <c r="AV28" s="76">
        <f t="shared" ref="AV28:BA28" si="111">AV26+AV27</f>
        <v>0</v>
      </c>
      <c r="AW28" s="76">
        <f t="shared" si="111"/>
        <v>0</v>
      </c>
      <c r="AX28" s="76">
        <f t="shared" si="111"/>
        <v>0</v>
      </c>
      <c r="AY28" s="76">
        <f t="shared" si="111"/>
        <v>0</v>
      </c>
      <c r="AZ28" s="76">
        <f t="shared" si="111"/>
        <v>0</v>
      </c>
      <c r="BA28" s="76">
        <f t="shared" si="111"/>
        <v>0</v>
      </c>
      <c r="BB28" s="76">
        <f t="shared" si="7"/>
        <v>0</v>
      </c>
      <c r="BC28" s="76">
        <f t="shared" si="7"/>
        <v>0</v>
      </c>
      <c r="BD28" s="1003">
        <f t="shared" si="83"/>
        <v>20.003999999999998</v>
      </c>
      <c r="BE28" s="1003">
        <f t="shared" si="83"/>
        <v>1052.58</v>
      </c>
      <c r="BF28" s="76">
        <f t="shared" ref="BF28:BK28" si="112">BF26+BF27</f>
        <v>4</v>
      </c>
      <c r="BG28" s="76">
        <f t="shared" si="112"/>
        <v>15.52</v>
      </c>
      <c r="BH28" s="76">
        <f t="shared" si="112"/>
        <v>0</v>
      </c>
      <c r="BI28" s="76">
        <f t="shared" si="112"/>
        <v>0</v>
      </c>
      <c r="BJ28" s="76">
        <f t="shared" si="112"/>
        <v>0</v>
      </c>
      <c r="BK28" s="76">
        <f t="shared" si="112"/>
        <v>0</v>
      </c>
      <c r="BL28" s="76">
        <f t="shared" si="9"/>
        <v>4</v>
      </c>
      <c r="BM28" s="76">
        <f t="shared" si="9"/>
        <v>15.52</v>
      </c>
      <c r="BN28" s="76">
        <f t="shared" ref="BN28:BS28" si="113">BN26+BN27</f>
        <v>6</v>
      </c>
      <c r="BO28" s="76">
        <f t="shared" si="113"/>
        <v>15.860000000000001</v>
      </c>
      <c r="BP28" s="76">
        <f t="shared" si="113"/>
        <v>0</v>
      </c>
      <c r="BQ28" s="76">
        <f t="shared" si="113"/>
        <v>0</v>
      </c>
      <c r="BR28" s="76">
        <f t="shared" si="113"/>
        <v>0</v>
      </c>
      <c r="BS28" s="76">
        <f t="shared" si="113"/>
        <v>0</v>
      </c>
      <c r="BT28" s="76">
        <f t="shared" si="10"/>
        <v>6</v>
      </c>
      <c r="BU28" s="76">
        <f t="shared" si="10"/>
        <v>15.860000000000001</v>
      </c>
      <c r="BV28" s="76">
        <f t="shared" ref="BV28:CA28" si="114">BV26+BV27</f>
        <v>32.85</v>
      </c>
      <c r="BW28" s="76">
        <f t="shared" si="114"/>
        <v>77.36</v>
      </c>
      <c r="BX28" s="76">
        <f t="shared" si="114"/>
        <v>0</v>
      </c>
      <c r="BY28" s="76">
        <f t="shared" si="114"/>
        <v>0</v>
      </c>
      <c r="BZ28" s="76">
        <f t="shared" si="114"/>
        <v>0</v>
      </c>
      <c r="CA28" s="76">
        <f t="shared" si="114"/>
        <v>0</v>
      </c>
      <c r="CB28" s="76">
        <f t="shared" si="11"/>
        <v>32.85</v>
      </c>
      <c r="CC28" s="76">
        <f t="shared" si="11"/>
        <v>77.36</v>
      </c>
      <c r="CD28" s="76">
        <f t="shared" ref="CD28:CI28" si="115">CD26+CD27</f>
        <v>18295</v>
      </c>
      <c r="CE28" s="76">
        <f t="shared" si="115"/>
        <v>22.42</v>
      </c>
      <c r="CF28" s="76">
        <f t="shared" si="115"/>
        <v>0</v>
      </c>
      <c r="CG28" s="76">
        <f t="shared" si="115"/>
        <v>0</v>
      </c>
      <c r="CH28" s="76">
        <f t="shared" si="115"/>
        <v>0</v>
      </c>
      <c r="CI28" s="76">
        <f t="shared" si="115"/>
        <v>0</v>
      </c>
      <c r="CJ28" s="76">
        <f t="shared" si="12"/>
        <v>18295</v>
      </c>
      <c r="CK28" s="76">
        <f t="shared" si="12"/>
        <v>22.42</v>
      </c>
      <c r="CL28" s="76">
        <f t="shared" ref="CL28:CQ28" si="116">CL26+CL27</f>
        <v>13427</v>
      </c>
      <c r="CM28" s="76">
        <f t="shared" si="116"/>
        <v>15.91</v>
      </c>
      <c r="CN28" s="76">
        <f t="shared" si="116"/>
        <v>0</v>
      </c>
      <c r="CO28" s="76">
        <f t="shared" si="116"/>
        <v>0</v>
      </c>
      <c r="CP28" s="76">
        <f t="shared" si="116"/>
        <v>0</v>
      </c>
      <c r="CQ28" s="76">
        <f t="shared" si="116"/>
        <v>0</v>
      </c>
      <c r="CR28" s="76">
        <f t="shared" si="13"/>
        <v>13427</v>
      </c>
      <c r="CS28" s="76">
        <f t="shared" si="13"/>
        <v>15.91</v>
      </c>
      <c r="CT28" s="76">
        <f t="shared" ref="CT28:CY28" si="117">CT26+CT27</f>
        <v>26637.24</v>
      </c>
      <c r="CU28" s="76">
        <f t="shared" si="117"/>
        <v>35.61</v>
      </c>
      <c r="CV28" s="76">
        <f t="shared" si="117"/>
        <v>0</v>
      </c>
      <c r="CW28" s="76">
        <f t="shared" si="117"/>
        <v>0</v>
      </c>
      <c r="CX28" s="76">
        <f t="shared" si="117"/>
        <v>13500</v>
      </c>
      <c r="CY28" s="76">
        <f t="shared" si="117"/>
        <v>1.5</v>
      </c>
      <c r="CZ28" s="76">
        <f t="shared" si="14"/>
        <v>40137.240000000005</v>
      </c>
      <c r="DA28" s="76">
        <f t="shared" si="14"/>
        <v>37.11</v>
      </c>
      <c r="DB28" s="76">
        <f t="shared" ref="DB28:DN28" si="118">DB26+DB27</f>
        <v>6.31</v>
      </c>
      <c r="DC28" s="76">
        <f t="shared" si="118"/>
        <v>9.4649999999999999</v>
      </c>
      <c r="DD28" s="76">
        <f t="shared" si="118"/>
        <v>5.44</v>
      </c>
      <c r="DE28" s="76">
        <f t="shared" si="118"/>
        <v>8.16</v>
      </c>
      <c r="DF28" s="76">
        <f t="shared" si="118"/>
        <v>11.75</v>
      </c>
      <c r="DG28" s="77">
        <f t="shared" si="118"/>
        <v>17.625</v>
      </c>
      <c r="DH28" s="74">
        <f t="shared" si="118"/>
        <v>40.615000000000002</v>
      </c>
      <c r="DI28" s="74">
        <f t="shared" si="118"/>
        <v>42.849999999999994</v>
      </c>
      <c r="DJ28" s="74">
        <f t="shared" si="118"/>
        <v>11.75</v>
      </c>
      <c r="DK28" s="74">
        <f t="shared" si="118"/>
        <v>0</v>
      </c>
      <c r="DL28" s="74">
        <f t="shared" si="118"/>
        <v>0</v>
      </c>
      <c r="DM28" s="74">
        <f t="shared" si="118"/>
        <v>71859.240000000005</v>
      </c>
      <c r="DN28" s="74">
        <f t="shared" si="118"/>
        <v>1889.7850000000001</v>
      </c>
      <c r="DO28" s="1049"/>
    </row>
    <row r="29" spans="1:122">
      <c r="A29" s="1843" t="s">
        <v>2084</v>
      </c>
      <c r="B29" s="1844"/>
      <c r="C29" s="1020" t="s">
        <v>2085</v>
      </c>
      <c r="D29" s="1024"/>
      <c r="E29" s="1024"/>
      <c r="F29" s="1024"/>
      <c r="G29" s="1024"/>
      <c r="H29" s="1024"/>
      <c r="I29" s="1024"/>
      <c r="J29" s="992">
        <f t="shared" si="0"/>
        <v>0</v>
      </c>
      <c r="K29" s="992">
        <f t="shared" si="0"/>
        <v>0</v>
      </c>
      <c r="L29" s="1024"/>
      <c r="M29" s="1024"/>
      <c r="N29" s="1024"/>
      <c r="O29" s="1024"/>
      <c r="P29" s="71">
        <f>uzrr!$M$82</f>
        <v>2.2999999999999998</v>
      </c>
      <c r="Q29" s="986">
        <f>uzrr!$P$82</f>
        <v>80.5</v>
      </c>
      <c r="R29" s="992">
        <f t="shared" si="1"/>
        <v>2.2999999999999998</v>
      </c>
      <c r="S29" s="992">
        <f t="shared" si="1"/>
        <v>80.5</v>
      </c>
      <c r="T29" s="1002">
        <f t="shared" si="2"/>
        <v>2.2999999999999998</v>
      </c>
      <c r="U29" s="1002">
        <f t="shared" si="2"/>
        <v>80.5</v>
      </c>
      <c r="V29" s="71">
        <f>unri!$M$34</f>
        <v>1.147</v>
      </c>
      <c r="W29" s="71">
        <f>unri!$P$34</f>
        <v>63.48</v>
      </c>
      <c r="X29" s="1024"/>
      <c r="Y29" s="1024"/>
      <c r="Z29" s="71">
        <f>unri!$M$131</f>
        <v>1.635</v>
      </c>
      <c r="AA29" s="71">
        <f>unri!$P$131</f>
        <v>114.45</v>
      </c>
      <c r="AB29" s="992">
        <f t="shared" si="3"/>
        <v>2.782</v>
      </c>
      <c r="AC29" s="992">
        <f t="shared" si="3"/>
        <v>177.93</v>
      </c>
      <c r="AD29" s="71">
        <f>unrr!$M$19</f>
        <v>0.3</v>
      </c>
      <c r="AE29" s="71">
        <f>unrr!$P$19</f>
        <v>40.69</v>
      </c>
      <c r="AF29" s="71">
        <f>unrr!$M$57</f>
        <v>1.135</v>
      </c>
      <c r="AG29" s="71">
        <f>unrr!$P$57</f>
        <v>68.36</v>
      </c>
      <c r="AH29" s="71">
        <f>unrr!$M$74</f>
        <v>2.7749999999999999</v>
      </c>
      <c r="AI29" s="986">
        <f>unrr!$P$74</f>
        <v>83.25</v>
      </c>
      <c r="AJ29" s="992">
        <f t="shared" si="4"/>
        <v>4.21</v>
      </c>
      <c r="AK29" s="992">
        <f t="shared" si="4"/>
        <v>192.3</v>
      </c>
      <c r="AL29" s="1002">
        <f t="shared" si="82"/>
        <v>6.992</v>
      </c>
      <c r="AM29" s="1002">
        <f t="shared" si="82"/>
        <v>370.23</v>
      </c>
      <c r="AN29" s="1024">
        <f>vri!$M$165</f>
        <v>12.620000000000001</v>
      </c>
      <c r="AO29" s="71">
        <f>vri!$P$165</f>
        <v>583.25</v>
      </c>
      <c r="AP29" s="71">
        <f>vri!$M$293</f>
        <v>2.7499999999999996</v>
      </c>
      <c r="AQ29" s="71">
        <f>vri!$P$293</f>
        <v>190.85</v>
      </c>
      <c r="AR29" s="71">
        <f>vri!$M$508</f>
        <v>6.18</v>
      </c>
      <c r="AS29" s="71">
        <f>vri!$P$508</f>
        <v>432.59999999999997</v>
      </c>
      <c r="AT29" s="992">
        <f t="shared" si="6"/>
        <v>21.55</v>
      </c>
      <c r="AU29" s="992">
        <f t="shared" si="6"/>
        <v>1206.7</v>
      </c>
      <c r="AV29" s="1024"/>
      <c r="AW29" s="1024"/>
      <c r="AX29" s="1024"/>
      <c r="AY29" s="1024"/>
      <c r="AZ29" s="71"/>
      <c r="BA29" s="986"/>
      <c r="BB29" s="992">
        <f t="shared" si="7"/>
        <v>0</v>
      </c>
      <c r="BC29" s="992">
        <f t="shared" si="7"/>
        <v>0</v>
      </c>
      <c r="BD29" s="1002">
        <f t="shared" si="83"/>
        <v>21.55</v>
      </c>
      <c r="BE29" s="1002">
        <f t="shared" si="83"/>
        <v>1206.7</v>
      </c>
      <c r="BF29" s="1024"/>
      <c r="BG29" s="1024"/>
      <c r="BH29" s="1024"/>
      <c r="BI29" s="1024"/>
      <c r="BJ29" s="1024"/>
      <c r="BK29" s="1024"/>
      <c r="BL29" s="992">
        <f t="shared" si="9"/>
        <v>0</v>
      </c>
      <c r="BM29" s="992">
        <f t="shared" si="9"/>
        <v>0</v>
      </c>
      <c r="BN29" s="1024">
        <f>'UN-St'!$J$20</f>
        <v>11.95</v>
      </c>
      <c r="BO29" s="1024">
        <f>'UN-St'!$L$20</f>
        <v>88.34</v>
      </c>
      <c r="BP29" s="1024"/>
      <c r="BQ29" s="1024"/>
      <c r="BR29" s="1024"/>
      <c r="BS29" s="1024"/>
      <c r="BT29" s="992">
        <f t="shared" si="10"/>
        <v>11.95</v>
      </c>
      <c r="BU29" s="992">
        <f t="shared" si="10"/>
        <v>88.34</v>
      </c>
      <c r="BV29" s="71">
        <f>'VR or CCA-St'!$J$100</f>
        <v>146.48000000000002</v>
      </c>
      <c r="BW29" s="71">
        <f>'VR or CCA-St'!$L$100</f>
        <v>275.58</v>
      </c>
      <c r="BX29" s="71">
        <f>'VR or CCA-St'!$J$159</f>
        <v>26.8</v>
      </c>
      <c r="BY29" s="71">
        <f>'VR or CCA-St'!$L$159</f>
        <v>61.42</v>
      </c>
      <c r="BZ29" s="71">
        <f>'VR or CCA-St'!$J$231</f>
        <v>4.5</v>
      </c>
      <c r="CA29" s="71">
        <f>'VR or CCA-St'!$L$231</f>
        <v>2</v>
      </c>
      <c r="CB29" s="992">
        <f t="shared" si="11"/>
        <v>177.78000000000003</v>
      </c>
      <c r="CC29" s="992">
        <f t="shared" si="11"/>
        <v>339</v>
      </c>
      <c r="CD29" s="1024"/>
      <c r="CE29" s="1024"/>
      <c r="CF29" s="1024"/>
      <c r="CG29" s="1024"/>
      <c r="CH29" s="1024"/>
      <c r="CI29" s="1024"/>
      <c r="CJ29" s="992">
        <f t="shared" si="12"/>
        <v>0</v>
      </c>
      <c r="CK29" s="992">
        <f t="shared" si="12"/>
        <v>0</v>
      </c>
      <c r="CL29" s="1024">
        <f>'UN-Ew'!$L$23</f>
        <v>13473.5</v>
      </c>
      <c r="CM29" s="1024">
        <f>'UN-Ew'!$M$23</f>
        <v>17.61</v>
      </c>
      <c r="CN29" s="1024"/>
      <c r="CO29" s="1024"/>
      <c r="CP29" s="1024"/>
      <c r="CQ29" s="1024"/>
      <c r="CR29" s="992">
        <f t="shared" si="13"/>
        <v>13473.5</v>
      </c>
      <c r="CS29" s="992">
        <f t="shared" si="13"/>
        <v>17.61</v>
      </c>
      <c r="CT29" s="1024">
        <f>'VR or CCA-Ew'!$L$102</f>
        <v>52735.16</v>
      </c>
      <c r="CU29" s="1024">
        <f>'VR or CCA-Ew'!$M$102</f>
        <v>60.219999999999992</v>
      </c>
      <c r="CV29" s="1024"/>
      <c r="CW29" s="1024"/>
      <c r="CX29" s="1024">
        <f>'VR or CCA-Ew'!$L$263</f>
        <v>18000</v>
      </c>
      <c r="CY29" s="71">
        <f>'VR or CCA-Ew'!$M$263</f>
        <v>10</v>
      </c>
      <c r="CZ29" s="992">
        <f t="shared" si="14"/>
        <v>70735.16</v>
      </c>
      <c r="DA29" s="992">
        <f t="shared" si="14"/>
        <v>70.22</v>
      </c>
      <c r="DB29" s="1024"/>
      <c r="DC29" s="1024"/>
      <c r="DD29" s="70">
        <f>'Tre (UN)'!$F$30</f>
        <v>9.4700000000000006</v>
      </c>
      <c r="DE29" s="70">
        <f>'Tre (UN)'!$G$30</f>
        <v>14.205</v>
      </c>
      <c r="DF29" s="1048">
        <f t="shared" ref="DF29:DG30" si="119">DB29+DD29</f>
        <v>9.4700000000000006</v>
      </c>
      <c r="DG29" s="1051">
        <f t="shared" si="119"/>
        <v>14.205</v>
      </c>
      <c r="DH29" s="1054">
        <f t="shared" si="16"/>
        <v>30.841999999999999</v>
      </c>
      <c r="DI29" s="1054">
        <f t="shared" si="17"/>
        <v>189.73000000000002</v>
      </c>
      <c r="DJ29" s="1054">
        <f t="shared" si="18"/>
        <v>9.4700000000000006</v>
      </c>
      <c r="DK29" s="1049"/>
      <c r="DL29" s="1049"/>
      <c r="DM29" s="1054">
        <f t="shared" si="19"/>
        <v>84208.66</v>
      </c>
      <c r="DN29" s="1054">
        <f t="shared" si="32"/>
        <v>2186.8049999999998</v>
      </c>
      <c r="DO29" s="1049"/>
    </row>
    <row r="30" spans="1:122">
      <c r="A30" s="1845"/>
      <c r="B30" s="1846"/>
      <c r="C30" s="1020" t="s">
        <v>2086</v>
      </c>
      <c r="D30" s="1024"/>
      <c r="E30" s="1024"/>
      <c r="F30" s="1024"/>
      <c r="G30" s="1024"/>
      <c r="H30" s="1024"/>
      <c r="I30" s="1024"/>
      <c r="J30" s="992">
        <f t="shared" si="0"/>
        <v>0</v>
      </c>
      <c r="K30" s="992">
        <f t="shared" si="0"/>
        <v>0</v>
      </c>
      <c r="L30" s="1024"/>
      <c r="M30" s="1024"/>
      <c r="N30" s="1024"/>
      <c r="O30" s="1024"/>
      <c r="P30" s="71">
        <f>uzrr!$M$79</f>
        <v>2</v>
      </c>
      <c r="Q30" s="986">
        <f>uzrr!$P$79</f>
        <v>70</v>
      </c>
      <c r="R30" s="992">
        <f t="shared" si="1"/>
        <v>2</v>
      </c>
      <c r="S30" s="992">
        <f t="shared" si="1"/>
        <v>70</v>
      </c>
      <c r="T30" s="1002">
        <f t="shared" si="2"/>
        <v>2</v>
      </c>
      <c r="U30" s="1002">
        <f t="shared" si="2"/>
        <v>70</v>
      </c>
      <c r="V30" s="1024"/>
      <c r="W30" s="1024"/>
      <c r="X30" s="1024"/>
      <c r="Y30" s="1024"/>
      <c r="Z30" s="1024"/>
      <c r="AA30" s="1024"/>
      <c r="AB30" s="992">
        <f t="shared" si="3"/>
        <v>0</v>
      </c>
      <c r="AC30" s="992">
        <f t="shared" si="3"/>
        <v>0</v>
      </c>
      <c r="AD30" s="1024"/>
      <c r="AE30" s="1024"/>
      <c r="AF30" s="1024"/>
      <c r="AG30" s="1024"/>
      <c r="AH30" s="71"/>
      <c r="AI30" s="986"/>
      <c r="AJ30" s="992">
        <f t="shared" si="4"/>
        <v>0</v>
      </c>
      <c r="AK30" s="992">
        <f t="shared" si="4"/>
        <v>0</v>
      </c>
      <c r="AL30" s="1002">
        <f t="shared" si="82"/>
        <v>0</v>
      </c>
      <c r="AM30" s="1002">
        <f t="shared" si="82"/>
        <v>0</v>
      </c>
      <c r="AN30" s="1024"/>
      <c r="AO30" s="1024"/>
      <c r="AP30" s="71">
        <f>vri!$M$296</f>
        <v>2</v>
      </c>
      <c r="AQ30" s="71">
        <f>vri!$P$296</f>
        <v>166.05</v>
      </c>
      <c r="AR30" s="71">
        <f>vri!$M$502</f>
        <v>2.9</v>
      </c>
      <c r="AS30" s="71">
        <f>vri!$P$502</f>
        <v>203</v>
      </c>
      <c r="AT30" s="992">
        <f t="shared" si="6"/>
        <v>4.9000000000000004</v>
      </c>
      <c r="AU30" s="992">
        <f t="shared" si="6"/>
        <v>369.05</v>
      </c>
      <c r="AV30" s="1024"/>
      <c r="AW30" s="1024"/>
      <c r="AX30" s="1024"/>
      <c r="AY30" s="1024"/>
      <c r="AZ30" s="71"/>
      <c r="BA30" s="986"/>
      <c r="BB30" s="992">
        <f t="shared" si="7"/>
        <v>0</v>
      </c>
      <c r="BC30" s="992">
        <f t="shared" si="7"/>
        <v>0</v>
      </c>
      <c r="BD30" s="1002">
        <f t="shared" si="83"/>
        <v>4.9000000000000004</v>
      </c>
      <c r="BE30" s="1002">
        <f t="shared" si="83"/>
        <v>369.05</v>
      </c>
      <c r="BF30" s="1024"/>
      <c r="BG30" s="1024"/>
      <c r="BH30" s="1024"/>
      <c r="BI30" s="1024"/>
      <c r="BJ30" s="1024"/>
      <c r="BK30" s="1024"/>
      <c r="BL30" s="992">
        <f t="shared" si="9"/>
        <v>0</v>
      </c>
      <c r="BM30" s="992">
        <f t="shared" si="9"/>
        <v>0</v>
      </c>
      <c r="BN30" s="1024"/>
      <c r="BO30" s="1024"/>
      <c r="BP30" s="1024"/>
      <c r="BQ30" s="1024"/>
      <c r="BR30" s="1024"/>
      <c r="BS30" s="1024"/>
      <c r="BT30" s="992">
        <f t="shared" si="10"/>
        <v>0</v>
      </c>
      <c r="BU30" s="992">
        <f t="shared" si="10"/>
        <v>0</v>
      </c>
      <c r="BV30" s="1024"/>
      <c r="BW30" s="1024"/>
      <c r="BX30" s="1024"/>
      <c r="BY30" s="1024"/>
      <c r="BZ30" s="71">
        <f>'VR or CCA-St'!$J$234</f>
        <v>7.5</v>
      </c>
      <c r="CA30" s="1024">
        <f>'VR or CCA-St'!$L$234</f>
        <v>0</v>
      </c>
      <c r="CB30" s="992">
        <f t="shared" si="11"/>
        <v>7.5</v>
      </c>
      <c r="CC30" s="992">
        <f t="shared" si="11"/>
        <v>0</v>
      </c>
      <c r="CD30" s="1024"/>
      <c r="CE30" s="1024"/>
      <c r="CF30" s="1024"/>
      <c r="CG30" s="1024"/>
      <c r="CH30" s="1024"/>
      <c r="CI30" s="1024"/>
      <c r="CJ30" s="992">
        <f t="shared" si="12"/>
        <v>0</v>
      </c>
      <c r="CK30" s="992">
        <f t="shared" si="12"/>
        <v>0</v>
      </c>
      <c r="CL30" s="1024"/>
      <c r="CM30" s="1024"/>
      <c r="CN30" s="1024"/>
      <c r="CO30" s="1024"/>
      <c r="CP30" s="1024">
        <f>'UN-Ew'!$L$118</f>
        <v>4500</v>
      </c>
      <c r="CQ30" s="1024">
        <f>'UN-Ew'!$M$118</f>
        <v>4.5</v>
      </c>
      <c r="CR30" s="992">
        <f t="shared" si="13"/>
        <v>4500</v>
      </c>
      <c r="CS30" s="992">
        <f t="shared" si="13"/>
        <v>4.5</v>
      </c>
      <c r="CT30" s="1024"/>
      <c r="CU30" s="1024"/>
      <c r="CV30" s="1024"/>
      <c r="CW30" s="1024"/>
      <c r="CX30" s="1024">
        <f>'VR or CCA-Ew'!$L$266</f>
        <v>9000</v>
      </c>
      <c r="CY30" s="71">
        <f>'VR or CCA-Ew'!$M$266</f>
        <v>0.6</v>
      </c>
      <c r="CZ30" s="992">
        <f t="shared" si="14"/>
        <v>9000</v>
      </c>
      <c r="DA30" s="992">
        <f t="shared" si="14"/>
        <v>0.6</v>
      </c>
      <c r="DB30" s="1024"/>
      <c r="DC30" s="1024"/>
      <c r="DD30" s="69"/>
      <c r="DE30" s="69"/>
      <c r="DF30" s="1048">
        <f t="shared" si="119"/>
        <v>0</v>
      </c>
      <c r="DG30" s="1051">
        <f t="shared" si="119"/>
        <v>0</v>
      </c>
      <c r="DH30" s="1054">
        <f t="shared" si="16"/>
        <v>6.9</v>
      </c>
      <c r="DI30" s="1054">
        <f t="shared" si="17"/>
        <v>7.5</v>
      </c>
      <c r="DJ30" s="1054">
        <f t="shared" si="18"/>
        <v>0</v>
      </c>
      <c r="DK30" s="1049">
        <v>1</v>
      </c>
      <c r="DL30" s="1049"/>
      <c r="DM30" s="1054">
        <f t="shared" si="19"/>
        <v>13500</v>
      </c>
      <c r="DN30" s="1054">
        <f>U30+AM30+BE30+BM30+BU30+CC30+CK30+CS30+DA30+DC30+DE30+'GC+Ghat'!F29</f>
        <v>495.79</v>
      </c>
      <c r="DO30" s="1049"/>
    </row>
    <row r="31" spans="1:122">
      <c r="A31" s="1847"/>
      <c r="B31" s="1848"/>
      <c r="C31" s="993" t="s">
        <v>2062</v>
      </c>
      <c r="D31" s="76">
        <f t="shared" ref="D31:I31" si="120">D29+D30</f>
        <v>0</v>
      </c>
      <c r="E31" s="76">
        <f t="shared" si="120"/>
        <v>0</v>
      </c>
      <c r="F31" s="76">
        <f t="shared" si="120"/>
        <v>0</v>
      </c>
      <c r="G31" s="76">
        <f t="shared" si="120"/>
        <v>0</v>
      </c>
      <c r="H31" s="76">
        <f t="shared" si="120"/>
        <v>0</v>
      </c>
      <c r="I31" s="76">
        <f t="shared" si="120"/>
        <v>0</v>
      </c>
      <c r="J31" s="76">
        <f t="shared" si="0"/>
        <v>0</v>
      </c>
      <c r="K31" s="76">
        <f t="shared" si="0"/>
        <v>0</v>
      </c>
      <c r="L31" s="76">
        <f t="shared" ref="L31:Q31" si="121">L29+L30</f>
        <v>0</v>
      </c>
      <c r="M31" s="76">
        <f t="shared" si="121"/>
        <v>0</v>
      </c>
      <c r="N31" s="76">
        <f t="shared" si="121"/>
        <v>0</v>
      </c>
      <c r="O31" s="76">
        <f t="shared" si="121"/>
        <v>0</v>
      </c>
      <c r="P31" s="76">
        <f t="shared" si="121"/>
        <v>4.3</v>
      </c>
      <c r="Q31" s="76">
        <f t="shared" si="121"/>
        <v>150.5</v>
      </c>
      <c r="R31" s="76">
        <f t="shared" si="1"/>
        <v>4.3</v>
      </c>
      <c r="S31" s="76">
        <f t="shared" si="1"/>
        <v>150.5</v>
      </c>
      <c r="T31" s="1003">
        <f t="shared" si="2"/>
        <v>4.3</v>
      </c>
      <c r="U31" s="1003">
        <f t="shared" si="2"/>
        <v>150.5</v>
      </c>
      <c r="V31" s="76">
        <f t="shared" ref="V31:AA31" si="122">V29+V30</f>
        <v>1.147</v>
      </c>
      <c r="W31" s="76">
        <f t="shared" si="122"/>
        <v>63.48</v>
      </c>
      <c r="X31" s="76">
        <f t="shared" si="122"/>
        <v>0</v>
      </c>
      <c r="Y31" s="76">
        <f t="shared" si="122"/>
        <v>0</v>
      </c>
      <c r="Z31" s="76">
        <f t="shared" si="122"/>
        <v>1.635</v>
      </c>
      <c r="AA31" s="76">
        <f t="shared" si="122"/>
        <v>114.45</v>
      </c>
      <c r="AB31" s="76">
        <f t="shared" si="3"/>
        <v>2.782</v>
      </c>
      <c r="AC31" s="76">
        <f t="shared" si="3"/>
        <v>177.93</v>
      </c>
      <c r="AD31" s="76">
        <f t="shared" ref="AD31:AI31" si="123">AD29+AD30</f>
        <v>0.3</v>
      </c>
      <c r="AE31" s="76">
        <f t="shared" si="123"/>
        <v>40.69</v>
      </c>
      <c r="AF31" s="76">
        <f t="shared" si="123"/>
        <v>1.135</v>
      </c>
      <c r="AG31" s="76">
        <f t="shared" si="123"/>
        <v>68.36</v>
      </c>
      <c r="AH31" s="76">
        <f t="shared" si="123"/>
        <v>2.7749999999999999</v>
      </c>
      <c r="AI31" s="76">
        <f t="shared" si="123"/>
        <v>83.25</v>
      </c>
      <c r="AJ31" s="76">
        <f t="shared" si="4"/>
        <v>4.21</v>
      </c>
      <c r="AK31" s="76">
        <f t="shared" si="4"/>
        <v>192.3</v>
      </c>
      <c r="AL31" s="1003">
        <f t="shared" si="82"/>
        <v>6.992</v>
      </c>
      <c r="AM31" s="1003">
        <f t="shared" si="82"/>
        <v>370.23</v>
      </c>
      <c r="AN31" s="76">
        <f t="shared" ref="AN31:AS31" si="124">AN29+AN30</f>
        <v>12.620000000000001</v>
      </c>
      <c r="AO31" s="76">
        <f t="shared" si="124"/>
        <v>583.25</v>
      </c>
      <c r="AP31" s="76">
        <f t="shared" si="124"/>
        <v>4.75</v>
      </c>
      <c r="AQ31" s="76">
        <f t="shared" si="124"/>
        <v>356.9</v>
      </c>
      <c r="AR31" s="76">
        <f t="shared" si="124"/>
        <v>9.08</v>
      </c>
      <c r="AS31" s="76">
        <f t="shared" si="124"/>
        <v>635.59999999999991</v>
      </c>
      <c r="AT31" s="76">
        <f t="shared" si="6"/>
        <v>26.450000000000003</v>
      </c>
      <c r="AU31" s="76">
        <f t="shared" si="6"/>
        <v>1575.75</v>
      </c>
      <c r="AV31" s="76">
        <f t="shared" ref="AV31:BA31" si="125">AV29+AV30</f>
        <v>0</v>
      </c>
      <c r="AW31" s="76">
        <f t="shared" si="125"/>
        <v>0</v>
      </c>
      <c r="AX31" s="76">
        <f t="shared" si="125"/>
        <v>0</v>
      </c>
      <c r="AY31" s="76">
        <f t="shared" si="125"/>
        <v>0</v>
      </c>
      <c r="AZ31" s="76">
        <f t="shared" si="125"/>
        <v>0</v>
      </c>
      <c r="BA31" s="76">
        <f t="shared" si="125"/>
        <v>0</v>
      </c>
      <c r="BB31" s="76">
        <f t="shared" si="7"/>
        <v>0</v>
      </c>
      <c r="BC31" s="76">
        <f t="shared" si="7"/>
        <v>0</v>
      </c>
      <c r="BD31" s="1003">
        <f t="shared" si="83"/>
        <v>26.450000000000003</v>
      </c>
      <c r="BE31" s="1003">
        <f t="shared" si="83"/>
        <v>1575.75</v>
      </c>
      <c r="BF31" s="76">
        <f t="shared" ref="BF31:BK31" si="126">BF29+BF30</f>
        <v>0</v>
      </c>
      <c r="BG31" s="76">
        <f t="shared" si="126"/>
        <v>0</v>
      </c>
      <c r="BH31" s="76">
        <f t="shared" si="126"/>
        <v>0</v>
      </c>
      <c r="BI31" s="76">
        <f t="shared" si="126"/>
        <v>0</v>
      </c>
      <c r="BJ31" s="76">
        <f t="shared" si="126"/>
        <v>0</v>
      </c>
      <c r="BK31" s="76">
        <f t="shared" si="126"/>
        <v>0</v>
      </c>
      <c r="BL31" s="76">
        <f t="shared" si="9"/>
        <v>0</v>
      </c>
      <c r="BM31" s="76">
        <f t="shared" si="9"/>
        <v>0</v>
      </c>
      <c r="BN31" s="76">
        <f t="shared" ref="BN31:BS31" si="127">BN29+BN30</f>
        <v>11.95</v>
      </c>
      <c r="BO31" s="76">
        <f t="shared" si="127"/>
        <v>88.34</v>
      </c>
      <c r="BP31" s="76">
        <f t="shared" si="127"/>
        <v>0</v>
      </c>
      <c r="BQ31" s="76">
        <f t="shared" si="127"/>
        <v>0</v>
      </c>
      <c r="BR31" s="76">
        <f t="shared" si="127"/>
        <v>0</v>
      </c>
      <c r="BS31" s="76">
        <f t="shared" si="127"/>
        <v>0</v>
      </c>
      <c r="BT31" s="76">
        <f t="shared" si="10"/>
        <v>11.95</v>
      </c>
      <c r="BU31" s="76">
        <f t="shared" si="10"/>
        <v>88.34</v>
      </c>
      <c r="BV31" s="76">
        <f t="shared" ref="BV31:CA31" si="128">BV29+BV30</f>
        <v>146.48000000000002</v>
      </c>
      <c r="BW31" s="76">
        <f t="shared" si="128"/>
        <v>275.58</v>
      </c>
      <c r="BX31" s="76">
        <f t="shared" si="128"/>
        <v>26.8</v>
      </c>
      <c r="BY31" s="76">
        <f t="shared" si="128"/>
        <v>61.42</v>
      </c>
      <c r="BZ31" s="76">
        <f t="shared" si="128"/>
        <v>12</v>
      </c>
      <c r="CA31" s="76">
        <f t="shared" si="128"/>
        <v>2</v>
      </c>
      <c r="CB31" s="76">
        <f t="shared" si="11"/>
        <v>185.28000000000003</v>
      </c>
      <c r="CC31" s="76">
        <f t="shared" si="11"/>
        <v>339</v>
      </c>
      <c r="CD31" s="76">
        <f t="shared" ref="CD31:CI31" si="129">CD29+CD30</f>
        <v>0</v>
      </c>
      <c r="CE31" s="76">
        <f t="shared" si="129"/>
        <v>0</v>
      </c>
      <c r="CF31" s="76">
        <f t="shared" si="129"/>
        <v>0</v>
      </c>
      <c r="CG31" s="76">
        <f t="shared" si="129"/>
        <v>0</v>
      </c>
      <c r="CH31" s="76">
        <f t="shared" si="129"/>
        <v>0</v>
      </c>
      <c r="CI31" s="76">
        <f t="shared" si="129"/>
        <v>0</v>
      </c>
      <c r="CJ31" s="76">
        <f t="shared" si="12"/>
        <v>0</v>
      </c>
      <c r="CK31" s="76">
        <f t="shared" si="12"/>
        <v>0</v>
      </c>
      <c r="CL31" s="76">
        <f t="shared" ref="CL31:CQ31" si="130">CL29+CL30</f>
        <v>13473.5</v>
      </c>
      <c r="CM31" s="76">
        <f t="shared" si="130"/>
        <v>17.61</v>
      </c>
      <c r="CN31" s="76">
        <f t="shared" si="130"/>
        <v>0</v>
      </c>
      <c r="CO31" s="76">
        <f t="shared" si="130"/>
        <v>0</v>
      </c>
      <c r="CP31" s="76">
        <f t="shared" si="130"/>
        <v>4500</v>
      </c>
      <c r="CQ31" s="76">
        <f t="shared" si="130"/>
        <v>4.5</v>
      </c>
      <c r="CR31" s="76">
        <f t="shared" si="13"/>
        <v>17973.5</v>
      </c>
      <c r="CS31" s="76">
        <f t="shared" si="13"/>
        <v>22.11</v>
      </c>
      <c r="CT31" s="76">
        <f t="shared" ref="CT31:CY31" si="131">CT29+CT30</f>
        <v>52735.16</v>
      </c>
      <c r="CU31" s="76">
        <f t="shared" si="131"/>
        <v>60.219999999999992</v>
      </c>
      <c r="CV31" s="76">
        <f t="shared" si="131"/>
        <v>0</v>
      </c>
      <c r="CW31" s="76">
        <f t="shared" si="131"/>
        <v>0</v>
      </c>
      <c r="CX31" s="76">
        <f t="shared" si="131"/>
        <v>27000</v>
      </c>
      <c r="CY31" s="76">
        <f t="shared" si="131"/>
        <v>10.6</v>
      </c>
      <c r="CZ31" s="76">
        <f t="shared" si="14"/>
        <v>79735.16</v>
      </c>
      <c r="DA31" s="76">
        <f t="shared" si="14"/>
        <v>70.819999999999993</v>
      </c>
      <c r="DB31" s="76">
        <f t="shared" ref="DB31:DN31" si="132">DB29+DB30</f>
        <v>0</v>
      </c>
      <c r="DC31" s="76">
        <f t="shared" si="132"/>
        <v>0</v>
      </c>
      <c r="DD31" s="76">
        <f t="shared" si="132"/>
        <v>9.4700000000000006</v>
      </c>
      <c r="DE31" s="76">
        <f t="shared" si="132"/>
        <v>14.205</v>
      </c>
      <c r="DF31" s="76">
        <f t="shared" si="132"/>
        <v>9.4700000000000006</v>
      </c>
      <c r="DG31" s="77">
        <f t="shared" si="132"/>
        <v>14.205</v>
      </c>
      <c r="DH31" s="74">
        <f t="shared" si="132"/>
        <v>37.741999999999997</v>
      </c>
      <c r="DI31" s="74">
        <f t="shared" si="132"/>
        <v>197.23000000000002</v>
      </c>
      <c r="DJ31" s="74">
        <f t="shared" si="132"/>
        <v>9.4700000000000006</v>
      </c>
      <c r="DK31" s="74">
        <f t="shared" si="132"/>
        <v>1</v>
      </c>
      <c r="DL31" s="74">
        <f t="shared" si="132"/>
        <v>0</v>
      </c>
      <c r="DM31" s="74">
        <f t="shared" si="132"/>
        <v>97708.66</v>
      </c>
      <c r="DN31" s="74">
        <f t="shared" si="132"/>
        <v>2682.5949999999998</v>
      </c>
      <c r="DO31" s="1049"/>
    </row>
    <row r="32" spans="1:122">
      <c r="A32" s="1843" t="s">
        <v>2087</v>
      </c>
      <c r="B32" s="1844"/>
      <c r="C32" s="1020" t="s">
        <v>2088</v>
      </c>
      <c r="D32" s="1024"/>
      <c r="E32" s="1024"/>
      <c r="F32" s="1024"/>
      <c r="G32" s="1024"/>
      <c r="H32" s="1024"/>
      <c r="I32" s="1024"/>
      <c r="J32" s="992">
        <f t="shared" si="0"/>
        <v>0</v>
      </c>
      <c r="K32" s="992">
        <f t="shared" si="0"/>
        <v>0</v>
      </c>
      <c r="L32" s="1024"/>
      <c r="M32" s="1024"/>
      <c r="N32" s="1024"/>
      <c r="O32" s="1024"/>
      <c r="P32" s="1024"/>
      <c r="Q32" s="985"/>
      <c r="R32" s="992">
        <f t="shared" si="1"/>
        <v>0</v>
      </c>
      <c r="S32" s="992">
        <f t="shared" si="1"/>
        <v>0</v>
      </c>
      <c r="T32" s="1002">
        <f t="shared" si="2"/>
        <v>0</v>
      </c>
      <c r="U32" s="1002">
        <f t="shared" si="2"/>
        <v>0</v>
      </c>
      <c r="V32" s="71">
        <f>unri!$M$32</f>
        <v>17.591999999999999</v>
      </c>
      <c r="W32" s="71">
        <f>unri!$P$32</f>
        <v>1293.54</v>
      </c>
      <c r="X32" s="71">
        <f>unri!$M$86</f>
        <v>4.2249999999999996</v>
      </c>
      <c r="Y32" s="71">
        <f>unri!$P$86</f>
        <v>269.47000000000003</v>
      </c>
      <c r="Z32" s="1024"/>
      <c r="AA32" s="1024"/>
      <c r="AB32" s="992">
        <f t="shared" si="3"/>
        <v>21.817</v>
      </c>
      <c r="AC32" s="992">
        <f t="shared" si="3"/>
        <v>1563.01</v>
      </c>
      <c r="AD32" s="71">
        <f>unrr!$M$32</f>
        <v>9.4380000000000006</v>
      </c>
      <c r="AE32" s="71">
        <f>unrr!$P$32</f>
        <v>391.52999999999992</v>
      </c>
      <c r="AF32" s="1024"/>
      <c r="AG32" s="1024"/>
      <c r="AH32" s="1024"/>
      <c r="AI32" s="985"/>
      <c r="AJ32" s="992">
        <f t="shared" si="4"/>
        <v>9.4380000000000006</v>
      </c>
      <c r="AK32" s="992">
        <f t="shared" si="4"/>
        <v>391.52999999999992</v>
      </c>
      <c r="AL32" s="1002">
        <f t="shared" si="82"/>
        <v>31.255000000000003</v>
      </c>
      <c r="AM32" s="1002">
        <f t="shared" si="82"/>
        <v>1954.54</v>
      </c>
      <c r="AN32" s="1024">
        <f>vri!$M$140</f>
        <v>46.661000000000001</v>
      </c>
      <c r="AO32" s="71">
        <f>vri!$P$140</f>
        <v>2643.6899999999991</v>
      </c>
      <c r="AP32" s="71">
        <f>vri!$M$301</f>
        <v>3.6100000000000003</v>
      </c>
      <c r="AQ32" s="71">
        <f>vri!$P$301</f>
        <v>308.09000000000003</v>
      </c>
      <c r="AR32" s="1024"/>
      <c r="AS32" s="1024"/>
      <c r="AT32" s="992">
        <f t="shared" si="6"/>
        <v>50.271000000000001</v>
      </c>
      <c r="AU32" s="992">
        <f t="shared" si="6"/>
        <v>2951.7799999999993</v>
      </c>
      <c r="AV32" s="1024"/>
      <c r="AW32" s="1024"/>
      <c r="AX32" s="1024"/>
      <c r="AY32" s="1024"/>
      <c r="AZ32" s="1024"/>
      <c r="BA32" s="985"/>
      <c r="BB32" s="992">
        <f t="shared" si="7"/>
        <v>0</v>
      </c>
      <c r="BC32" s="992">
        <f t="shared" si="7"/>
        <v>0</v>
      </c>
      <c r="BD32" s="1002">
        <f t="shared" si="83"/>
        <v>50.271000000000001</v>
      </c>
      <c r="BE32" s="1002">
        <f t="shared" si="83"/>
        <v>2951.7799999999993</v>
      </c>
      <c r="BF32" s="1024"/>
      <c r="BG32" s="1024"/>
      <c r="BH32" s="1024"/>
      <c r="BI32" s="1024"/>
      <c r="BJ32" s="1024"/>
      <c r="BK32" s="1024"/>
      <c r="BL32" s="992">
        <f t="shared" si="9"/>
        <v>0</v>
      </c>
      <c r="BM32" s="992">
        <f t="shared" si="9"/>
        <v>0</v>
      </c>
      <c r="BN32" s="71">
        <f>'UN-St'!$J$22</f>
        <v>99</v>
      </c>
      <c r="BO32" s="71">
        <f>'UN-St'!$L$22</f>
        <v>673.53</v>
      </c>
      <c r="BP32" s="1024"/>
      <c r="BQ32" s="1024"/>
      <c r="BR32" s="1024"/>
      <c r="BS32" s="1024"/>
      <c r="BT32" s="992">
        <f t="shared" si="10"/>
        <v>99</v>
      </c>
      <c r="BU32" s="992">
        <f t="shared" si="10"/>
        <v>673.53</v>
      </c>
      <c r="BV32" s="71">
        <f>'VR or CCA-St'!$J$72</f>
        <v>83.81</v>
      </c>
      <c r="BW32" s="71">
        <f>'VR or CCA-St'!$L$72</f>
        <v>465.06</v>
      </c>
      <c r="BX32" s="71">
        <f>'VR or CCA-St'!$J$162</f>
        <v>99.06</v>
      </c>
      <c r="BY32" s="71">
        <f>'VR or CCA-St'!$L$162</f>
        <v>655.8</v>
      </c>
      <c r="BZ32" s="71">
        <f>'VR or CCA-St'!$J$229</f>
        <v>3.3</v>
      </c>
      <c r="CA32" s="71">
        <f>'VR or CCA-St'!$L$229</f>
        <v>2</v>
      </c>
      <c r="CB32" s="992">
        <f t="shared" si="11"/>
        <v>186.17000000000002</v>
      </c>
      <c r="CC32" s="992">
        <f t="shared" si="11"/>
        <v>1122.8599999999999</v>
      </c>
      <c r="CD32" s="1024"/>
      <c r="CE32" s="1024"/>
      <c r="CF32" s="1024"/>
      <c r="CG32" s="1024"/>
      <c r="CH32" s="1024"/>
      <c r="CI32" s="1024"/>
      <c r="CJ32" s="992">
        <f t="shared" si="12"/>
        <v>0</v>
      </c>
      <c r="CK32" s="992">
        <f t="shared" si="12"/>
        <v>0</v>
      </c>
      <c r="CL32" s="1024">
        <f>'UN-Ew'!$L$37</f>
        <v>66663.604999999996</v>
      </c>
      <c r="CM32" s="1024">
        <f>'UN-Ew'!$M$37</f>
        <v>103.54</v>
      </c>
      <c r="CN32" s="1024"/>
      <c r="CO32" s="1024"/>
      <c r="CP32" s="1024">
        <f>'UN-Ew'!$L$116</f>
        <v>4500</v>
      </c>
      <c r="CQ32" s="1024">
        <f>'UN-Ew'!$M$116</f>
        <v>4.5</v>
      </c>
      <c r="CR32" s="992">
        <f t="shared" si="13"/>
        <v>71163.604999999996</v>
      </c>
      <c r="CS32" s="992">
        <f t="shared" si="13"/>
        <v>108.04</v>
      </c>
      <c r="CT32" s="1024">
        <f>'VR or CCA-Ew'!$L$78</f>
        <v>92760.063000000009</v>
      </c>
      <c r="CU32" s="1024">
        <f>'VR or CCA-Ew'!$M$78</f>
        <v>116.73000000000002</v>
      </c>
      <c r="CV32" s="1024"/>
      <c r="CW32" s="1024"/>
      <c r="CX32" s="1024">
        <f>'VR or CCA-Ew'!$L$256</f>
        <v>9000</v>
      </c>
      <c r="CY32" s="71">
        <f>'VR or CCA-Ew'!$M$256</f>
        <v>1</v>
      </c>
      <c r="CZ32" s="992">
        <f t="shared" si="14"/>
        <v>101760.06300000001</v>
      </c>
      <c r="DA32" s="992">
        <f t="shared" si="14"/>
        <v>117.73000000000002</v>
      </c>
      <c r="DB32" s="1024"/>
      <c r="DC32" s="1024"/>
      <c r="DD32" s="70">
        <f>'Tre (UN)'!$F$36</f>
        <v>0</v>
      </c>
      <c r="DE32" s="70">
        <f>'Tre (UN)'!$G$36</f>
        <v>0</v>
      </c>
      <c r="DF32" s="1048">
        <f t="shared" ref="DF32:DG33" si="133">DB32+DD32</f>
        <v>0</v>
      </c>
      <c r="DG32" s="1051">
        <f t="shared" si="133"/>
        <v>0</v>
      </c>
      <c r="DH32" s="1054">
        <f t="shared" si="16"/>
        <v>81.52600000000001</v>
      </c>
      <c r="DI32" s="1054">
        <f t="shared" si="17"/>
        <v>285.17</v>
      </c>
      <c r="DJ32" s="1054">
        <f t="shared" si="18"/>
        <v>0</v>
      </c>
      <c r="DK32" s="1049"/>
      <c r="DL32" s="1049"/>
      <c r="DM32" s="1054">
        <f t="shared" si="19"/>
        <v>172923.66800000001</v>
      </c>
      <c r="DN32" s="1054">
        <f t="shared" si="32"/>
        <v>6928.48</v>
      </c>
      <c r="DO32" s="1049"/>
    </row>
    <row r="33" spans="1:119">
      <c r="A33" s="1845"/>
      <c r="B33" s="1846"/>
      <c r="C33" s="1020" t="s">
        <v>2089</v>
      </c>
      <c r="D33" s="1024"/>
      <c r="E33" s="1024"/>
      <c r="F33" s="1024"/>
      <c r="G33" s="1024"/>
      <c r="H33" s="1024"/>
      <c r="I33" s="1024"/>
      <c r="J33" s="992">
        <f t="shared" si="0"/>
        <v>0</v>
      </c>
      <c r="K33" s="992">
        <f t="shared" si="0"/>
        <v>0</v>
      </c>
      <c r="L33" s="1024"/>
      <c r="M33" s="1024"/>
      <c r="N33" s="1024"/>
      <c r="O33" s="1024"/>
      <c r="P33" s="1024"/>
      <c r="Q33" s="985"/>
      <c r="R33" s="992">
        <f t="shared" si="1"/>
        <v>0</v>
      </c>
      <c r="S33" s="992">
        <f t="shared" si="1"/>
        <v>0</v>
      </c>
      <c r="T33" s="1002">
        <f t="shared" si="2"/>
        <v>0</v>
      </c>
      <c r="U33" s="1002">
        <f t="shared" si="2"/>
        <v>0</v>
      </c>
      <c r="V33" s="1024"/>
      <c r="W33" s="1024"/>
      <c r="X33" s="1024"/>
      <c r="Y33" s="1024"/>
      <c r="Z33" s="1024"/>
      <c r="AA33" s="1024"/>
      <c r="AB33" s="992">
        <f t="shared" si="3"/>
        <v>0</v>
      </c>
      <c r="AC33" s="992">
        <f t="shared" si="3"/>
        <v>0</v>
      </c>
      <c r="AD33" s="1024"/>
      <c r="AE33" s="1024"/>
      <c r="AF33" s="1024"/>
      <c r="AG33" s="1024"/>
      <c r="AH33" s="1024"/>
      <c r="AI33" s="985"/>
      <c r="AJ33" s="992">
        <f t="shared" si="4"/>
        <v>0</v>
      </c>
      <c r="AK33" s="992">
        <f t="shared" si="4"/>
        <v>0</v>
      </c>
      <c r="AL33" s="1002">
        <f t="shared" si="82"/>
        <v>0</v>
      </c>
      <c r="AM33" s="1002">
        <f t="shared" si="82"/>
        <v>0</v>
      </c>
      <c r="AN33" s="1024">
        <f>vri!$M$175</f>
        <v>10.090000000000002</v>
      </c>
      <c r="AO33" s="71">
        <f>vri!$P$175</f>
        <v>621.45999999999992</v>
      </c>
      <c r="AP33" s="1024"/>
      <c r="AQ33" s="1024"/>
      <c r="AR33" s="1024"/>
      <c r="AS33" s="1024"/>
      <c r="AT33" s="992">
        <f t="shared" si="6"/>
        <v>10.090000000000002</v>
      </c>
      <c r="AU33" s="992">
        <f t="shared" si="6"/>
        <v>621.45999999999992</v>
      </c>
      <c r="AV33" s="1024"/>
      <c r="AW33" s="1024"/>
      <c r="AX33" s="1024"/>
      <c r="AY33" s="1024"/>
      <c r="AZ33" s="1024"/>
      <c r="BA33" s="985"/>
      <c r="BB33" s="992">
        <f t="shared" si="7"/>
        <v>0</v>
      </c>
      <c r="BC33" s="992">
        <f t="shared" si="7"/>
        <v>0</v>
      </c>
      <c r="BD33" s="1002">
        <f t="shared" si="83"/>
        <v>10.090000000000002</v>
      </c>
      <c r="BE33" s="1002">
        <f t="shared" si="83"/>
        <v>621.45999999999992</v>
      </c>
      <c r="BF33" s="1024"/>
      <c r="BG33" s="1024"/>
      <c r="BH33" s="1024"/>
      <c r="BI33" s="1024"/>
      <c r="BJ33" s="1024"/>
      <c r="BK33" s="1024"/>
      <c r="BL33" s="992">
        <f t="shared" si="9"/>
        <v>0</v>
      </c>
      <c r="BM33" s="992">
        <f t="shared" si="9"/>
        <v>0</v>
      </c>
      <c r="BN33" s="1024"/>
      <c r="BO33" s="1024"/>
      <c r="BP33" s="1024"/>
      <c r="BQ33" s="1024"/>
      <c r="BR33" s="1024"/>
      <c r="BS33" s="1024"/>
      <c r="BT33" s="992">
        <f t="shared" si="10"/>
        <v>0</v>
      </c>
      <c r="BU33" s="992">
        <f t="shared" si="10"/>
        <v>0</v>
      </c>
      <c r="BV33" s="1024"/>
      <c r="BW33" s="1024"/>
      <c r="BX33" s="1024"/>
      <c r="BY33" s="1024"/>
      <c r="BZ33" s="1024"/>
      <c r="CA33" s="1024"/>
      <c r="CB33" s="992">
        <f t="shared" si="11"/>
        <v>0</v>
      </c>
      <c r="CC33" s="992">
        <f t="shared" si="11"/>
        <v>0</v>
      </c>
      <c r="CD33" s="1024"/>
      <c r="CE33" s="1024"/>
      <c r="CF33" s="1024"/>
      <c r="CG33" s="1024"/>
      <c r="CH33" s="1024"/>
      <c r="CI33" s="1024"/>
      <c r="CJ33" s="992">
        <f t="shared" si="12"/>
        <v>0</v>
      </c>
      <c r="CK33" s="992">
        <f t="shared" si="12"/>
        <v>0</v>
      </c>
      <c r="CL33" s="1024"/>
      <c r="CM33" s="1024"/>
      <c r="CN33" s="1024"/>
      <c r="CO33" s="1024"/>
      <c r="CP33" s="1024"/>
      <c r="CQ33" s="1024"/>
      <c r="CR33" s="992">
        <f t="shared" si="13"/>
        <v>0</v>
      </c>
      <c r="CS33" s="992">
        <f t="shared" si="13"/>
        <v>0</v>
      </c>
      <c r="CT33" s="72">
        <f>'VR or CCA-Ew'!$L$31</f>
        <v>1725</v>
      </c>
      <c r="CU33" s="72">
        <f>'VR or CCA-Ew'!$M$31</f>
        <v>2.4900000000000002</v>
      </c>
      <c r="CV33" s="1024"/>
      <c r="CW33" s="1024"/>
      <c r="CX33" s="1024"/>
      <c r="CY33" s="1024"/>
      <c r="CZ33" s="992">
        <f t="shared" si="14"/>
        <v>1725</v>
      </c>
      <c r="DA33" s="992">
        <f t="shared" si="14"/>
        <v>2.4900000000000002</v>
      </c>
      <c r="DB33" s="1024"/>
      <c r="DC33" s="1024"/>
      <c r="DD33" s="69"/>
      <c r="DE33" s="69"/>
      <c r="DF33" s="1048">
        <f t="shared" si="133"/>
        <v>0</v>
      </c>
      <c r="DG33" s="1051">
        <f t="shared" si="133"/>
        <v>0</v>
      </c>
      <c r="DH33" s="1054">
        <f t="shared" si="16"/>
        <v>10.090000000000002</v>
      </c>
      <c r="DI33" s="1054">
        <f t="shared" si="17"/>
        <v>0</v>
      </c>
      <c r="DJ33" s="1054">
        <f t="shared" si="18"/>
        <v>0</v>
      </c>
      <c r="DK33" s="1049"/>
      <c r="DL33" s="1049"/>
      <c r="DM33" s="1054">
        <f t="shared" si="19"/>
        <v>1725</v>
      </c>
      <c r="DN33" s="1054">
        <f t="shared" si="32"/>
        <v>623.94999999999993</v>
      </c>
      <c r="DO33" s="1049"/>
    </row>
    <row r="34" spans="1:119">
      <c r="A34" s="1847"/>
      <c r="B34" s="1848"/>
      <c r="C34" s="993" t="s">
        <v>2062</v>
      </c>
      <c r="D34" s="76">
        <f t="shared" ref="D34:I34" si="134">D32+D33</f>
        <v>0</v>
      </c>
      <c r="E34" s="76">
        <f t="shared" si="134"/>
        <v>0</v>
      </c>
      <c r="F34" s="76">
        <f t="shared" si="134"/>
        <v>0</v>
      </c>
      <c r="G34" s="76">
        <f t="shared" si="134"/>
        <v>0</v>
      </c>
      <c r="H34" s="76">
        <f t="shared" si="134"/>
        <v>0</v>
      </c>
      <c r="I34" s="76">
        <f t="shared" si="134"/>
        <v>0</v>
      </c>
      <c r="J34" s="76">
        <f t="shared" si="0"/>
        <v>0</v>
      </c>
      <c r="K34" s="76">
        <f t="shared" si="0"/>
        <v>0</v>
      </c>
      <c r="L34" s="76">
        <f t="shared" ref="L34:Q34" si="135">L32+L33</f>
        <v>0</v>
      </c>
      <c r="M34" s="76">
        <f t="shared" si="135"/>
        <v>0</v>
      </c>
      <c r="N34" s="76">
        <f t="shared" si="135"/>
        <v>0</v>
      </c>
      <c r="O34" s="76">
        <f t="shared" si="135"/>
        <v>0</v>
      </c>
      <c r="P34" s="76">
        <f t="shared" si="135"/>
        <v>0</v>
      </c>
      <c r="Q34" s="76">
        <f t="shared" si="135"/>
        <v>0</v>
      </c>
      <c r="R34" s="76">
        <f t="shared" si="1"/>
        <v>0</v>
      </c>
      <c r="S34" s="76">
        <f t="shared" si="1"/>
        <v>0</v>
      </c>
      <c r="T34" s="1003">
        <f t="shared" si="2"/>
        <v>0</v>
      </c>
      <c r="U34" s="1003">
        <f t="shared" si="2"/>
        <v>0</v>
      </c>
      <c r="V34" s="76">
        <f t="shared" ref="V34:AA34" si="136">V32+V33</f>
        <v>17.591999999999999</v>
      </c>
      <c r="W34" s="76">
        <f t="shared" si="136"/>
        <v>1293.54</v>
      </c>
      <c r="X34" s="76">
        <f t="shared" si="136"/>
        <v>4.2249999999999996</v>
      </c>
      <c r="Y34" s="76">
        <f t="shared" si="136"/>
        <v>269.47000000000003</v>
      </c>
      <c r="Z34" s="76">
        <f t="shared" si="136"/>
        <v>0</v>
      </c>
      <c r="AA34" s="76">
        <f t="shared" si="136"/>
        <v>0</v>
      </c>
      <c r="AB34" s="76">
        <f t="shared" si="3"/>
        <v>21.817</v>
      </c>
      <c r="AC34" s="76">
        <f t="shared" si="3"/>
        <v>1563.01</v>
      </c>
      <c r="AD34" s="76">
        <f t="shared" ref="AD34:AI34" si="137">AD32+AD33</f>
        <v>9.4380000000000006</v>
      </c>
      <c r="AE34" s="76">
        <f t="shared" si="137"/>
        <v>391.52999999999992</v>
      </c>
      <c r="AF34" s="76">
        <f t="shared" si="137"/>
        <v>0</v>
      </c>
      <c r="AG34" s="76">
        <f t="shared" si="137"/>
        <v>0</v>
      </c>
      <c r="AH34" s="76">
        <f t="shared" si="137"/>
        <v>0</v>
      </c>
      <c r="AI34" s="76">
        <f t="shared" si="137"/>
        <v>0</v>
      </c>
      <c r="AJ34" s="76">
        <f t="shared" si="4"/>
        <v>9.4380000000000006</v>
      </c>
      <c r="AK34" s="76">
        <f t="shared" si="4"/>
        <v>391.52999999999992</v>
      </c>
      <c r="AL34" s="1003">
        <f t="shared" si="82"/>
        <v>31.255000000000003</v>
      </c>
      <c r="AM34" s="1003">
        <f t="shared" si="82"/>
        <v>1954.54</v>
      </c>
      <c r="AN34" s="76">
        <f t="shared" ref="AN34:AS34" si="138">AN32+AN33</f>
        <v>56.751000000000005</v>
      </c>
      <c r="AO34" s="76">
        <f t="shared" si="138"/>
        <v>3265.1499999999992</v>
      </c>
      <c r="AP34" s="76">
        <f t="shared" si="138"/>
        <v>3.6100000000000003</v>
      </c>
      <c r="AQ34" s="76">
        <f t="shared" si="138"/>
        <v>308.09000000000003</v>
      </c>
      <c r="AR34" s="76">
        <f t="shared" si="138"/>
        <v>0</v>
      </c>
      <c r="AS34" s="76">
        <f t="shared" si="138"/>
        <v>0</v>
      </c>
      <c r="AT34" s="76">
        <f t="shared" si="6"/>
        <v>60.361000000000004</v>
      </c>
      <c r="AU34" s="76">
        <f t="shared" si="6"/>
        <v>3573.2399999999993</v>
      </c>
      <c r="AV34" s="76">
        <f t="shared" ref="AV34:BA34" si="139">AV32+AV33</f>
        <v>0</v>
      </c>
      <c r="AW34" s="76">
        <f t="shared" si="139"/>
        <v>0</v>
      </c>
      <c r="AX34" s="76">
        <f t="shared" si="139"/>
        <v>0</v>
      </c>
      <c r="AY34" s="76">
        <f t="shared" si="139"/>
        <v>0</v>
      </c>
      <c r="AZ34" s="76">
        <f t="shared" si="139"/>
        <v>0</v>
      </c>
      <c r="BA34" s="76">
        <f t="shared" si="139"/>
        <v>0</v>
      </c>
      <c r="BB34" s="76">
        <f t="shared" si="7"/>
        <v>0</v>
      </c>
      <c r="BC34" s="76">
        <f t="shared" si="7"/>
        <v>0</v>
      </c>
      <c r="BD34" s="1003">
        <f t="shared" si="83"/>
        <v>60.361000000000004</v>
      </c>
      <c r="BE34" s="1003">
        <f t="shared" si="83"/>
        <v>3573.2399999999993</v>
      </c>
      <c r="BF34" s="76">
        <f t="shared" ref="BF34:BK34" si="140">BF32+BF33</f>
        <v>0</v>
      </c>
      <c r="BG34" s="76">
        <f t="shared" si="140"/>
        <v>0</v>
      </c>
      <c r="BH34" s="76">
        <f t="shared" si="140"/>
        <v>0</v>
      </c>
      <c r="BI34" s="76">
        <f t="shared" si="140"/>
        <v>0</v>
      </c>
      <c r="BJ34" s="76">
        <f t="shared" si="140"/>
        <v>0</v>
      </c>
      <c r="BK34" s="76">
        <f t="shared" si="140"/>
        <v>0</v>
      </c>
      <c r="BL34" s="76">
        <f t="shared" si="9"/>
        <v>0</v>
      </c>
      <c r="BM34" s="76">
        <f t="shared" si="9"/>
        <v>0</v>
      </c>
      <c r="BN34" s="76">
        <f t="shared" ref="BN34:BS34" si="141">BN32+BN33</f>
        <v>99</v>
      </c>
      <c r="BO34" s="76">
        <f t="shared" si="141"/>
        <v>673.53</v>
      </c>
      <c r="BP34" s="76">
        <f t="shared" si="141"/>
        <v>0</v>
      </c>
      <c r="BQ34" s="76">
        <f t="shared" si="141"/>
        <v>0</v>
      </c>
      <c r="BR34" s="76">
        <f t="shared" si="141"/>
        <v>0</v>
      </c>
      <c r="BS34" s="76">
        <f t="shared" si="141"/>
        <v>0</v>
      </c>
      <c r="BT34" s="76">
        <f t="shared" si="10"/>
        <v>99</v>
      </c>
      <c r="BU34" s="76">
        <f t="shared" si="10"/>
        <v>673.53</v>
      </c>
      <c r="BV34" s="76">
        <f t="shared" ref="BV34:CA34" si="142">BV32+BV33</f>
        <v>83.81</v>
      </c>
      <c r="BW34" s="76">
        <f t="shared" si="142"/>
        <v>465.06</v>
      </c>
      <c r="BX34" s="76">
        <f t="shared" si="142"/>
        <v>99.06</v>
      </c>
      <c r="BY34" s="76">
        <f t="shared" si="142"/>
        <v>655.8</v>
      </c>
      <c r="BZ34" s="76">
        <f t="shared" si="142"/>
        <v>3.3</v>
      </c>
      <c r="CA34" s="76">
        <f t="shared" si="142"/>
        <v>2</v>
      </c>
      <c r="CB34" s="76">
        <f t="shared" si="11"/>
        <v>186.17000000000002</v>
      </c>
      <c r="CC34" s="76">
        <f t="shared" si="11"/>
        <v>1122.8599999999999</v>
      </c>
      <c r="CD34" s="76">
        <f t="shared" ref="CD34:CI34" si="143">CD32+CD33</f>
        <v>0</v>
      </c>
      <c r="CE34" s="76">
        <f t="shared" si="143"/>
        <v>0</v>
      </c>
      <c r="CF34" s="76">
        <f t="shared" si="143"/>
        <v>0</v>
      </c>
      <c r="CG34" s="76">
        <f t="shared" si="143"/>
        <v>0</v>
      </c>
      <c r="CH34" s="76">
        <f t="shared" si="143"/>
        <v>0</v>
      </c>
      <c r="CI34" s="76">
        <f t="shared" si="143"/>
        <v>0</v>
      </c>
      <c r="CJ34" s="76">
        <f t="shared" si="12"/>
        <v>0</v>
      </c>
      <c r="CK34" s="76">
        <f t="shared" si="12"/>
        <v>0</v>
      </c>
      <c r="CL34" s="76">
        <f t="shared" ref="CL34:CQ34" si="144">CL32+CL33</f>
        <v>66663.604999999996</v>
      </c>
      <c r="CM34" s="76">
        <f t="shared" si="144"/>
        <v>103.54</v>
      </c>
      <c r="CN34" s="76">
        <f t="shared" si="144"/>
        <v>0</v>
      </c>
      <c r="CO34" s="76">
        <f t="shared" si="144"/>
        <v>0</v>
      </c>
      <c r="CP34" s="76">
        <f t="shared" si="144"/>
        <v>4500</v>
      </c>
      <c r="CQ34" s="76">
        <f t="shared" si="144"/>
        <v>4.5</v>
      </c>
      <c r="CR34" s="76">
        <f t="shared" si="13"/>
        <v>71163.604999999996</v>
      </c>
      <c r="CS34" s="76">
        <f t="shared" si="13"/>
        <v>108.04</v>
      </c>
      <c r="CT34" s="76">
        <f t="shared" ref="CT34:CY34" si="145">CT32+CT33</f>
        <v>94485.063000000009</v>
      </c>
      <c r="CU34" s="76">
        <f t="shared" si="145"/>
        <v>119.22000000000001</v>
      </c>
      <c r="CV34" s="76">
        <f t="shared" si="145"/>
        <v>0</v>
      </c>
      <c r="CW34" s="76">
        <f t="shared" si="145"/>
        <v>0</v>
      </c>
      <c r="CX34" s="76">
        <f t="shared" si="145"/>
        <v>9000</v>
      </c>
      <c r="CY34" s="76">
        <f t="shared" si="145"/>
        <v>1</v>
      </c>
      <c r="CZ34" s="76">
        <f t="shared" si="14"/>
        <v>103485.06300000001</v>
      </c>
      <c r="DA34" s="76">
        <f t="shared" si="14"/>
        <v>120.22000000000001</v>
      </c>
      <c r="DB34" s="76">
        <f t="shared" ref="DB34:DN34" si="146">DB32+DB33</f>
        <v>0</v>
      </c>
      <c r="DC34" s="76">
        <f t="shared" si="146"/>
        <v>0</v>
      </c>
      <c r="DD34" s="76">
        <f t="shared" si="146"/>
        <v>0</v>
      </c>
      <c r="DE34" s="76">
        <f t="shared" si="146"/>
        <v>0</v>
      </c>
      <c r="DF34" s="76">
        <f t="shared" si="146"/>
        <v>0</v>
      </c>
      <c r="DG34" s="77">
        <f t="shared" si="146"/>
        <v>0</v>
      </c>
      <c r="DH34" s="74">
        <f t="shared" si="146"/>
        <v>91.616000000000014</v>
      </c>
      <c r="DI34" s="74">
        <f t="shared" si="146"/>
        <v>285.17</v>
      </c>
      <c r="DJ34" s="74">
        <f t="shared" si="146"/>
        <v>0</v>
      </c>
      <c r="DK34" s="74">
        <f t="shared" si="146"/>
        <v>0</v>
      </c>
      <c r="DL34" s="74">
        <f t="shared" si="146"/>
        <v>0</v>
      </c>
      <c r="DM34" s="74">
        <f t="shared" si="146"/>
        <v>174648.66800000001</v>
      </c>
      <c r="DN34" s="74">
        <f t="shared" si="146"/>
        <v>7552.4299999999994</v>
      </c>
      <c r="DO34" s="1049"/>
    </row>
    <row r="35" spans="1:119">
      <c r="A35" s="1841" t="s">
        <v>2090</v>
      </c>
      <c r="B35" s="1842"/>
      <c r="C35" s="1019"/>
      <c r="D35" s="995">
        <f>D25+D28+D31+D34</f>
        <v>1.8</v>
      </c>
      <c r="E35" s="995">
        <f t="shared" ref="E35:Q35" si="147">E25+E28+E31+E34</f>
        <v>164.22</v>
      </c>
      <c r="F35" s="995">
        <f t="shared" si="147"/>
        <v>0</v>
      </c>
      <c r="G35" s="995">
        <f t="shared" si="147"/>
        <v>0</v>
      </c>
      <c r="H35" s="995">
        <f t="shared" si="147"/>
        <v>0</v>
      </c>
      <c r="I35" s="995">
        <f t="shared" si="147"/>
        <v>0</v>
      </c>
      <c r="J35" s="996">
        <f t="shared" si="0"/>
        <v>1.8</v>
      </c>
      <c r="K35" s="996">
        <f t="shared" si="0"/>
        <v>164.22</v>
      </c>
      <c r="L35" s="995">
        <f t="shared" si="147"/>
        <v>31.293999999999997</v>
      </c>
      <c r="M35" s="995">
        <f t="shared" si="147"/>
        <v>814.26</v>
      </c>
      <c r="N35" s="995">
        <f t="shared" si="147"/>
        <v>0</v>
      </c>
      <c r="O35" s="995">
        <f t="shared" si="147"/>
        <v>0</v>
      </c>
      <c r="P35" s="995">
        <f t="shared" si="147"/>
        <v>4.3</v>
      </c>
      <c r="Q35" s="995">
        <f t="shared" si="147"/>
        <v>150.5</v>
      </c>
      <c r="R35" s="996">
        <f t="shared" si="1"/>
        <v>35.593999999999994</v>
      </c>
      <c r="S35" s="996">
        <f t="shared" si="1"/>
        <v>964.76</v>
      </c>
      <c r="T35" s="1004">
        <f t="shared" si="2"/>
        <v>37.393999999999991</v>
      </c>
      <c r="U35" s="1004">
        <f t="shared" si="2"/>
        <v>1128.98</v>
      </c>
      <c r="V35" s="995">
        <f>V25+V28+V31+V34</f>
        <v>22.469000000000001</v>
      </c>
      <c r="W35" s="995">
        <f t="shared" ref="W35:AI35" si="148">W25+W28+W31+W34</f>
        <v>1562.36</v>
      </c>
      <c r="X35" s="995">
        <f t="shared" si="148"/>
        <v>4.2249999999999996</v>
      </c>
      <c r="Y35" s="995">
        <f t="shared" si="148"/>
        <v>269.47000000000003</v>
      </c>
      <c r="Z35" s="995">
        <f t="shared" si="148"/>
        <v>1.635</v>
      </c>
      <c r="AA35" s="995">
        <f t="shared" si="148"/>
        <v>114.45</v>
      </c>
      <c r="AB35" s="996">
        <f t="shared" si="3"/>
        <v>28.329000000000004</v>
      </c>
      <c r="AC35" s="996">
        <f t="shared" si="3"/>
        <v>1946.28</v>
      </c>
      <c r="AD35" s="995">
        <f t="shared" si="148"/>
        <v>19.228999999999999</v>
      </c>
      <c r="AE35" s="995">
        <f t="shared" si="148"/>
        <v>614.74999999999989</v>
      </c>
      <c r="AF35" s="995">
        <f t="shared" si="148"/>
        <v>1.135</v>
      </c>
      <c r="AG35" s="995">
        <f t="shared" si="148"/>
        <v>68.36</v>
      </c>
      <c r="AH35" s="995">
        <f t="shared" si="148"/>
        <v>2.7749999999999999</v>
      </c>
      <c r="AI35" s="995">
        <f t="shared" si="148"/>
        <v>83.25</v>
      </c>
      <c r="AJ35" s="996">
        <f t="shared" si="4"/>
        <v>23.138999999999999</v>
      </c>
      <c r="AK35" s="996">
        <f t="shared" si="4"/>
        <v>766.3599999999999</v>
      </c>
      <c r="AL35" s="1004">
        <f t="shared" si="82"/>
        <v>51.468000000000004</v>
      </c>
      <c r="AM35" s="1004">
        <f t="shared" si="82"/>
        <v>2712.64</v>
      </c>
      <c r="AN35" s="995">
        <f>AN25+AN28+AN31+AN34</f>
        <v>122.44600000000001</v>
      </c>
      <c r="AO35" s="995">
        <f t="shared" ref="AO35:BA35" si="149">AO25+AO28+AO31+AO34</f>
        <v>5866.619999999999</v>
      </c>
      <c r="AP35" s="995">
        <f t="shared" si="149"/>
        <v>13.571999999999999</v>
      </c>
      <c r="AQ35" s="995">
        <f t="shared" si="149"/>
        <v>1013.07</v>
      </c>
      <c r="AR35" s="995">
        <f t="shared" si="149"/>
        <v>37.04</v>
      </c>
      <c r="AS35" s="995">
        <f t="shared" si="149"/>
        <v>2589.6</v>
      </c>
      <c r="AT35" s="996">
        <f t="shared" si="6"/>
        <v>173.05799999999999</v>
      </c>
      <c r="AU35" s="996">
        <f t="shared" si="6"/>
        <v>9469.2899999999991</v>
      </c>
      <c r="AV35" s="995">
        <f t="shared" si="149"/>
        <v>0</v>
      </c>
      <c r="AW35" s="995">
        <f t="shared" si="149"/>
        <v>0</v>
      </c>
      <c r="AX35" s="995">
        <f t="shared" si="149"/>
        <v>0</v>
      </c>
      <c r="AY35" s="995">
        <f t="shared" si="149"/>
        <v>0</v>
      </c>
      <c r="AZ35" s="995">
        <f t="shared" si="149"/>
        <v>0</v>
      </c>
      <c r="BA35" s="995">
        <f t="shared" si="149"/>
        <v>0</v>
      </c>
      <c r="BB35" s="996">
        <f t="shared" si="7"/>
        <v>0</v>
      </c>
      <c r="BC35" s="996">
        <f t="shared" si="7"/>
        <v>0</v>
      </c>
      <c r="BD35" s="1004">
        <f t="shared" si="83"/>
        <v>173.05799999999999</v>
      </c>
      <c r="BE35" s="1004">
        <f t="shared" si="83"/>
        <v>9469.2899999999991</v>
      </c>
      <c r="BF35" s="995">
        <f>BF25+BF28+BF31+BF34</f>
        <v>118.38999999999999</v>
      </c>
      <c r="BG35" s="995">
        <f t="shared" ref="BG35:BK35" si="150">BG25+BG28+BG31+BG34</f>
        <v>461.57</v>
      </c>
      <c r="BH35" s="995">
        <f t="shared" si="150"/>
        <v>36.049999999999997</v>
      </c>
      <c r="BI35" s="995">
        <f t="shared" si="150"/>
        <v>220.15</v>
      </c>
      <c r="BJ35" s="995">
        <f t="shared" si="150"/>
        <v>0</v>
      </c>
      <c r="BK35" s="995">
        <f t="shared" si="150"/>
        <v>0</v>
      </c>
      <c r="BL35" s="996">
        <f t="shared" si="9"/>
        <v>154.44</v>
      </c>
      <c r="BM35" s="996">
        <f t="shared" si="9"/>
        <v>681.72</v>
      </c>
      <c r="BN35" s="995">
        <f>BN25+BN28+BN31+BN34</f>
        <v>163.99</v>
      </c>
      <c r="BO35" s="995">
        <f t="shared" ref="BO35:BS35" si="151">BO25+BO28+BO31+BO34</f>
        <v>929.59</v>
      </c>
      <c r="BP35" s="995">
        <f t="shared" si="151"/>
        <v>0</v>
      </c>
      <c r="BQ35" s="995">
        <f t="shared" si="151"/>
        <v>0</v>
      </c>
      <c r="BR35" s="995">
        <f t="shared" si="151"/>
        <v>0</v>
      </c>
      <c r="BS35" s="995">
        <f t="shared" si="151"/>
        <v>0</v>
      </c>
      <c r="BT35" s="996">
        <f t="shared" si="10"/>
        <v>163.99</v>
      </c>
      <c r="BU35" s="996">
        <f t="shared" si="10"/>
        <v>929.59</v>
      </c>
      <c r="BV35" s="995">
        <f>BV25+BV28+BV31+BV34</f>
        <v>532.09</v>
      </c>
      <c r="BW35" s="995">
        <f t="shared" ref="BW35:CA35" si="152">BW25+BW28+BW31+BW34</f>
        <v>1710.3600000000001</v>
      </c>
      <c r="BX35" s="995">
        <f t="shared" si="152"/>
        <v>125.86</v>
      </c>
      <c r="BY35" s="995">
        <f t="shared" si="152"/>
        <v>717.21999999999991</v>
      </c>
      <c r="BZ35" s="995">
        <f t="shared" si="152"/>
        <v>35.299999999999997</v>
      </c>
      <c r="CA35" s="995">
        <f t="shared" si="152"/>
        <v>9</v>
      </c>
      <c r="CB35" s="996">
        <f t="shared" si="11"/>
        <v>693.25</v>
      </c>
      <c r="CC35" s="996">
        <f t="shared" si="11"/>
        <v>2436.58</v>
      </c>
      <c r="CD35" s="995">
        <f>CD25+CD28+CD31+CD34</f>
        <v>100006.97</v>
      </c>
      <c r="CE35" s="995">
        <f t="shared" ref="CE35:CI35" si="153">CE25+CE28+CE31+CE34</f>
        <v>135.01000000000002</v>
      </c>
      <c r="CF35" s="995">
        <f t="shared" si="153"/>
        <v>0</v>
      </c>
      <c r="CG35" s="995">
        <f t="shared" si="153"/>
        <v>0</v>
      </c>
      <c r="CH35" s="995">
        <f t="shared" si="153"/>
        <v>0</v>
      </c>
      <c r="CI35" s="995">
        <f t="shared" si="153"/>
        <v>0</v>
      </c>
      <c r="CJ35" s="996">
        <f t="shared" si="12"/>
        <v>100006.97</v>
      </c>
      <c r="CK35" s="996">
        <f t="shared" si="12"/>
        <v>135.01000000000002</v>
      </c>
      <c r="CL35" s="995">
        <f>CL25+CL28+CL31+CL34</f>
        <v>105599.105</v>
      </c>
      <c r="CM35" s="995">
        <f t="shared" ref="CM35:CQ35" si="154">CM25+CM28+CM31+CM34</f>
        <v>150.33000000000001</v>
      </c>
      <c r="CN35" s="995">
        <f t="shared" si="154"/>
        <v>0</v>
      </c>
      <c r="CO35" s="995">
        <f t="shared" si="154"/>
        <v>0</v>
      </c>
      <c r="CP35" s="995">
        <f t="shared" si="154"/>
        <v>9000</v>
      </c>
      <c r="CQ35" s="995">
        <f t="shared" si="154"/>
        <v>9</v>
      </c>
      <c r="CR35" s="996">
        <f t="shared" si="13"/>
        <v>114599.105</v>
      </c>
      <c r="CS35" s="996">
        <f t="shared" si="13"/>
        <v>159.33000000000001</v>
      </c>
      <c r="CT35" s="995">
        <f>CT25+CT28+CT31+CT34</f>
        <v>248515.32100000005</v>
      </c>
      <c r="CU35" s="995">
        <f t="shared" ref="CU35:CY35" si="155">CU25+CU28+CU31+CU34</f>
        <v>313.48</v>
      </c>
      <c r="CV35" s="995">
        <f t="shared" si="155"/>
        <v>0</v>
      </c>
      <c r="CW35" s="995">
        <f t="shared" si="155"/>
        <v>0</v>
      </c>
      <c r="CX35" s="995">
        <f t="shared" si="155"/>
        <v>54000</v>
      </c>
      <c r="CY35" s="995">
        <f t="shared" si="155"/>
        <v>13.6</v>
      </c>
      <c r="CZ35" s="996">
        <f t="shared" si="14"/>
        <v>302515.32100000005</v>
      </c>
      <c r="DA35" s="996">
        <f t="shared" si="14"/>
        <v>327.08000000000004</v>
      </c>
      <c r="DB35" s="995">
        <f t="shared" ref="DB35:DN35" si="156">DB25+DB28+DB31+DB34</f>
        <v>20.309999999999999</v>
      </c>
      <c r="DC35" s="995">
        <f t="shared" si="156"/>
        <v>30.465</v>
      </c>
      <c r="DD35" s="995">
        <f t="shared" si="156"/>
        <v>17.41</v>
      </c>
      <c r="DE35" s="995">
        <f t="shared" si="156"/>
        <v>26.115000000000002</v>
      </c>
      <c r="DF35" s="995">
        <f t="shared" si="156"/>
        <v>37.72</v>
      </c>
      <c r="DG35" s="995">
        <f t="shared" si="156"/>
        <v>56.58</v>
      </c>
      <c r="DH35" s="1055">
        <f t="shared" si="156"/>
        <v>261.92</v>
      </c>
      <c r="DI35" s="1055">
        <f t="shared" si="156"/>
        <v>1011.6800000000001</v>
      </c>
      <c r="DJ35" s="1055">
        <f t="shared" si="156"/>
        <v>37.72</v>
      </c>
      <c r="DK35" s="1055">
        <f t="shared" si="156"/>
        <v>1</v>
      </c>
      <c r="DL35" s="1055">
        <f t="shared" si="156"/>
        <v>1</v>
      </c>
      <c r="DM35" s="1055">
        <f t="shared" si="156"/>
        <v>517121.39600000001</v>
      </c>
      <c r="DN35" s="1055">
        <f t="shared" si="156"/>
        <v>18112.93</v>
      </c>
      <c r="DO35" s="1049"/>
    </row>
    <row r="36" spans="1:119">
      <c r="A36" s="1843" t="s">
        <v>2091</v>
      </c>
      <c r="B36" s="1844"/>
      <c r="C36" s="1020" t="s">
        <v>2092</v>
      </c>
      <c r="D36" s="71">
        <f>uzri!$M$16</f>
        <v>4.01</v>
      </c>
      <c r="E36" s="71">
        <f>uzri!$P$16</f>
        <v>235.18</v>
      </c>
      <c r="F36" s="71"/>
      <c r="G36" s="71"/>
      <c r="H36" s="71">
        <f>uzri!$M$91</f>
        <v>0.84699999999999998</v>
      </c>
      <c r="I36" s="71">
        <f>uzri!$P$91</f>
        <v>63.524999999999999</v>
      </c>
      <c r="J36" s="992">
        <f t="shared" si="0"/>
        <v>4.8569999999999993</v>
      </c>
      <c r="K36" s="992">
        <f t="shared" si="0"/>
        <v>298.70499999999998</v>
      </c>
      <c r="L36" s="1024"/>
      <c r="M36" s="1024"/>
      <c r="N36" s="1024"/>
      <c r="O36" s="1024"/>
      <c r="P36" s="71">
        <f>uzrr!$M$73</f>
        <v>4</v>
      </c>
      <c r="Q36" s="986">
        <f>uzrr!$P$73</f>
        <v>140</v>
      </c>
      <c r="R36" s="992">
        <f t="shared" si="1"/>
        <v>4</v>
      </c>
      <c r="S36" s="992">
        <f t="shared" si="1"/>
        <v>140</v>
      </c>
      <c r="T36" s="1002">
        <f t="shared" si="2"/>
        <v>8.8569999999999993</v>
      </c>
      <c r="U36" s="1002">
        <f t="shared" si="2"/>
        <v>438.70499999999998</v>
      </c>
      <c r="V36" s="71"/>
      <c r="W36" s="71"/>
      <c r="X36" s="71"/>
      <c r="Y36" s="71"/>
      <c r="Z36" s="71"/>
      <c r="AA36" s="71"/>
      <c r="AB36" s="992">
        <f t="shared" si="3"/>
        <v>0</v>
      </c>
      <c r="AC36" s="992">
        <f t="shared" si="3"/>
        <v>0</v>
      </c>
      <c r="AD36" s="1024"/>
      <c r="AE36" s="1024"/>
      <c r="AF36" s="71">
        <f>unrr!$M$55</f>
        <v>2.762</v>
      </c>
      <c r="AG36" s="71">
        <f>unrr!$P$55</f>
        <v>147.38999999999999</v>
      </c>
      <c r="AH36" s="71">
        <f>unrr!$M$67</f>
        <v>3.5</v>
      </c>
      <c r="AI36" s="986">
        <f>unrr!$P$67</f>
        <v>105</v>
      </c>
      <c r="AJ36" s="992">
        <f t="shared" si="4"/>
        <v>6.2620000000000005</v>
      </c>
      <c r="AK36" s="992">
        <f t="shared" si="4"/>
        <v>252.39</v>
      </c>
      <c r="AL36" s="1002">
        <f t="shared" si="82"/>
        <v>6.2620000000000005</v>
      </c>
      <c r="AM36" s="1002">
        <f t="shared" si="82"/>
        <v>252.39</v>
      </c>
      <c r="AN36" s="71">
        <f>vri!$M$32</f>
        <v>5.8080000000000007</v>
      </c>
      <c r="AO36" s="71">
        <f>vri!$P$32</f>
        <v>291.99</v>
      </c>
      <c r="AP36" s="71">
        <f>vri!$M$279</f>
        <v>0.97499999999999998</v>
      </c>
      <c r="AQ36" s="71">
        <f>vri!$P$279</f>
        <v>72.33</v>
      </c>
      <c r="AR36" s="71">
        <f>vri!$M$407</f>
        <v>31.564</v>
      </c>
      <c r="AS36" s="71">
        <f>vri!$P$407</f>
        <v>2301.6750000000002</v>
      </c>
      <c r="AT36" s="992">
        <f t="shared" si="6"/>
        <v>38.347000000000001</v>
      </c>
      <c r="AU36" s="992">
        <f t="shared" si="6"/>
        <v>2665.9950000000003</v>
      </c>
      <c r="AV36" s="1024"/>
      <c r="AW36" s="1024"/>
      <c r="AX36" s="1024"/>
      <c r="AY36" s="1024"/>
      <c r="AZ36" s="71"/>
      <c r="BA36" s="986"/>
      <c r="BB36" s="992">
        <f t="shared" si="7"/>
        <v>0</v>
      </c>
      <c r="BC36" s="992">
        <f t="shared" si="7"/>
        <v>0</v>
      </c>
      <c r="BD36" s="1002">
        <f t="shared" si="83"/>
        <v>38.347000000000001</v>
      </c>
      <c r="BE36" s="1002">
        <f t="shared" si="83"/>
        <v>2665.9950000000003</v>
      </c>
      <c r="BF36" s="71"/>
      <c r="BG36" s="71"/>
      <c r="BH36" s="71"/>
      <c r="BI36" s="71"/>
      <c r="BJ36" s="71"/>
      <c r="BK36" s="71"/>
      <c r="BL36" s="992">
        <f t="shared" si="9"/>
        <v>0</v>
      </c>
      <c r="BM36" s="992">
        <f t="shared" si="9"/>
        <v>0</v>
      </c>
      <c r="BN36" s="71"/>
      <c r="BO36" s="71"/>
      <c r="BP36" s="71"/>
      <c r="BQ36" s="71"/>
      <c r="BR36" s="71">
        <f>'UN-St'!$J$89</f>
        <v>30</v>
      </c>
      <c r="BS36" s="71">
        <f>'UN-St'!$L$89</f>
        <v>210</v>
      </c>
      <c r="BT36" s="992">
        <f t="shared" si="10"/>
        <v>30</v>
      </c>
      <c r="BU36" s="992">
        <f t="shared" si="10"/>
        <v>210</v>
      </c>
      <c r="BV36" s="71">
        <f>'VR or CCA-St'!$J$15</f>
        <v>8.9600000000000009</v>
      </c>
      <c r="BW36" s="71">
        <f>'VR or CCA-St'!$L$15</f>
        <v>16.77</v>
      </c>
      <c r="BX36" s="71"/>
      <c r="BY36" s="71"/>
      <c r="BZ36" s="71">
        <f>'VR or CCA-St'!$J$190</f>
        <v>136</v>
      </c>
      <c r="CA36" s="71">
        <f>'VR or CCA-St'!$L$190</f>
        <v>830</v>
      </c>
      <c r="CB36" s="992">
        <f t="shared" si="11"/>
        <v>144.96</v>
      </c>
      <c r="CC36" s="992">
        <f t="shared" si="11"/>
        <v>846.77</v>
      </c>
      <c r="CD36" s="71">
        <f>'UZ-Ew'!$L$24</f>
        <v>6543.5</v>
      </c>
      <c r="CE36" s="71">
        <f>'UZ-Ew'!$M$24</f>
        <v>10.92</v>
      </c>
      <c r="CF36" s="71"/>
      <c r="CG36" s="71"/>
      <c r="CH36" s="71">
        <f>'UZ-Ew'!$L$122</f>
        <v>4500</v>
      </c>
      <c r="CI36" s="71">
        <f>'UZ-Ew'!$M$122</f>
        <v>0.5</v>
      </c>
      <c r="CJ36" s="992">
        <f t="shared" si="12"/>
        <v>11043.5</v>
      </c>
      <c r="CK36" s="992">
        <f t="shared" si="12"/>
        <v>11.42</v>
      </c>
      <c r="CL36" s="71">
        <f>'UN-Ew'!$L$11</f>
        <v>11301.706</v>
      </c>
      <c r="CM36" s="71">
        <f>'UN-Ew'!$M$11</f>
        <v>16.05</v>
      </c>
      <c r="CN36" s="71"/>
      <c r="CO36" s="71"/>
      <c r="CP36" s="71"/>
      <c r="CQ36" s="71"/>
      <c r="CR36" s="992">
        <f t="shared" si="13"/>
        <v>11301.706</v>
      </c>
      <c r="CS36" s="992">
        <f t="shared" si="13"/>
        <v>16.05</v>
      </c>
      <c r="CT36" s="71">
        <f>'VR or CCA-Ew'!$L$19</f>
        <v>8846.753999999999</v>
      </c>
      <c r="CU36" s="71">
        <f>'VR or CCA-Ew'!$M$19</f>
        <v>13.26</v>
      </c>
      <c r="CV36" s="71">
        <f>'VR or CCA-Ew'!$L$168</f>
        <v>2277.4499999999998</v>
      </c>
      <c r="CW36" s="71">
        <f>'VR or CCA-Ew'!$M$168</f>
        <v>3.17</v>
      </c>
      <c r="CX36" s="71">
        <f>'VR or CCA-Ew'!$L$206</f>
        <v>4500</v>
      </c>
      <c r="CY36" s="71">
        <f>'VR or CCA-Ew'!$M$206</f>
        <v>0.5</v>
      </c>
      <c r="CZ36" s="992">
        <f t="shared" si="14"/>
        <v>15624.203999999998</v>
      </c>
      <c r="DA36" s="992">
        <f t="shared" si="14"/>
        <v>16.93</v>
      </c>
      <c r="DB36" s="71">
        <f>'Tre(UZ)'!$R$26</f>
        <v>11</v>
      </c>
      <c r="DC36" s="71">
        <f>'Tre(UZ)'!$S$26</f>
        <v>16.5</v>
      </c>
      <c r="DD36" s="70"/>
      <c r="DE36" s="70"/>
      <c r="DF36" s="1048">
        <f t="shared" ref="DF36:DG37" si="157">DB36+DD36</f>
        <v>11</v>
      </c>
      <c r="DG36" s="1051">
        <f t="shared" si="157"/>
        <v>16.5</v>
      </c>
      <c r="DH36" s="1054">
        <f t="shared" si="16"/>
        <v>53.466000000000001</v>
      </c>
      <c r="DI36" s="1054">
        <f t="shared" si="17"/>
        <v>174.96</v>
      </c>
      <c r="DJ36" s="1054">
        <f t="shared" si="18"/>
        <v>11</v>
      </c>
      <c r="DK36" s="1049"/>
      <c r="DL36" s="1049">
        <v>1</v>
      </c>
      <c r="DM36" s="1054">
        <f t="shared" si="19"/>
        <v>37969.409999999996</v>
      </c>
      <c r="DN36" s="1054">
        <f>U36+AM36+BE36+BM36+BU36+CC36+CK36+CS36+DA36+DC36+DE36+'GC+Ghat'!I13</f>
        <v>4503.7600000000011</v>
      </c>
      <c r="DO36" s="1049"/>
    </row>
    <row r="37" spans="1:119">
      <c r="A37" s="1845"/>
      <c r="B37" s="1846"/>
      <c r="C37" s="1020" t="s">
        <v>2093</v>
      </c>
      <c r="D37" s="71">
        <f>uzri!$M$21</f>
        <v>5.4290000000000003</v>
      </c>
      <c r="E37" s="71">
        <f>uzri!$P$21</f>
        <v>357.87</v>
      </c>
      <c r="F37" s="71"/>
      <c r="G37" s="71"/>
      <c r="H37" s="71">
        <f>uzri!$M$87</f>
        <v>2.4500000000000002</v>
      </c>
      <c r="I37" s="71">
        <f>uzri!$P$87</f>
        <v>183.75</v>
      </c>
      <c r="J37" s="992">
        <f t="shared" si="0"/>
        <v>7.8790000000000004</v>
      </c>
      <c r="K37" s="992">
        <f t="shared" si="0"/>
        <v>541.62</v>
      </c>
      <c r="L37" s="1024"/>
      <c r="M37" s="1024"/>
      <c r="N37" s="1024"/>
      <c r="O37" s="1024"/>
      <c r="P37" s="71">
        <f>uzrr!$M$77</f>
        <v>24.65</v>
      </c>
      <c r="Q37" s="986">
        <f>uzrr!$P$77</f>
        <v>507.5</v>
      </c>
      <c r="R37" s="992">
        <f t="shared" si="1"/>
        <v>24.65</v>
      </c>
      <c r="S37" s="992">
        <f t="shared" si="1"/>
        <v>507.5</v>
      </c>
      <c r="T37" s="1002">
        <f t="shared" si="2"/>
        <v>32.528999999999996</v>
      </c>
      <c r="U37" s="1002">
        <f t="shared" si="2"/>
        <v>1049.1199999999999</v>
      </c>
      <c r="V37" s="71">
        <f>unri!$M$18</f>
        <v>2.5</v>
      </c>
      <c r="W37" s="71">
        <f>unri!$P$18</f>
        <v>175.89999999999998</v>
      </c>
      <c r="X37" s="71"/>
      <c r="Y37" s="71"/>
      <c r="Z37" s="71">
        <f>unri!$M$128</f>
        <v>9.8149999999999995</v>
      </c>
      <c r="AA37" s="71">
        <f>unri!$P$128</f>
        <v>687.05</v>
      </c>
      <c r="AB37" s="992">
        <f t="shared" si="3"/>
        <v>12.315</v>
      </c>
      <c r="AC37" s="992">
        <f t="shared" si="3"/>
        <v>862.94999999999993</v>
      </c>
      <c r="AD37" s="71">
        <f>unrr!$M$16</f>
        <v>2.64</v>
      </c>
      <c r="AE37" s="71">
        <f>unrr!$P$16</f>
        <v>111.94</v>
      </c>
      <c r="AF37" s="1024"/>
      <c r="AG37" s="1024"/>
      <c r="AH37" s="71">
        <f>unrr!$M$71</f>
        <v>6.09</v>
      </c>
      <c r="AI37" s="986">
        <f>unrr!$P$71</f>
        <v>182.7</v>
      </c>
      <c r="AJ37" s="992">
        <f t="shared" si="4"/>
        <v>8.73</v>
      </c>
      <c r="AK37" s="992">
        <f t="shared" si="4"/>
        <v>294.64</v>
      </c>
      <c r="AL37" s="1002">
        <f t="shared" si="82"/>
        <v>21.045000000000002</v>
      </c>
      <c r="AM37" s="1002">
        <f t="shared" si="82"/>
        <v>1157.5899999999999</v>
      </c>
      <c r="AN37" s="71">
        <f>vri!$M$47</f>
        <v>2.9169999999999998</v>
      </c>
      <c r="AO37" s="71">
        <f>vri!$P$47</f>
        <v>115.21000000000001</v>
      </c>
      <c r="AP37" s="71"/>
      <c r="AQ37" s="71"/>
      <c r="AR37" s="71">
        <f>vri!$M$417</f>
        <v>13.431000000000001</v>
      </c>
      <c r="AS37" s="71">
        <f>vri!$P$417</f>
        <v>1033.5050000000001</v>
      </c>
      <c r="AT37" s="992">
        <f t="shared" si="6"/>
        <v>16.347999999999999</v>
      </c>
      <c r="AU37" s="992">
        <f t="shared" si="6"/>
        <v>1148.7150000000001</v>
      </c>
      <c r="AV37" s="1024"/>
      <c r="AW37" s="1024"/>
      <c r="AX37" s="1024"/>
      <c r="AY37" s="1024"/>
      <c r="AZ37" s="71"/>
      <c r="BA37" s="986"/>
      <c r="BB37" s="992">
        <f t="shared" si="7"/>
        <v>0</v>
      </c>
      <c r="BC37" s="992">
        <f t="shared" si="7"/>
        <v>0</v>
      </c>
      <c r="BD37" s="1002">
        <f t="shared" ref="BD37:BE52" si="158">AT37+BB37</f>
        <v>16.347999999999999</v>
      </c>
      <c r="BE37" s="1002">
        <f t="shared" si="158"/>
        <v>1148.7150000000001</v>
      </c>
      <c r="BF37" s="71">
        <f>'UZ-St'!$J$23</f>
        <v>62</v>
      </c>
      <c r="BG37" s="71">
        <f>'UZ-St'!$L$23</f>
        <v>491.31</v>
      </c>
      <c r="BH37" s="71"/>
      <c r="BI37" s="71"/>
      <c r="BJ37" s="71">
        <f>'UZ-St'!$J$145</f>
        <v>40</v>
      </c>
      <c r="BK37" s="71">
        <f>'UZ-St'!$L$145</f>
        <v>190</v>
      </c>
      <c r="BL37" s="992">
        <f t="shared" si="9"/>
        <v>102</v>
      </c>
      <c r="BM37" s="992">
        <f t="shared" si="9"/>
        <v>681.31</v>
      </c>
      <c r="BN37" s="71">
        <f>'UN-St'!$J$8</f>
        <v>9.6</v>
      </c>
      <c r="BO37" s="71">
        <f>'UN-St'!$L$8</f>
        <v>19.71</v>
      </c>
      <c r="BP37" s="71"/>
      <c r="BQ37" s="71"/>
      <c r="BR37" s="71"/>
      <c r="BS37" s="71"/>
      <c r="BT37" s="992">
        <f t="shared" si="10"/>
        <v>9.6</v>
      </c>
      <c r="BU37" s="992">
        <f t="shared" si="10"/>
        <v>19.71</v>
      </c>
      <c r="BV37" s="71">
        <f>'VR or CCA-St'!$J$36</f>
        <v>15.6</v>
      </c>
      <c r="BW37" s="71">
        <f>'VR or CCA-St'!$L$36</f>
        <v>66.81</v>
      </c>
      <c r="BX37" s="71"/>
      <c r="BY37" s="71"/>
      <c r="BZ37" s="71">
        <f>'VR or CCA-St'!$J$224</f>
        <v>233</v>
      </c>
      <c r="CA37" s="71">
        <f>'VR or CCA-St'!$L$224</f>
        <v>1564</v>
      </c>
      <c r="CB37" s="992">
        <f t="shared" si="11"/>
        <v>248.6</v>
      </c>
      <c r="CC37" s="992">
        <f t="shared" si="11"/>
        <v>1630.81</v>
      </c>
      <c r="CD37" s="71">
        <f>'UZ-Ew'!$L$29</f>
        <v>4361.5300000000007</v>
      </c>
      <c r="CE37" s="71">
        <f>'UZ-Ew'!$M$29</f>
        <v>8.0399999999999991</v>
      </c>
      <c r="CF37" s="71"/>
      <c r="CG37" s="71"/>
      <c r="CH37" s="71"/>
      <c r="CI37" s="71"/>
      <c r="CJ37" s="992">
        <f t="shared" si="12"/>
        <v>4361.5300000000007</v>
      </c>
      <c r="CK37" s="992">
        <f t="shared" si="12"/>
        <v>8.0399999999999991</v>
      </c>
      <c r="CL37" s="71">
        <f>'UN-Ew'!$L$15</f>
        <v>3513.12</v>
      </c>
      <c r="CM37" s="71">
        <f>'UN-Ew'!$M$15</f>
        <v>3.5</v>
      </c>
      <c r="CN37" s="71"/>
      <c r="CO37" s="71"/>
      <c r="CP37" s="71">
        <f>'UN-Ew'!$L$112</f>
        <v>4500</v>
      </c>
      <c r="CQ37" s="71">
        <f>'UN-Ew'!$M$112</f>
        <v>0.5</v>
      </c>
      <c r="CR37" s="992">
        <f t="shared" si="13"/>
        <v>8013.12</v>
      </c>
      <c r="CS37" s="992">
        <f t="shared" si="13"/>
        <v>4</v>
      </c>
      <c r="CT37" s="71"/>
      <c r="CU37" s="71"/>
      <c r="CV37" s="71"/>
      <c r="CW37" s="71"/>
      <c r="CX37" s="71">
        <f>'VR or CCA-Ew'!$L$208</f>
        <v>4500</v>
      </c>
      <c r="CY37" s="71">
        <f>'VR or CCA-Ew'!$M$208</f>
        <v>0.5</v>
      </c>
      <c r="CZ37" s="992">
        <f t="shared" si="14"/>
        <v>4500</v>
      </c>
      <c r="DA37" s="992">
        <f t="shared" si="14"/>
        <v>0.5</v>
      </c>
      <c r="DB37" s="71">
        <f>'Tre(UZ)'!$R$34</f>
        <v>11.31</v>
      </c>
      <c r="DC37" s="71">
        <f>'Tre(UZ)'!$S$34</f>
        <v>8.2394999999999996</v>
      </c>
      <c r="DD37" s="70"/>
      <c r="DE37" s="70"/>
      <c r="DF37" s="1048">
        <f t="shared" si="157"/>
        <v>11.31</v>
      </c>
      <c r="DG37" s="1051">
        <f t="shared" si="157"/>
        <v>8.2394999999999996</v>
      </c>
      <c r="DH37" s="1054">
        <f t="shared" si="16"/>
        <v>69.921999999999997</v>
      </c>
      <c r="DI37" s="1054">
        <f t="shared" si="17"/>
        <v>360.2</v>
      </c>
      <c r="DJ37" s="1054">
        <f t="shared" si="18"/>
        <v>11.31</v>
      </c>
      <c r="DK37" s="1049"/>
      <c r="DL37" s="1049"/>
      <c r="DM37" s="1054">
        <f t="shared" si="19"/>
        <v>16874.650000000001</v>
      </c>
      <c r="DN37" s="1054">
        <f t="shared" si="32"/>
        <v>5708.0344999999998</v>
      </c>
      <c r="DO37" s="1049"/>
    </row>
    <row r="38" spans="1:119">
      <c r="A38" s="1847"/>
      <c r="B38" s="1848"/>
      <c r="C38" s="993" t="s">
        <v>2062</v>
      </c>
      <c r="D38" s="76">
        <f t="shared" ref="D38:I38" si="159">D36+D37</f>
        <v>9.4390000000000001</v>
      </c>
      <c r="E38" s="76">
        <f t="shared" si="159"/>
        <v>593.04999999999995</v>
      </c>
      <c r="F38" s="76">
        <f t="shared" si="159"/>
        <v>0</v>
      </c>
      <c r="G38" s="76">
        <f t="shared" si="159"/>
        <v>0</v>
      </c>
      <c r="H38" s="76">
        <f t="shared" si="159"/>
        <v>3.2970000000000002</v>
      </c>
      <c r="I38" s="76">
        <f t="shared" si="159"/>
        <v>247.27500000000001</v>
      </c>
      <c r="J38" s="76">
        <f t="shared" si="0"/>
        <v>12.736000000000001</v>
      </c>
      <c r="K38" s="76">
        <f t="shared" si="0"/>
        <v>840.32499999999993</v>
      </c>
      <c r="L38" s="76">
        <f t="shared" ref="L38:Q38" si="160">L36+L37</f>
        <v>0</v>
      </c>
      <c r="M38" s="76">
        <f t="shared" si="160"/>
        <v>0</v>
      </c>
      <c r="N38" s="76">
        <f t="shared" si="160"/>
        <v>0</v>
      </c>
      <c r="O38" s="76">
        <f t="shared" si="160"/>
        <v>0</v>
      </c>
      <c r="P38" s="76">
        <f t="shared" si="160"/>
        <v>28.65</v>
      </c>
      <c r="Q38" s="76">
        <f t="shared" si="160"/>
        <v>647.5</v>
      </c>
      <c r="R38" s="76">
        <f t="shared" si="1"/>
        <v>28.65</v>
      </c>
      <c r="S38" s="76">
        <f t="shared" si="1"/>
        <v>647.5</v>
      </c>
      <c r="T38" s="1003">
        <f t="shared" si="2"/>
        <v>41.385999999999996</v>
      </c>
      <c r="U38" s="1003">
        <f t="shared" si="2"/>
        <v>1487.8249999999998</v>
      </c>
      <c r="V38" s="76">
        <f t="shared" ref="V38:AA38" si="161">V36+V37</f>
        <v>2.5</v>
      </c>
      <c r="W38" s="76">
        <f t="shared" si="161"/>
        <v>175.89999999999998</v>
      </c>
      <c r="X38" s="76">
        <f t="shared" si="161"/>
        <v>0</v>
      </c>
      <c r="Y38" s="76">
        <f t="shared" si="161"/>
        <v>0</v>
      </c>
      <c r="Z38" s="76">
        <f t="shared" si="161"/>
        <v>9.8149999999999995</v>
      </c>
      <c r="AA38" s="76">
        <f t="shared" si="161"/>
        <v>687.05</v>
      </c>
      <c r="AB38" s="76">
        <f t="shared" si="3"/>
        <v>12.315</v>
      </c>
      <c r="AC38" s="76">
        <f t="shared" si="3"/>
        <v>862.94999999999993</v>
      </c>
      <c r="AD38" s="76">
        <f t="shared" ref="AD38:AI38" si="162">AD36+AD37</f>
        <v>2.64</v>
      </c>
      <c r="AE38" s="76">
        <f t="shared" si="162"/>
        <v>111.94</v>
      </c>
      <c r="AF38" s="76">
        <f t="shared" si="162"/>
        <v>2.762</v>
      </c>
      <c r="AG38" s="76">
        <f t="shared" si="162"/>
        <v>147.38999999999999</v>
      </c>
      <c r="AH38" s="76">
        <f t="shared" si="162"/>
        <v>9.59</v>
      </c>
      <c r="AI38" s="76">
        <f t="shared" si="162"/>
        <v>287.7</v>
      </c>
      <c r="AJ38" s="76">
        <f t="shared" si="4"/>
        <v>14.992000000000001</v>
      </c>
      <c r="AK38" s="76">
        <f t="shared" si="4"/>
        <v>547.03</v>
      </c>
      <c r="AL38" s="1003">
        <f t="shared" si="82"/>
        <v>27.307000000000002</v>
      </c>
      <c r="AM38" s="1003">
        <f t="shared" si="82"/>
        <v>1409.98</v>
      </c>
      <c r="AN38" s="76">
        <f t="shared" ref="AN38:AS38" si="163">AN36+AN37</f>
        <v>8.7250000000000014</v>
      </c>
      <c r="AO38" s="76">
        <f t="shared" si="163"/>
        <v>407.20000000000005</v>
      </c>
      <c r="AP38" s="76">
        <f t="shared" si="163"/>
        <v>0.97499999999999998</v>
      </c>
      <c r="AQ38" s="76">
        <f t="shared" si="163"/>
        <v>72.33</v>
      </c>
      <c r="AR38" s="76">
        <f t="shared" si="163"/>
        <v>44.995000000000005</v>
      </c>
      <c r="AS38" s="76">
        <f t="shared" si="163"/>
        <v>3335.1800000000003</v>
      </c>
      <c r="AT38" s="76">
        <f t="shared" si="6"/>
        <v>54.695000000000007</v>
      </c>
      <c r="AU38" s="76">
        <f t="shared" si="6"/>
        <v>3814.7100000000005</v>
      </c>
      <c r="AV38" s="76">
        <f t="shared" ref="AV38:BA38" si="164">AV36+AV37</f>
        <v>0</v>
      </c>
      <c r="AW38" s="76">
        <f t="shared" si="164"/>
        <v>0</v>
      </c>
      <c r="AX38" s="76">
        <f t="shared" si="164"/>
        <v>0</v>
      </c>
      <c r="AY38" s="76">
        <f t="shared" si="164"/>
        <v>0</v>
      </c>
      <c r="AZ38" s="76">
        <f t="shared" si="164"/>
        <v>0</v>
      </c>
      <c r="BA38" s="76">
        <f t="shared" si="164"/>
        <v>0</v>
      </c>
      <c r="BB38" s="76">
        <f t="shared" si="7"/>
        <v>0</v>
      </c>
      <c r="BC38" s="76">
        <f t="shared" si="7"/>
        <v>0</v>
      </c>
      <c r="BD38" s="1003">
        <f t="shared" si="158"/>
        <v>54.695000000000007</v>
      </c>
      <c r="BE38" s="1003">
        <f t="shared" si="158"/>
        <v>3814.7100000000005</v>
      </c>
      <c r="BF38" s="76">
        <f t="shared" ref="BF38:BK38" si="165">BF36+BF37</f>
        <v>62</v>
      </c>
      <c r="BG38" s="76">
        <f t="shared" si="165"/>
        <v>491.31</v>
      </c>
      <c r="BH38" s="76">
        <f t="shared" si="165"/>
        <v>0</v>
      </c>
      <c r="BI38" s="76">
        <f t="shared" si="165"/>
        <v>0</v>
      </c>
      <c r="BJ38" s="76">
        <f t="shared" si="165"/>
        <v>40</v>
      </c>
      <c r="BK38" s="76">
        <f t="shared" si="165"/>
        <v>190</v>
      </c>
      <c r="BL38" s="76">
        <f t="shared" si="9"/>
        <v>102</v>
      </c>
      <c r="BM38" s="76">
        <f t="shared" si="9"/>
        <v>681.31</v>
      </c>
      <c r="BN38" s="76">
        <f t="shared" ref="BN38:BS38" si="166">BN36+BN37</f>
        <v>9.6</v>
      </c>
      <c r="BO38" s="76">
        <f t="shared" si="166"/>
        <v>19.71</v>
      </c>
      <c r="BP38" s="76">
        <f t="shared" si="166"/>
        <v>0</v>
      </c>
      <c r="BQ38" s="76">
        <f t="shared" si="166"/>
        <v>0</v>
      </c>
      <c r="BR38" s="76">
        <f t="shared" si="166"/>
        <v>30</v>
      </c>
      <c r="BS38" s="76">
        <f t="shared" si="166"/>
        <v>210</v>
      </c>
      <c r="BT38" s="76">
        <f t="shared" si="10"/>
        <v>39.6</v>
      </c>
      <c r="BU38" s="76">
        <f t="shared" si="10"/>
        <v>229.71</v>
      </c>
      <c r="BV38" s="76">
        <f t="shared" ref="BV38:CA38" si="167">BV36+BV37</f>
        <v>24.560000000000002</v>
      </c>
      <c r="BW38" s="76">
        <f t="shared" si="167"/>
        <v>83.58</v>
      </c>
      <c r="BX38" s="76">
        <f t="shared" si="167"/>
        <v>0</v>
      </c>
      <c r="BY38" s="76">
        <f t="shared" si="167"/>
        <v>0</v>
      </c>
      <c r="BZ38" s="76">
        <f t="shared" si="167"/>
        <v>369</v>
      </c>
      <c r="CA38" s="76">
        <f t="shared" si="167"/>
        <v>2394</v>
      </c>
      <c r="CB38" s="76">
        <f t="shared" si="11"/>
        <v>393.56</v>
      </c>
      <c r="CC38" s="76">
        <f t="shared" si="11"/>
        <v>2477.58</v>
      </c>
      <c r="CD38" s="76">
        <f t="shared" ref="CD38:CI38" si="168">CD36+CD37</f>
        <v>10905.03</v>
      </c>
      <c r="CE38" s="76">
        <f t="shared" si="168"/>
        <v>18.96</v>
      </c>
      <c r="CF38" s="76">
        <f t="shared" si="168"/>
        <v>0</v>
      </c>
      <c r="CG38" s="76">
        <f t="shared" si="168"/>
        <v>0</v>
      </c>
      <c r="CH38" s="76">
        <f t="shared" si="168"/>
        <v>4500</v>
      </c>
      <c r="CI38" s="76">
        <f t="shared" si="168"/>
        <v>0.5</v>
      </c>
      <c r="CJ38" s="76">
        <f t="shared" si="12"/>
        <v>15405.03</v>
      </c>
      <c r="CK38" s="76">
        <f t="shared" si="12"/>
        <v>19.46</v>
      </c>
      <c r="CL38" s="76">
        <f t="shared" ref="CL38:CQ38" si="169">CL36+CL37</f>
        <v>14814.826000000001</v>
      </c>
      <c r="CM38" s="76">
        <f t="shared" si="169"/>
        <v>19.55</v>
      </c>
      <c r="CN38" s="76">
        <f t="shared" si="169"/>
        <v>0</v>
      </c>
      <c r="CO38" s="76">
        <f t="shared" si="169"/>
        <v>0</v>
      </c>
      <c r="CP38" s="76">
        <f t="shared" si="169"/>
        <v>4500</v>
      </c>
      <c r="CQ38" s="76">
        <f t="shared" si="169"/>
        <v>0.5</v>
      </c>
      <c r="CR38" s="76">
        <f t="shared" si="13"/>
        <v>19314.826000000001</v>
      </c>
      <c r="CS38" s="76">
        <f t="shared" si="13"/>
        <v>20.05</v>
      </c>
      <c r="CT38" s="76">
        <f t="shared" ref="CT38:CY38" si="170">CT36+CT37</f>
        <v>8846.753999999999</v>
      </c>
      <c r="CU38" s="76">
        <f t="shared" si="170"/>
        <v>13.26</v>
      </c>
      <c r="CV38" s="76">
        <f t="shared" si="170"/>
        <v>2277.4499999999998</v>
      </c>
      <c r="CW38" s="76">
        <f t="shared" si="170"/>
        <v>3.17</v>
      </c>
      <c r="CX38" s="76">
        <f t="shared" si="170"/>
        <v>9000</v>
      </c>
      <c r="CY38" s="76">
        <f t="shared" si="170"/>
        <v>1</v>
      </c>
      <c r="CZ38" s="76">
        <f t="shared" si="14"/>
        <v>20124.203999999998</v>
      </c>
      <c r="DA38" s="76">
        <f t="shared" si="14"/>
        <v>17.43</v>
      </c>
      <c r="DB38" s="76">
        <f t="shared" ref="DB38:DN38" si="171">DB36+DB37</f>
        <v>22.310000000000002</v>
      </c>
      <c r="DC38" s="76">
        <f t="shared" si="171"/>
        <v>24.7395</v>
      </c>
      <c r="DD38" s="76">
        <f t="shared" si="171"/>
        <v>0</v>
      </c>
      <c r="DE38" s="76">
        <f t="shared" si="171"/>
        <v>0</v>
      </c>
      <c r="DF38" s="76">
        <f t="shared" si="171"/>
        <v>22.310000000000002</v>
      </c>
      <c r="DG38" s="77">
        <f t="shared" si="171"/>
        <v>24.7395</v>
      </c>
      <c r="DH38" s="74">
        <f t="shared" si="171"/>
        <v>123.38800000000001</v>
      </c>
      <c r="DI38" s="74">
        <f t="shared" si="171"/>
        <v>535.16</v>
      </c>
      <c r="DJ38" s="74">
        <f t="shared" si="171"/>
        <v>22.310000000000002</v>
      </c>
      <c r="DK38" s="74">
        <f t="shared" si="171"/>
        <v>0</v>
      </c>
      <c r="DL38" s="74">
        <f t="shared" si="171"/>
        <v>1</v>
      </c>
      <c r="DM38" s="74">
        <f t="shared" si="171"/>
        <v>54844.06</v>
      </c>
      <c r="DN38" s="74">
        <f t="shared" si="171"/>
        <v>10211.7945</v>
      </c>
      <c r="DO38" s="1049"/>
    </row>
    <row r="39" spans="1:119">
      <c r="A39" s="1843" t="s">
        <v>2094</v>
      </c>
      <c r="B39" s="1844"/>
      <c r="C39" s="1020" t="s">
        <v>2095</v>
      </c>
      <c r="D39" s="1024"/>
      <c r="E39" s="1024"/>
      <c r="F39" s="71">
        <f>uzri!$M$63</f>
        <v>1</v>
      </c>
      <c r="G39" s="71">
        <f>uzri!$P$63</f>
        <v>70.14</v>
      </c>
      <c r="H39" s="71"/>
      <c r="I39" s="71"/>
      <c r="J39" s="992">
        <f t="shared" si="0"/>
        <v>1</v>
      </c>
      <c r="K39" s="992">
        <f t="shared" si="0"/>
        <v>70.14</v>
      </c>
      <c r="L39" s="1024"/>
      <c r="M39" s="1024"/>
      <c r="N39" s="1024"/>
      <c r="O39" s="1024"/>
      <c r="P39" s="1024"/>
      <c r="Q39" s="985"/>
      <c r="R39" s="992">
        <f t="shared" si="1"/>
        <v>0</v>
      </c>
      <c r="S39" s="992">
        <f t="shared" si="1"/>
        <v>0</v>
      </c>
      <c r="T39" s="1002">
        <f t="shared" si="2"/>
        <v>1</v>
      </c>
      <c r="U39" s="1002">
        <f t="shared" si="2"/>
        <v>70.14</v>
      </c>
      <c r="V39" s="1024"/>
      <c r="W39" s="1024"/>
      <c r="X39" s="71"/>
      <c r="Y39" s="71"/>
      <c r="Z39" s="71"/>
      <c r="AA39" s="71"/>
      <c r="AB39" s="992">
        <f t="shared" si="3"/>
        <v>0</v>
      </c>
      <c r="AC39" s="992">
        <f t="shared" si="3"/>
        <v>0</v>
      </c>
      <c r="AD39" s="1024"/>
      <c r="AE39" s="1024"/>
      <c r="AF39" s="1024"/>
      <c r="AG39" s="1024"/>
      <c r="AH39" s="1024"/>
      <c r="AI39" s="985"/>
      <c r="AJ39" s="992">
        <f t="shared" si="4"/>
        <v>0</v>
      </c>
      <c r="AK39" s="992">
        <f t="shared" si="4"/>
        <v>0</v>
      </c>
      <c r="AL39" s="1002">
        <f t="shared" si="82"/>
        <v>0</v>
      </c>
      <c r="AM39" s="1002">
        <f t="shared" si="82"/>
        <v>0</v>
      </c>
      <c r="AN39" s="1024"/>
      <c r="AO39" s="1024"/>
      <c r="AP39" s="71"/>
      <c r="AQ39" s="71"/>
      <c r="AR39" s="71">
        <f>vri!$M$423</f>
        <v>2</v>
      </c>
      <c r="AS39" s="71">
        <f>vri!$P$423</f>
        <v>260</v>
      </c>
      <c r="AT39" s="992">
        <f t="shared" si="6"/>
        <v>2</v>
      </c>
      <c r="AU39" s="992">
        <f t="shared" si="6"/>
        <v>260</v>
      </c>
      <c r="AV39" s="1024"/>
      <c r="AW39" s="1024"/>
      <c r="AX39" s="1024"/>
      <c r="AY39" s="1024"/>
      <c r="AZ39" s="1024"/>
      <c r="BA39" s="985"/>
      <c r="BB39" s="992">
        <f t="shared" si="7"/>
        <v>0</v>
      </c>
      <c r="BC39" s="992">
        <f t="shared" si="7"/>
        <v>0</v>
      </c>
      <c r="BD39" s="1002">
        <f t="shared" si="158"/>
        <v>2</v>
      </c>
      <c r="BE39" s="1002">
        <f t="shared" si="158"/>
        <v>260</v>
      </c>
      <c r="BF39" s="71">
        <f>'UZ-St'!$J$20</f>
        <v>30</v>
      </c>
      <c r="BG39" s="71">
        <f>'UZ-St'!$L$20</f>
        <v>216.2</v>
      </c>
      <c r="BH39" s="71">
        <f>'UZ-St'!$J$89</f>
        <v>15.875</v>
      </c>
      <c r="BI39" s="71">
        <f>'UZ-St'!$L$89</f>
        <v>75.34</v>
      </c>
      <c r="BJ39" s="71">
        <f>'UZ-St'!$J$140</f>
        <v>65.06</v>
      </c>
      <c r="BK39" s="71">
        <f>'UZ-St'!$L$140</f>
        <v>215</v>
      </c>
      <c r="BL39" s="992">
        <f t="shared" si="9"/>
        <v>110.935</v>
      </c>
      <c r="BM39" s="992">
        <f t="shared" si="9"/>
        <v>506.53999999999996</v>
      </c>
      <c r="BN39" s="1024"/>
      <c r="BO39" s="1024"/>
      <c r="BP39" s="71"/>
      <c r="BQ39" s="71"/>
      <c r="BR39" s="71"/>
      <c r="BS39" s="71"/>
      <c r="BT39" s="992">
        <f t="shared" si="10"/>
        <v>0</v>
      </c>
      <c r="BU39" s="992">
        <f t="shared" si="10"/>
        <v>0</v>
      </c>
      <c r="BV39" s="1024"/>
      <c r="BW39" s="1024"/>
      <c r="BX39" s="71"/>
      <c r="BY39" s="71"/>
      <c r="BZ39" s="71">
        <f>'VR or CCA-St'!$J$213</f>
        <v>25</v>
      </c>
      <c r="CA39" s="71">
        <f>'VR or CCA-St'!$L$213</f>
        <v>170</v>
      </c>
      <c r="CB39" s="992">
        <f t="shared" si="11"/>
        <v>25</v>
      </c>
      <c r="CC39" s="992">
        <f t="shared" si="11"/>
        <v>170</v>
      </c>
      <c r="CD39" s="72">
        <f>'UZ-Ew'!$L$22</f>
        <v>24333.48</v>
      </c>
      <c r="CE39" s="72">
        <f>'UZ-Ew'!$M$22</f>
        <v>29.41</v>
      </c>
      <c r="CF39" s="71"/>
      <c r="CG39" s="71"/>
      <c r="CH39" s="71"/>
      <c r="CI39" s="71"/>
      <c r="CJ39" s="992">
        <f t="shared" si="12"/>
        <v>24333.48</v>
      </c>
      <c r="CK39" s="992">
        <f t="shared" si="12"/>
        <v>29.41</v>
      </c>
      <c r="CL39" s="1024"/>
      <c r="CM39" s="1024"/>
      <c r="CN39" s="71"/>
      <c r="CO39" s="71"/>
      <c r="CP39" s="71">
        <f>'UN-Ew'!$L$106</f>
        <v>4500</v>
      </c>
      <c r="CQ39" s="71">
        <f>'UN-Ew'!$M$106</f>
        <v>0.4</v>
      </c>
      <c r="CR39" s="992">
        <f t="shared" si="13"/>
        <v>4500</v>
      </c>
      <c r="CS39" s="992">
        <f t="shared" si="13"/>
        <v>0.4</v>
      </c>
      <c r="CT39" s="1024"/>
      <c r="CU39" s="1024"/>
      <c r="CV39" s="71"/>
      <c r="CW39" s="71"/>
      <c r="CX39" s="71">
        <f>'VR or CCA-Ew'!$L$231</f>
        <v>18000</v>
      </c>
      <c r="CY39" s="71">
        <f>'VR or CCA-Ew'!$M$231</f>
        <v>1.2</v>
      </c>
      <c r="CZ39" s="992">
        <f t="shared" si="14"/>
        <v>18000</v>
      </c>
      <c r="DA39" s="992">
        <f t="shared" si="14"/>
        <v>1.2</v>
      </c>
      <c r="DB39" s="71">
        <f>'Tre(UZ)'!$R$23</f>
        <v>7.29</v>
      </c>
      <c r="DC39" s="71">
        <f>'Tre(UZ)'!$S$23</f>
        <v>10.935</v>
      </c>
      <c r="DD39" s="70"/>
      <c r="DE39" s="70"/>
      <c r="DF39" s="1048">
        <f t="shared" ref="DF39:DG40" si="172">DB39+DD39</f>
        <v>7.29</v>
      </c>
      <c r="DG39" s="1051">
        <f t="shared" si="172"/>
        <v>10.935</v>
      </c>
      <c r="DH39" s="1054">
        <f t="shared" si="16"/>
        <v>3</v>
      </c>
      <c r="DI39" s="1054">
        <f t="shared" si="17"/>
        <v>135.935</v>
      </c>
      <c r="DJ39" s="1054">
        <f t="shared" si="18"/>
        <v>7.29</v>
      </c>
      <c r="DK39" s="1049"/>
      <c r="DL39" s="1049">
        <v>1</v>
      </c>
      <c r="DM39" s="1054">
        <f t="shared" si="19"/>
        <v>46833.479999999996</v>
      </c>
      <c r="DN39" s="1054">
        <f>U39+AM39+BE39+BM39+BU39+CC39+CK39+CS39+DA39+DC39+DE39+'GC+Ghat'!I16</f>
        <v>1088.625</v>
      </c>
      <c r="DO39" s="1049"/>
    </row>
    <row r="40" spans="1:119">
      <c r="A40" s="1845"/>
      <c r="B40" s="1846"/>
      <c r="C40" s="1020" t="s">
        <v>2096</v>
      </c>
      <c r="D40" s="1024"/>
      <c r="E40" s="1024"/>
      <c r="F40" s="71">
        <f>uzri!$M$57</f>
        <v>7.5009999999999994</v>
      </c>
      <c r="G40" s="71">
        <f>uzri!$P$57</f>
        <v>508.96000000000004</v>
      </c>
      <c r="H40" s="71"/>
      <c r="I40" s="71"/>
      <c r="J40" s="992">
        <f t="shared" si="0"/>
        <v>7.5009999999999994</v>
      </c>
      <c r="K40" s="992">
        <f t="shared" si="0"/>
        <v>508.96000000000004</v>
      </c>
      <c r="L40" s="71">
        <f>uzrr!$M$10</f>
        <v>2.1</v>
      </c>
      <c r="M40" s="71">
        <f>uzrr!$P$10</f>
        <v>102.15</v>
      </c>
      <c r="N40" s="71"/>
      <c r="O40" s="71"/>
      <c r="P40" s="71"/>
      <c r="Q40" s="986"/>
      <c r="R40" s="992">
        <f t="shared" si="1"/>
        <v>2.1</v>
      </c>
      <c r="S40" s="992">
        <f t="shared" si="1"/>
        <v>102.15</v>
      </c>
      <c r="T40" s="1002">
        <f t="shared" si="2"/>
        <v>9.6009999999999991</v>
      </c>
      <c r="U40" s="1002">
        <f t="shared" si="2"/>
        <v>611.11</v>
      </c>
      <c r="V40" s="1024"/>
      <c r="W40" s="1024"/>
      <c r="X40" s="71">
        <f>unri!$M$81</f>
        <v>2.34</v>
      </c>
      <c r="Y40" s="71">
        <f>unri!$P$81</f>
        <v>150.61000000000001</v>
      </c>
      <c r="Z40" s="71"/>
      <c r="AA40" s="71"/>
      <c r="AB40" s="992">
        <f t="shared" si="3"/>
        <v>2.34</v>
      </c>
      <c r="AC40" s="992">
        <f t="shared" si="3"/>
        <v>150.61000000000001</v>
      </c>
      <c r="AD40" s="71"/>
      <c r="AE40" s="71"/>
      <c r="AF40" s="71"/>
      <c r="AG40" s="71"/>
      <c r="AH40" s="71"/>
      <c r="AI40" s="986"/>
      <c r="AJ40" s="992">
        <f t="shared" si="4"/>
        <v>0</v>
      </c>
      <c r="AK40" s="992">
        <f t="shared" si="4"/>
        <v>0</v>
      </c>
      <c r="AL40" s="1002">
        <f t="shared" si="82"/>
        <v>2.34</v>
      </c>
      <c r="AM40" s="1002">
        <f t="shared" si="82"/>
        <v>150.61000000000001</v>
      </c>
      <c r="AN40" s="1024">
        <f>vri!$M$24</f>
        <v>1.875</v>
      </c>
      <c r="AO40" s="71">
        <f>vri!$P$24</f>
        <v>76.94</v>
      </c>
      <c r="AP40" s="71">
        <f>vri!$M$265</f>
        <v>1.9100000000000001</v>
      </c>
      <c r="AQ40" s="71">
        <f>vri!$P$265</f>
        <v>147.82</v>
      </c>
      <c r="AR40" s="71">
        <f>vri!$M$457</f>
        <v>5</v>
      </c>
      <c r="AS40" s="71">
        <f>vri!$P$457</f>
        <v>350</v>
      </c>
      <c r="AT40" s="992">
        <f t="shared" si="6"/>
        <v>8.7850000000000001</v>
      </c>
      <c r="AU40" s="992">
        <f t="shared" si="6"/>
        <v>574.76</v>
      </c>
      <c r="AV40" s="71"/>
      <c r="AW40" s="71"/>
      <c r="AX40" s="71"/>
      <c r="AY40" s="71"/>
      <c r="AZ40" s="71"/>
      <c r="BA40" s="986"/>
      <c r="BB40" s="992">
        <f t="shared" si="7"/>
        <v>0</v>
      </c>
      <c r="BC40" s="992">
        <f t="shared" si="7"/>
        <v>0</v>
      </c>
      <c r="BD40" s="1002">
        <f t="shared" si="158"/>
        <v>8.7850000000000001</v>
      </c>
      <c r="BE40" s="1002">
        <f t="shared" si="158"/>
        <v>574.76</v>
      </c>
      <c r="BF40" s="1024"/>
      <c r="BG40" s="1024"/>
      <c r="BH40" s="71"/>
      <c r="BI40" s="71"/>
      <c r="BJ40" s="71"/>
      <c r="BK40" s="71"/>
      <c r="BL40" s="992">
        <f t="shared" si="9"/>
        <v>0</v>
      </c>
      <c r="BM40" s="992">
        <f t="shared" si="9"/>
        <v>0</v>
      </c>
      <c r="BN40" s="1024"/>
      <c r="BO40" s="1024"/>
      <c r="BP40" s="71">
        <f>'UN-St'!$J$57</f>
        <v>12</v>
      </c>
      <c r="BQ40" s="71">
        <f>'UN-St'!$L$57</f>
        <v>83.72</v>
      </c>
      <c r="BR40" s="71">
        <f>'UN-St'!$J$87</f>
        <v>47</v>
      </c>
      <c r="BS40" s="71">
        <f>'UN-St'!$L$87</f>
        <v>329</v>
      </c>
      <c r="BT40" s="992">
        <f t="shared" si="10"/>
        <v>59</v>
      </c>
      <c r="BU40" s="992">
        <f t="shared" si="10"/>
        <v>412.72</v>
      </c>
      <c r="BV40" s="71">
        <f>'VR or CCA-St'!$J$19</f>
        <v>33.549999999999997</v>
      </c>
      <c r="BW40" s="71">
        <f>'VR or CCA-St'!$L$19</f>
        <v>125.27</v>
      </c>
      <c r="BX40" s="71"/>
      <c r="BY40" s="71"/>
      <c r="BZ40" s="71">
        <f>'VR or CCA-St'!$J$200</f>
        <v>17.5</v>
      </c>
      <c r="CA40" s="71">
        <f>'VR or CCA-St'!$L$200</f>
        <v>0</v>
      </c>
      <c r="CB40" s="992">
        <f t="shared" si="11"/>
        <v>51.05</v>
      </c>
      <c r="CC40" s="992">
        <f t="shared" si="11"/>
        <v>125.27</v>
      </c>
      <c r="CD40" s="1024">
        <f>'UZ-Ew'!$L$20</f>
        <v>15902.597</v>
      </c>
      <c r="CE40" s="1024">
        <f>'UZ-Ew'!$M$20</f>
        <v>21.78</v>
      </c>
      <c r="CF40" s="71">
        <f>'UZ-Ew'!$L$106</f>
        <v>18588.726000000002</v>
      </c>
      <c r="CG40" s="71">
        <f>'UZ-Ew'!$M$106</f>
        <v>25.91</v>
      </c>
      <c r="CH40" s="71">
        <f>'UZ-Ew'!$L$120</f>
        <v>4500</v>
      </c>
      <c r="CI40" s="71">
        <f>'UZ-Ew'!$M$120</f>
        <v>0.5</v>
      </c>
      <c r="CJ40" s="992">
        <f t="shared" si="12"/>
        <v>38991.323000000004</v>
      </c>
      <c r="CK40" s="992">
        <f t="shared" si="12"/>
        <v>48.19</v>
      </c>
      <c r="CL40" s="1024"/>
      <c r="CM40" s="1024"/>
      <c r="CN40" s="71">
        <f>'UN-Ew'!$L$87</f>
        <v>11769.905000000001</v>
      </c>
      <c r="CO40" s="71">
        <f>'UN-Ew'!$M$87</f>
        <v>16.43</v>
      </c>
      <c r="CP40" s="71"/>
      <c r="CQ40" s="71"/>
      <c r="CR40" s="992">
        <f t="shared" si="13"/>
        <v>11769.905000000001</v>
      </c>
      <c r="CS40" s="992">
        <f t="shared" si="13"/>
        <v>16.43</v>
      </c>
      <c r="CT40" s="1024"/>
      <c r="CU40" s="1024"/>
      <c r="CV40" s="71"/>
      <c r="CW40" s="71"/>
      <c r="CX40" s="71">
        <f>'VR or CCA-Ew'!$L$204</f>
        <v>18000</v>
      </c>
      <c r="CY40" s="71">
        <f>'VR or CCA-Ew'!$M$204</f>
        <v>1.2</v>
      </c>
      <c r="CZ40" s="992">
        <f t="shared" si="14"/>
        <v>18000</v>
      </c>
      <c r="DA40" s="992">
        <f t="shared" si="14"/>
        <v>1.2</v>
      </c>
      <c r="DB40" s="71">
        <f>'Tre(UZ)'!$R$21</f>
        <v>9.5</v>
      </c>
      <c r="DC40" s="71">
        <f>'Tre(UZ)'!$S$21</f>
        <v>14.25</v>
      </c>
      <c r="DD40" s="70">
        <f>'Tre (UN)'!$F$19</f>
        <v>5</v>
      </c>
      <c r="DE40" s="70">
        <f>'Tre (UN)'!$G$19</f>
        <v>7.5</v>
      </c>
      <c r="DF40" s="1048">
        <f t="shared" si="172"/>
        <v>14.5</v>
      </c>
      <c r="DG40" s="1051">
        <f t="shared" si="172"/>
        <v>21.75</v>
      </c>
      <c r="DH40" s="1054">
        <f t="shared" si="16"/>
        <v>20.725999999999999</v>
      </c>
      <c r="DI40" s="1054">
        <f t="shared" si="17"/>
        <v>110.05</v>
      </c>
      <c r="DJ40" s="1054">
        <f t="shared" si="18"/>
        <v>14.5</v>
      </c>
      <c r="DK40" s="1049"/>
      <c r="DL40" s="1049">
        <v>1</v>
      </c>
      <c r="DM40" s="1054">
        <f t="shared" si="19"/>
        <v>68761.228000000003</v>
      </c>
      <c r="DN40" s="1054">
        <f>U40+AM40+BE40+BM40+BU40+CC40+CK40+CS40+DA40+DC40+DE40+'GC+Ghat'!I22</f>
        <v>1987.7000000000003</v>
      </c>
      <c r="DO40" s="1049"/>
    </row>
    <row r="41" spans="1:119">
      <c r="A41" s="1847"/>
      <c r="B41" s="1848"/>
      <c r="C41" s="993" t="s">
        <v>2062</v>
      </c>
      <c r="D41" s="76">
        <f t="shared" ref="D41:I41" si="173">D39+D40</f>
        <v>0</v>
      </c>
      <c r="E41" s="76">
        <f t="shared" si="173"/>
        <v>0</v>
      </c>
      <c r="F41" s="76">
        <f t="shared" si="173"/>
        <v>8.5009999999999994</v>
      </c>
      <c r="G41" s="76">
        <f t="shared" si="173"/>
        <v>579.1</v>
      </c>
      <c r="H41" s="76">
        <f t="shared" si="173"/>
        <v>0</v>
      </c>
      <c r="I41" s="76">
        <f t="shared" si="173"/>
        <v>0</v>
      </c>
      <c r="J41" s="76">
        <f t="shared" si="0"/>
        <v>8.5009999999999994</v>
      </c>
      <c r="K41" s="76">
        <f t="shared" si="0"/>
        <v>579.1</v>
      </c>
      <c r="L41" s="76">
        <f t="shared" ref="L41:Q41" si="174">L39+L40</f>
        <v>2.1</v>
      </c>
      <c r="M41" s="76">
        <f t="shared" si="174"/>
        <v>102.15</v>
      </c>
      <c r="N41" s="76">
        <f t="shared" si="174"/>
        <v>0</v>
      </c>
      <c r="O41" s="76">
        <f t="shared" si="174"/>
        <v>0</v>
      </c>
      <c r="P41" s="76">
        <f t="shared" si="174"/>
        <v>0</v>
      </c>
      <c r="Q41" s="76">
        <f t="shared" si="174"/>
        <v>0</v>
      </c>
      <c r="R41" s="76">
        <f t="shared" si="1"/>
        <v>2.1</v>
      </c>
      <c r="S41" s="76">
        <f t="shared" si="1"/>
        <v>102.15</v>
      </c>
      <c r="T41" s="1003">
        <f t="shared" si="2"/>
        <v>10.600999999999999</v>
      </c>
      <c r="U41" s="1003">
        <f t="shared" si="2"/>
        <v>681.25</v>
      </c>
      <c r="V41" s="76">
        <f t="shared" ref="V41:AA41" si="175">V39+V40</f>
        <v>0</v>
      </c>
      <c r="W41" s="76">
        <f t="shared" si="175"/>
        <v>0</v>
      </c>
      <c r="X41" s="76">
        <f t="shared" si="175"/>
        <v>2.34</v>
      </c>
      <c r="Y41" s="76">
        <f t="shared" si="175"/>
        <v>150.61000000000001</v>
      </c>
      <c r="Z41" s="76">
        <f t="shared" si="175"/>
        <v>0</v>
      </c>
      <c r="AA41" s="76">
        <f t="shared" si="175"/>
        <v>0</v>
      </c>
      <c r="AB41" s="76">
        <f t="shared" si="3"/>
        <v>2.34</v>
      </c>
      <c r="AC41" s="76">
        <f t="shared" si="3"/>
        <v>150.61000000000001</v>
      </c>
      <c r="AD41" s="76">
        <f t="shared" ref="AD41:AI41" si="176">AD39+AD40</f>
        <v>0</v>
      </c>
      <c r="AE41" s="76">
        <f t="shared" si="176"/>
        <v>0</v>
      </c>
      <c r="AF41" s="76">
        <f t="shared" si="176"/>
        <v>0</v>
      </c>
      <c r="AG41" s="76">
        <f t="shared" si="176"/>
        <v>0</v>
      </c>
      <c r="AH41" s="76">
        <f t="shared" si="176"/>
        <v>0</v>
      </c>
      <c r="AI41" s="76">
        <f t="shared" si="176"/>
        <v>0</v>
      </c>
      <c r="AJ41" s="76">
        <f t="shared" si="4"/>
        <v>0</v>
      </c>
      <c r="AK41" s="76">
        <f t="shared" si="4"/>
        <v>0</v>
      </c>
      <c r="AL41" s="1003">
        <f t="shared" si="82"/>
        <v>2.34</v>
      </c>
      <c r="AM41" s="1003">
        <f t="shared" si="82"/>
        <v>150.61000000000001</v>
      </c>
      <c r="AN41" s="76">
        <f t="shared" ref="AN41:AS41" si="177">AN39+AN40</f>
        <v>1.875</v>
      </c>
      <c r="AO41" s="76">
        <f t="shared" si="177"/>
        <v>76.94</v>
      </c>
      <c r="AP41" s="76">
        <f t="shared" si="177"/>
        <v>1.9100000000000001</v>
      </c>
      <c r="AQ41" s="76">
        <f t="shared" si="177"/>
        <v>147.82</v>
      </c>
      <c r="AR41" s="76">
        <f t="shared" si="177"/>
        <v>7</v>
      </c>
      <c r="AS41" s="76">
        <f t="shared" si="177"/>
        <v>610</v>
      </c>
      <c r="AT41" s="76">
        <f t="shared" si="6"/>
        <v>10.785</v>
      </c>
      <c r="AU41" s="76">
        <f t="shared" si="6"/>
        <v>834.76</v>
      </c>
      <c r="AV41" s="76">
        <f t="shared" ref="AV41:BA41" si="178">AV39+AV40</f>
        <v>0</v>
      </c>
      <c r="AW41" s="76">
        <f t="shared" si="178"/>
        <v>0</v>
      </c>
      <c r="AX41" s="76">
        <f t="shared" si="178"/>
        <v>0</v>
      </c>
      <c r="AY41" s="76">
        <f t="shared" si="178"/>
        <v>0</v>
      </c>
      <c r="AZ41" s="76">
        <f t="shared" si="178"/>
        <v>0</v>
      </c>
      <c r="BA41" s="76">
        <f t="shared" si="178"/>
        <v>0</v>
      </c>
      <c r="BB41" s="76">
        <f t="shared" si="7"/>
        <v>0</v>
      </c>
      <c r="BC41" s="76">
        <f t="shared" si="7"/>
        <v>0</v>
      </c>
      <c r="BD41" s="1003">
        <f t="shared" si="158"/>
        <v>10.785</v>
      </c>
      <c r="BE41" s="1003">
        <f t="shared" si="158"/>
        <v>834.76</v>
      </c>
      <c r="BF41" s="76">
        <f t="shared" ref="BF41:BK41" si="179">BF39+BF40</f>
        <v>30</v>
      </c>
      <c r="BG41" s="76">
        <f t="shared" si="179"/>
        <v>216.2</v>
      </c>
      <c r="BH41" s="76">
        <f t="shared" si="179"/>
        <v>15.875</v>
      </c>
      <c r="BI41" s="76">
        <f t="shared" si="179"/>
        <v>75.34</v>
      </c>
      <c r="BJ41" s="76">
        <f t="shared" si="179"/>
        <v>65.06</v>
      </c>
      <c r="BK41" s="76">
        <f t="shared" si="179"/>
        <v>215</v>
      </c>
      <c r="BL41" s="76">
        <f t="shared" si="9"/>
        <v>110.935</v>
      </c>
      <c r="BM41" s="76">
        <f t="shared" si="9"/>
        <v>506.53999999999996</v>
      </c>
      <c r="BN41" s="76">
        <f t="shared" ref="BN41:BS41" si="180">BN39+BN40</f>
        <v>0</v>
      </c>
      <c r="BO41" s="76">
        <f t="shared" si="180"/>
        <v>0</v>
      </c>
      <c r="BP41" s="76">
        <f t="shared" si="180"/>
        <v>12</v>
      </c>
      <c r="BQ41" s="76">
        <f t="shared" si="180"/>
        <v>83.72</v>
      </c>
      <c r="BR41" s="76">
        <f t="shared" si="180"/>
        <v>47</v>
      </c>
      <c r="BS41" s="76">
        <f t="shared" si="180"/>
        <v>329</v>
      </c>
      <c r="BT41" s="76">
        <f t="shared" si="10"/>
        <v>59</v>
      </c>
      <c r="BU41" s="76">
        <f t="shared" si="10"/>
        <v>412.72</v>
      </c>
      <c r="BV41" s="76">
        <f t="shared" ref="BV41:CA41" si="181">BV39+BV40</f>
        <v>33.549999999999997</v>
      </c>
      <c r="BW41" s="76">
        <f t="shared" si="181"/>
        <v>125.27</v>
      </c>
      <c r="BX41" s="76">
        <f t="shared" si="181"/>
        <v>0</v>
      </c>
      <c r="BY41" s="76">
        <f t="shared" si="181"/>
        <v>0</v>
      </c>
      <c r="BZ41" s="76">
        <f t="shared" si="181"/>
        <v>42.5</v>
      </c>
      <c r="CA41" s="76">
        <f t="shared" si="181"/>
        <v>170</v>
      </c>
      <c r="CB41" s="76">
        <f t="shared" si="11"/>
        <v>76.05</v>
      </c>
      <c r="CC41" s="76">
        <f t="shared" si="11"/>
        <v>295.27</v>
      </c>
      <c r="CD41" s="76">
        <f t="shared" ref="CD41:CI41" si="182">CD39+CD40</f>
        <v>40236.076999999997</v>
      </c>
      <c r="CE41" s="76">
        <f t="shared" si="182"/>
        <v>51.19</v>
      </c>
      <c r="CF41" s="76">
        <f t="shared" si="182"/>
        <v>18588.726000000002</v>
      </c>
      <c r="CG41" s="76">
        <f t="shared" si="182"/>
        <v>25.91</v>
      </c>
      <c r="CH41" s="76">
        <f t="shared" si="182"/>
        <v>4500</v>
      </c>
      <c r="CI41" s="76">
        <f t="shared" si="182"/>
        <v>0.5</v>
      </c>
      <c r="CJ41" s="76">
        <f t="shared" si="12"/>
        <v>63324.803</v>
      </c>
      <c r="CK41" s="76">
        <f t="shared" si="12"/>
        <v>77.599999999999994</v>
      </c>
      <c r="CL41" s="76">
        <f t="shared" ref="CL41:CQ41" si="183">CL39+CL40</f>
        <v>0</v>
      </c>
      <c r="CM41" s="76">
        <f t="shared" si="183"/>
        <v>0</v>
      </c>
      <c r="CN41" s="76">
        <f t="shared" si="183"/>
        <v>11769.905000000001</v>
      </c>
      <c r="CO41" s="76">
        <f t="shared" si="183"/>
        <v>16.43</v>
      </c>
      <c r="CP41" s="76">
        <f t="shared" si="183"/>
        <v>4500</v>
      </c>
      <c r="CQ41" s="76">
        <f t="shared" si="183"/>
        <v>0.4</v>
      </c>
      <c r="CR41" s="76">
        <f t="shared" si="13"/>
        <v>16269.905000000001</v>
      </c>
      <c r="CS41" s="76">
        <f t="shared" si="13"/>
        <v>16.829999999999998</v>
      </c>
      <c r="CT41" s="76">
        <f t="shared" ref="CT41:CY41" si="184">CT39+CT40</f>
        <v>0</v>
      </c>
      <c r="CU41" s="76">
        <f t="shared" si="184"/>
        <v>0</v>
      </c>
      <c r="CV41" s="76">
        <f t="shared" si="184"/>
        <v>0</v>
      </c>
      <c r="CW41" s="76">
        <f t="shared" si="184"/>
        <v>0</v>
      </c>
      <c r="CX41" s="76">
        <f t="shared" si="184"/>
        <v>36000</v>
      </c>
      <c r="CY41" s="76">
        <f t="shared" si="184"/>
        <v>2.4</v>
      </c>
      <c r="CZ41" s="76">
        <f t="shared" si="14"/>
        <v>36000</v>
      </c>
      <c r="DA41" s="76">
        <f t="shared" si="14"/>
        <v>2.4</v>
      </c>
      <c r="DB41" s="76">
        <f t="shared" ref="DB41:DN41" si="185">DB39+DB40</f>
        <v>16.79</v>
      </c>
      <c r="DC41" s="76">
        <f t="shared" si="185"/>
        <v>25.185000000000002</v>
      </c>
      <c r="DD41" s="76">
        <f t="shared" si="185"/>
        <v>5</v>
      </c>
      <c r="DE41" s="76">
        <f t="shared" si="185"/>
        <v>7.5</v>
      </c>
      <c r="DF41" s="76">
        <f t="shared" si="185"/>
        <v>21.79</v>
      </c>
      <c r="DG41" s="77">
        <f t="shared" si="185"/>
        <v>32.685000000000002</v>
      </c>
      <c r="DH41" s="74">
        <f t="shared" si="185"/>
        <v>23.725999999999999</v>
      </c>
      <c r="DI41" s="74">
        <f t="shared" si="185"/>
        <v>245.98500000000001</v>
      </c>
      <c r="DJ41" s="74">
        <f t="shared" si="185"/>
        <v>21.79</v>
      </c>
      <c r="DK41" s="74">
        <f t="shared" si="185"/>
        <v>0</v>
      </c>
      <c r="DL41" s="74">
        <f t="shared" si="185"/>
        <v>2</v>
      </c>
      <c r="DM41" s="74">
        <f t="shared" si="185"/>
        <v>115594.708</v>
      </c>
      <c r="DN41" s="74">
        <f t="shared" si="185"/>
        <v>3076.3250000000003</v>
      </c>
      <c r="DO41" s="1049"/>
    </row>
    <row r="42" spans="1:119">
      <c r="A42" s="1843" t="s">
        <v>2097</v>
      </c>
      <c r="B42" s="1844"/>
      <c r="C42" s="1020" t="s">
        <v>2098</v>
      </c>
      <c r="D42" s="1024"/>
      <c r="E42" s="1024"/>
      <c r="F42" s="1024"/>
      <c r="G42" s="1024"/>
      <c r="H42" s="1024"/>
      <c r="I42" s="1024"/>
      <c r="J42" s="992">
        <f t="shared" si="0"/>
        <v>0</v>
      </c>
      <c r="K42" s="992">
        <f t="shared" si="0"/>
        <v>0</v>
      </c>
      <c r="L42" s="1024"/>
      <c r="M42" s="1024"/>
      <c r="N42" s="1024"/>
      <c r="O42" s="1024"/>
      <c r="P42" s="1024"/>
      <c r="Q42" s="985"/>
      <c r="R42" s="992">
        <f t="shared" si="1"/>
        <v>0</v>
      </c>
      <c r="S42" s="992">
        <f t="shared" si="1"/>
        <v>0</v>
      </c>
      <c r="T42" s="1002">
        <f t="shared" si="2"/>
        <v>0</v>
      </c>
      <c r="U42" s="1002">
        <f t="shared" si="2"/>
        <v>0</v>
      </c>
      <c r="V42" s="71">
        <f>unri!$M$13</f>
        <v>2.11</v>
      </c>
      <c r="W42" s="71">
        <f>unri!$P$13</f>
        <v>124.21</v>
      </c>
      <c r="X42" s="1024"/>
      <c r="Y42" s="1024"/>
      <c r="Z42" s="1024"/>
      <c r="AA42" s="1024"/>
      <c r="AB42" s="992">
        <f t="shared" si="3"/>
        <v>2.11</v>
      </c>
      <c r="AC42" s="992">
        <f t="shared" si="3"/>
        <v>124.21</v>
      </c>
      <c r="AD42" s="71">
        <f>unrr!$M$13</f>
        <v>1.75</v>
      </c>
      <c r="AE42" s="71">
        <f>unrr!$P$13</f>
        <v>64.569999999999993</v>
      </c>
      <c r="AF42" s="1024"/>
      <c r="AG42" s="1024"/>
      <c r="AH42" s="1024"/>
      <c r="AI42" s="985"/>
      <c r="AJ42" s="992">
        <f t="shared" si="4"/>
        <v>1.75</v>
      </c>
      <c r="AK42" s="992">
        <f t="shared" si="4"/>
        <v>64.569999999999993</v>
      </c>
      <c r="AL42" s="1002">
        <f t="shared" si="82"/>
        <v>3.86</v>
      </c>
      <c r="AM42" s="1002">
        <f t="shared" si="82"/>
        <v>188.77999999999997</v>
      </c>
      <c r="AN42" s="1024">
        <f>vri!$M$56</f>
        <v>16.920000000000002</v>
      </c>
      <c r="AO42" s="71">
        <f>vri!$P$56</f>
        <v>727.59999999999991</v>
      </c>
      <c r="AP42" s="1024"/>
      <c r="AQ42" s="1024"/>
      <c r="AR42" s="71">
        <f>vri!$M$420</f>
        <v>2.36</v>
      </c>
      <c r="AS42" s="71">
        <f>vri!$P$420</f>
        <v>177</v>
      </c>
      <c r="AT42" s="992">
        <f t="shared" si="6"/>
        <v>19.28</v>
      </c>
      <c r="AU42" s="992">
        <f t="shared" si="6"/>
        <v>904.59999999999991</v>
      </c>
      <c r="AV42" s="1024"/>
      <c r="AW42" s="1024"/>
      <c r="AX42" s="1024"/>
      <c r="AY42" s="1024"/>
      <c r="AZ42" s="1024"/>
      <c r="BA42" s="985"/>
      <c r="BB42" s="992">
        <f t="shared" si="7"/>
        <v>0</v>
      </c>
      <c r="BC42" s="992">
        <f t="shared" si="7"/>
        <v>0</v>
      </c>
      <c r="BD42" s="1002">
        <f t="shared" si="158"/>
        <v>19.28</v>
      </c>
      <c r="BE42" s="1002">
        <f t="shared" si="158"/>
        <v>904.59999999999991</v>
      </c>
      <c r="BF42" s="1024"/>
      <c r="BG42" s="1024"/>
      <c r="BH42" s="1024"/>
      <c r="BI42" s="1024"/>
      <c r="BJ42" s="1024"/>
      <c r="BK42" s="1024"/>
      <c r="BL42" s="992">
        <f t="shared" si="9"/>
        <v>0</v>
      </c>
      <c r="BM42" s="992">
        <f t="shared" si="9"/>
        <v>0</v>
      </c>
      <c r="BN42" s="1024">
        <f>'UN-St'!$J$10</f>
        <v>6.95</v>
      </c>
      <c r="BO42" s="1024">
        <f>'UN-St'!$L$10</f>
        <v>14.43</v>
      </c>
      <c r="BP42" s="1024">
        <f>'UN-St'!$J$62</f>
        <v>15.2</v>
      </c>
      <c r="BQ42" s="1024">
        <f>'UN-St'!$L$62</f>
        <v>41.83</v>
      </c>
      <c r="BR42" s="1024">
        <f>'UN-St'!$J$85</f>
        <v>30</v>
      </c>
      <c r="BS42" s="1024">
        <f>'UN-St'!$L$85</f>
        <v>210</v>
      </c>
      <c r="BT42" s="992">
        <f t="shared" si="10"/>
        <v>52.15</v>
      </c>
      <c r="BU42" s="992">
        <f t="shared" si="10"/>
        <v>266.26</v>
      </c>
      <c r="BV42" s="71">
        <f>'VR or CCA-St'!$J$24</f>
        <v>54.150000000000006</v>
      </c>
      <c r="BW42" s="71">
        <f>'VR or CCA-St'!$L$24</f>
        <v>116.59</v>
      </c>
      <c r="BX42" s="1024"/>
      <c r="BY42" s="1024"/>
      <c r="BZ42" s="1024"/>
      <c r="CA42" s="1024"/>
      <c r="CB42" s="992">
        <f t="shared" si="11"/>
        <v>54.150000000000006</v>
      </c>
      <c r="CC42" s="992">
        <f t="shared" si="11"/>
        <v>116.59</v>
      </c>
      <c r="CD42" s="1024"/>
      <c r="CE42" s="1024"/>
      <c r="CF42" s="1024"/>
      <c r="CG42" s="1024"/>
      <c r="CH42" s="1024"/>
      <c r="CI42" s="1024"/>
      <c r="CJ42" s="992">
        <f t="shared" si="12"/>
        <v>0</v>
      </c>
      <c r="CK42" s="992">
        <f t="shared" si="12"/>
        <v>0</v>
      </c>
      <c r="CL42" s="1024"/>
      <c r="CM42" s="1024"/>
      <c r="CN42" s="1024">
        <f>'UN-Ew'!$L$92</f>
        <v>3690.7020000000002</v>
      </c>
      <c r="CO42" s="1024">
        <f>'UN-Ew'!$M$92</f>
        <v>4.87</v>
      </c>
      <c r="CP42" s="1024"/>
      <c r="CQ42" s="1024"/>
      <c r="CR42" s="992">
        <f t="shared" si="13"/>
        <v>3690.7020000000002</v>
      </c>
      <c r="CS42" s="992">
        <f t="shared" si="13"/>
        <v>4.87</v>
      </c>
      <c r="CT42" s="1024"/>
      <c r="CU42" s="1024"/>
      <c r="CV42" s="1024">
        <f>'VR or CCA-Ew'!$L$173</f>
        <v>5066.558</v>
      </c>
      <c r="CW42" s="1024">
        <f>'VR or CCA-Ew'!$M$173</f>
        <v>13.219999999999999</v>
      </c>
      <c r="CX42" s="1024">
        <f>'VR or CCA-Ew'!$L$234</f>
        <v>9000</v>
      </c>
      <c r="CY42" s="71">
        <f>'VR or CCA-Ew'!$M$234</f>
        <v>1</v>
      </c>
      <c r="CZ42" s="992">
        <f t="shared" si="14"/>
        <v>14066.558000000001</v>
      </c>
      <c r="DA42" s="992">
        <f t="shared" si="14"/>
        <v>14.219999999999999</v>
      </c>
      <c r="DB42" s="1024"/>
      <c r="DC42" s="1024"/>
      <c r="DD42" s="70">
        <f>'Tre (UN)'!$F$17</f>
        <v>4.96</v>
      </c>
      <c r="DE42" s="70">
        <f>'Tre (UN)'!$G$17</f>
        <v>7.44</v>
      </c>
      <c r="DF42" s="1048">
        <f t="shared" ref="DF42:DG43" si="186">DB42+DD42</f>
        <v>4.96</v>
      </c>
      <c r="DG42" s="1051">
        <f t="shared" si="186"/>
        <v>7.44</v>
      </c>
      <c r="DH42" s="1054">
        <f t="shared" si="16"/>
        <v>23.14</v>
      </c>
      <c r="DI42" s="1054">
        <f t="shared" si="17"/>
        <v>106.30000000000001</v>
      </c>
      <c r="DJ42" s="1054">
        <f t="shared" si="18"/>
        <v>4.96</v>
      </c>
      <c r="DK42" s="1049"/>
      <c r="DL42" s="1049"/>
      <c r="DM42" s="1054">
        <f t="shared" si="19"/>
        <v>17757.260000000002</v>
      </c>
      <c r="DN42" s="1054">
        <f t="shared" si="32"/>
        <v>1502.7599999999998</v>
      </c>
      <c r="DO42" s="1049"/>
    </row>
    <row r="43" spans="1:119">
      <c r="A43" s="1845"/>
      <c r="B43" s="1846"/>
      <c r="C43" s="1020" t="s">
        <v>2099</v>
      </c>
      <c r="D43" s="71">
        <f>uzri!$M$23</f>
        <v>3.45</v>
      </c>
      <c r="E43" s="71">
        <f>uzri!$P$23</f>
        <v>244.06</v>
      </c>
      <c r="F43" s="71">
        <f>uzri!$M$59</f>
        <v>2.2650000000000001</v>
      </c>
      <c r="G43" s="71">
        <f>uzri!$P$59</f>
        <v>171.7</v>
      </c>
      <c r="H43" s="71"/>
      <c r="I43" s="71"/>
      <c r="J43" s="992">
        <f t="shared" si="0"/>
        <v>5.7149999999999999</v>
      </c>
      <c r="K43" s="992">
        <f t="shared" si="0"/>
        <v>415.76</v>
      </c>
      <c r="L43" s="1024"/>
      <c r="M43" s="1024"/>
      <c r="N43" s="1024"/>
      <c r="O43" s="1024"/>
      <c r="P43" s="1024"/>
      <c r="Q43" s="985"/>
      <c r="R43" s="992">
        <f t="shared" si="1"/>
        <v>0</v>
      </c>
      <c r="S43" s="992">
        <f t="shared" si="1"/>
        <v>0</v>
      </c>
      <c r="T43" s="1002">
        <f t="shared" si="2"/>
        <v>5.7149999999999999</v>
      </c>
      <c r="U43" s="1002">
        <f t="shared" si="2"/>
        <v>415.76</v>
      </c>
      <c r="V43" s="71"/>
      <c r="W43" s="71"/>
      <c r="X43" s="71"/>
      <c r="Y43" s="71"/>
      <c r="Z43" s="71">
        <f>unri!$M$119</f>
        <v>2.5</v>
      </c>
      <c r="AA43" s="71">
        <f>unri!$P$119</f>
        <v>175</v>
      </c>
      <c r="AB43" s="992">
        <f t="shared" si="3"/>
        <v>2.5</v>
      </c>
      <c r="AC43" s="992">
        <f t="shared" si="3"/>
        <v>175</v>
      </c>
      <c r="AD43" s="1024"/>
      <c r="AE43" s="1024"/>
      <c r="AF43" s="1024"/>
      <c r="AG43" s="1024"/>
      <c r="AH43" s="1024"/>
      <c r="AI43" s="985"/>
      <c r="AJ43" s="992">
        <f t="shared" si="4"/>
        <v>0</v>
      </c>
      <c r="AK43" s="992">
        <f t="shared" si="4"/>
        <v>0</v>
      </c>
      <c r="AL43" s="1002">
        <f t="shared" si="82"/>
        <v>2.5</v>
      </c>
      <c r="AM43" s="1002">
        <f t="shared" si="82"/>
        <v>175</v>
      </c>
      <c r="AN43" s="71">
        <f>vri!$M$66</f>
        <v>10.975000000000001</v>
      </c>
      <c r="AO43" s="71">
        <f>vri!$P$66</f>
        <v>517.8599999999999</v>
      </c>
      <c r="AP43" s="71">
        <f>vri!$M$269</f>
        <v>2.427</v>
      </c>
      <c r="AQ43" s="71">
        <f>vri!$P$269</f>
        <v>144.76</v>
      </c>
      <c r="AR43" s="71">
        <f>vri!$M$472</f>
        <v>7</v>
      </c>
      <c r="AS43" s="71">
        <f>vri!$P$472</f>
        <v>490</v>
      </c>
      <c r="AT43" s="992">
        <f t="shared" si="6"/>
        <v>20.402000000000001</v>
      </c>
      <c r="AU43" s="992">
        <f t="shared" si="6"/>
        <v>1152.6199999999999</v>
      </c>
      <c r="AV43" s="1024"/>
      <c r="AW43" s="1024"/>
      <c r="AX43" s="1024"/>
      <c r="AY43" s="1024"/>
      <c r="AZ43" s="1024"/>
      <c r="BA43" s="985"/>
      <c r="BB43" s="992">
        <f t="shared" si="7"/>
        <v>0</v>
      </c>
      <c r="BC43" s="992">
        <f t="shared" si="7"/>
        <v>0</v>
      </c>
      <c r="BD43" s="1002">
        <f t="shared" si="158"/>
        <v>20.402000000000001</v>
      </c>
      <c r="BE43" s="1002">
        <f t="shared" si="158"/>
        <v>1152.6199999999999</v>
      </c>
      <c r="BF43" s="71">
        <f>'UZ-St'!$J$26</f>
        <v>67</v>
      </c>
      <c r="BG43" s="71">
        <f>'UZ-St'!$L$26</f>
        <v>322.33</v>
      </c>
      <c r="BH43" s="71">
        <f>'UZ-St'!$J$87</f>
        <v>75</v>
      </c>
      <c r="BI43" s="71">
        <f>'UZ-St'!$L$87</f>
        <v>624.5</v>
      </c>
      <c r="BJ43" s="71">
        <f>'UZ-St'!$J$149</f>
        <v>80</v>
      </c>
      <c r="BK43" s="71">
        <f>'UZ-St'!$L$149</f>
        <v>315</v>
      </c>
      <c r="BL43" s="992">
        <f t="shared" si="9"/>
        <v>222</v>
      </c>
      <c r="BM43" s="992">
        <f t="shared" si="9"/>
        <v>1261.83</v>
      </c>
      <c r="BN43" s="71"/>
      <c r="BO43" s="71"/>
      <c r="BP43" s="71">
        <f>'UN-St'!$J$60</f>
        <v>41</v>
      </c>
      <c r="BQ43" s="71">
        <f>'UN-St'!$L$60</f>
        <v>301.09000000000003</v>
      </c>
      <c r="BR43" s="71"/>
      <c r="BS43" s="71"/>
      <c r="BT43" s="992">
        <f t="shared" si="10"/>
        <v>41</v>
      </c>
      <c r="BU43" s="992">
        <f t="shared" si="10"/>
        <v>301.09000000000003</v>
      </c>
      <c r="BV43" s="71">
        <f>'VR or CCA-St'!$J$34</f>
        <v>48.3</v>
      </c>
      <c r="BW43" s="71">
        <f>'VR or CCA-St'!$L$34</f>
        <v>101.01</v>
      </c>
      <c r="BX43" s="71">
        <f>'VR or CCA-St'!$J$156</f>
        <v>12</v>
      </c>
      <c r="BY43" s="71">
        <f>'VR or CCA-St'!$L$156</f>
        <v>100.68</v>
      </c>
      <c r="BZ43" s="71">
        <f>'VR or CCA-St'!$J$215</f>
        <v>24</v>
      </c>
      <c r="CA43" s="71">
        <f>'VR or CCA-St'!$L$215</f>
        <v>120</v>
      </c>
      <c r="CB43" s="992">
        <f t="shared" si="11"/>
        <v>84.3</v>
      </c>
      <c r="CC43" s="992">
        <f t="shared" si="11"/>
        <v>321.69</v>
      </c>
      <c r="CD43" s="71">
        <f>'UZ-Ew'!$L$31</f>
        <v>28700.13</v>
      </c>
      <c r="CE43" s="71">
        <f>'UZ-Ew'!$M$31</f>
        <v>38.4</v>
      </c>
      <c r="CF43" s="71">
        <f>'UZ-Ew'!$L$108</f>
        <v>6433.84</v>
      </c>
      <c r="CG43" s="71">
        <f>'UZ-Ew'!$M$108</f>
        <v>10.17</v>
      </c>
      <c r="CH43" s="71"/>
      <c r="CI43" s="71"/>
      <c r="CJ43" s="992">
        <f t="shared" si="12"/>
        <v>35133.97</v>
      </c>
      <c r="CK43" s="992">
        <f t="shared" si="12"/>
        <v>48.57</v>
      </c>
      <c r="CL43" s="71"/>
      <c r="CM43" s="71"/>
      <c r="CN43" s="71"/>
      <c r="CO43" s="71"/>
      <c r="CP43" s="71"/>
      <c r="CQ43" s="71"/>
      <c r="CR43" s="992">
        <f t="shared" si="13"/>
        <v>0</v>
      </c>
      <c r="CS43" s="992">
        <f t="shared" si="13"/>
        <v>0</v>
      </c>
      <c r="CT43" s="71">
        <f>'VR or CCA-Ew'!$L$28</f>
        <v>5143.1350000000002</v>
      </c>
      <c r="CU43" s="71">
        <f>'VR or CCA-Ew'!$M$28</f>
        <v>5.62</v>
      </c>
      <c r="CV43" s="71">
        <f>'VR or CCA-Ew'!$L$166</f>
        <v>2210.3000000000002</v>
      </c>
      <c r="CW43" s="71">
        <f>'VR or CCA-Ew'!$M$166</f>
        <v>3.23</v>
      </c>
      <c r="CX43" s="71">
        <f>'VR or CCA-Ew'!$L$242</f>
        <v>31500</v>
      </c>
      <c r="CY43" s="71">
        <f>'VR or CCA-Ew'!$M$242</f>
        <v>2.1</v>
      </c>
      <c r="CZ43" s="992">
        <f t="shared" si="14"/>
        <v>38853.434999999998</v>
      </c>
      <c r="DA43" s="992">
        <f t="shared" si="14"/>
        <v>10.95</v>
      </c>
      <c r="DB43" s="71">
        <f>'Tre(UZ)'!$R$37</f>
        <v>6</v>
      </c>
      <c r="DC43" s="71">
        <f>'Tre(UZ)'!$S$37</f>
        <v>9</v>
      </c>
      <c r="DD43" s="70"/>
      <c r="DE43" s="70"/>
      <c r="DF43" s="1048">
        <f t="shared" si="186"/>
        <v>6</v>
      </c>
      <c r="DG43" s="1051">
        <f t="shared" si="186"/>
        <v>9</v>
      </c>
      <c r="DH43" s="1054">
        <f t="shared" si="16"/>
        <v>28.617000000000001</v>
      </c>
      <c r="DI43" s="1054">
        <f t="shared" si="17"/>
        <v>347.3</v>
      </c>
      <c r="DJ43" s="1054">
        <f t="shared" si="18"/>
        <v>6</v>
      </c>
      <c r="DK43" s="1049"/>
      <c r="DL43" s="1049">
        <v>1</v>
      </c>
      <c r="DM43" s="1054">
        <f t="shared" si="19"/>
        <v>73987.404999999999</v>
      </c>
      <c r="DN43" s="1054">
        <f>U43+AM43+BE43+BM43+BU43+CC43+CK43+CS43+DA43+DC43+DE43+'GC+Ghat'!I21</f>
        <v>3741.51</v>
      </c>
      <c r="DO43" s="1049"/>
    </row>
    <row r="44" spans="1:119">
      <c r="A44" s="1847"/>
      <c r="B44" s="1848"/>
      <c r="C44" s="993" t="s">
        <v>2062</v>
      </c>
      <c r="D44" s="76">
        <f t="shared" ref="D44:I44" si="187">D42+D43</f>
        <v>3.45</v>
      </c>
      <c r="E44" s="76">
        <f t="shared" si="187"/>
        <v>244.06</v>
      </c>
      <c r="F44" s="76">
        <f t="shared" si="187"/>
        <v>2.2650000000000001</v>
      </c>
      <c r="G44" s="76">
        <f t="shared" si="187"/>
        <v>171.7</v>
      </c>
      <c r="H44" s="76">
        <f t="shared" si="187"/>
        <v>0</v>
      </c>
      <c r="I44" s="76">
        <f t="shared" si="187"/>
        <v>0</v>
      </c>
      <c r="J44" s="76">
        <f t="shared" si="0"/>
        <v>5.7149999999999999</v>
      </c>
      <c r="K44" s="76">
        <f t="shared" si="0"/>
        <v>415.76</v>
      </c>
      <c r="L44" s="76">
        <f t="shared" ref="L44:Q44" si="188">L42+L43</f>
        <v>0</v>
      </c>
      <c r="M44" s="76">
        <f t="shared" si="188"/>
        <v>0</v>
      </c>
      <c r="N44" s="76">
        <f t="shared" si="188"/>
        <v>0</v>
      </c>
      <c r="O44" s="76">
        <f t="shared" si="188"/>
        <v>0</v>
      </c>
      <c r="P44" s="76">
        <f t="shared" si="188"/>
        <v>0</v>
      </c>
      <c r="Q44" s="76">
        <f t="shared" si="188"/>
        <v>0</v>
      </c>
      <c r="R44" s="76">
        <f t="shared" si="1"/>
        <v>0</v>
      </c>
      <c r="S44" s="76">
        <f t="shared" si="1"/>
        <v>0</v>
      </c>
      <c r="T44" s="1003">
        <f t="shared" si="2"/>
        <v>5.7149999999999999</v>
      </c>
      <c r="U44" s="1003">
        <f t="shared" si="2"/>
        <v>415.76</v>
      </c>
      <c r="V44" s="76">
        <f t="shared" ref="V44:AA44" si="189">V42+V43</f>
        <v>2.11</v>
      </c>
      <c r="W44" s="76">
        <f t="shared" si="189"/>
        <v>124.21</v>
      </c>
      <c r="X44" s="76">
        <f t="shared" si="189"/>
        <v>0</v>
      </c>
      <c r="Y44" s="76">
        <f t="shared" si="189"/>
        <v>0</v>
      </c>
      <c r="Z44" s="76">
        <f t="shared" si="189"/>
        <v>2.5</v>
      </c>
      <c r="AA44" s="76">
        <f t="shared" si="189"/>
        <v>175</v>
      </c>
      <c r="AB44" s="76">
        <f t="shared" si="3"/>
        <v>4.6099999999999994</v>
      </c>
      <c r="AC44" s="76">
        <f t="shared" si="3"/>
        <v>299.20999999999998</v>
      </c>
      <c r="AD44" s="76">
        <f t="shared" ref="AD44:AI44" si="190">AD42+AD43</f>
        <v>1.75</v>
      </c>
      <c r="AE44" s="76">
        <f t="shared" si="190"/>
        <v>64.569999999999993</v>
      </c>
      <c r="AF44" s="76">
        <f t="shared" si="190"/>
        <v>0</v>
      </c>
      <c r="AG44" s="76">
        <f t="shared" si="190"/>
        <v>0</v>
      </c>
      <c r="AH44" s="76">
        <f t="shared" si="190"/>
        <v>0</v>
      </c>
      <c r="AI44" s="76">
        <f t="shared" si="190"/>
        <v>0</v>
      </c>
      <c r="AJ44" s="76">
        <f t="shared" si="4"/>
        <v>1.75</v>
      </c>
      <c r="AK44" s="76">
        <f t="shared" si="4"/>
        <v>64.569999999999993</v>
      </c>
      <c r="AL44" s="1003">
        <f t="shared" si="82"/>
        <v>6.3599999999999994</v>
      </c>
      <c r="AM44" s="1003">
        <f t="shared" si="82"/>
        <v>363.78</v>
      </c>
      <c r="AN44" s="76">
        <f t="shared" ref="AN44:AS44" si="191">AN42+AN43</f>
        <v>27.895000000000003</v>
      </c>
      <c r="AO44" s="76">
        <f t="shared" si="191"/>
        <v>1245.4599999999998</v>
      </c>
      <c r="AP44" s="76">
        <f t="shared" si="191"/>
        <v>2.427</v>
      </c>
      <c r="AQ44" s="76">
        <f t="shared" si="191"/>
        <v>144.76</v>
      </c>
      <c r="AR44" s="76">
        <f t="shared" si="191"/>
        <v>9.36</v>
      </c>
      <c r="AS44" s="76">
        <f t="shared" si="191"/>
        <v>667</v>
      </c>
      <c r="AT44" s="76">
        <f t="shared" si="6"/>
        <v>39.682000000000002</v>
      </c>
      <c r="AU44" s="76">
        <f t="shared" si="6"/>
        <v>2057.2199999999998</v>
      </c>
      <c r="AV44" s="76">
        <f t="shared" ref="AV44:BA44" si="192">AV42+AV43</f>
        <v>0</v>
      </c>
      <c r="AW44" s="76">
        <f t="shared" si="192"/>
        <v>0</v>
      </c>
      <c r="AX44" s="76">
        <f t="shared" si="192"/>
        <v>0</v>
      </c>
      <c r="AY44" s="76">
        <f t="shared" si="192"/>
        <v>0</v>
      </c>
      <c r="AZ44" s="76">
        <f t="shared" si="192"/>
        <v>0</v>
      </c>
      <c r="BA44" s="76">
        <f t="shared" si="192"/>
        <v>0</v>
      </c>
      <c r="BB44" s="76">
        <f t="shared" si="7"/>
        <v>0</v>
      </c>
      <c r="BC44" s="76">
        <f t="shared" si="7"/>
        <v>0</v>
      </c>
      <c r="BD44" s="1003">
        <f t="shared" si="158"/>
        <v>39.682000000000002</v>
      </c>
      <c r="BE44" s="1003">
        <f t="shared" si="158"/>
        <v>2057.2199999999998</v>
      </c>
      <c r="BF44" s="76">
        <f t="shared" ref="BF44:BK44" si="193">BF42+BF43</f>
        <v>67</v>
      </c>
      <c r="BG44" s="76">
        <f t="shared" si="193"/>
        <v>322.33</v>
      </c>
      <c r="BH44" s="76">
        <f t="shared" si="193"/>
        <v>75</v>
      </c>
      <c r="BI44" s="76">
        <f t="shared" si="193"/>
        <v>624.5</v>
      </c>
      <c r="BJ44" s="76">
        <f t="shared" si="193"/>
        <v>80</v>
      </c>
      <c r="BK44" s="76">
        <f t="shared" si="193"/>
        <v>315</v>
      </c>
      <c r="BL44" s="76">
        <f t="shared" si="9"/>
        <v>222</v>
      </c>
      <c r="BM44" s="76">
        <f t="shared" si="9"/>
        <v>1261.83</v>
      </c>
      <c r="BN44" s="76">
        <f t="shared" ref="BN44:BS44" si="194">BN42+BN43</f>
        <v>6.95</v>
      </c>
      <c r="BO44" s="76">
        <f t="shared" si="194"/>
        <v>14.43</v>
      </c>
      <c r="BP44" s="76">
        <f t="shared" si="194"/>
        <v>56.2</v>
      </c>
      <c r="BQ44" s="76">
        <f t="shared" si="194"/>
        <v>342.92</v>
      </c>
      <c r="BR44" s="76">
        <f t="shared" si="194"/>
        <v>30</v>
      </c>
      <c r="BS44" s="76">
        <f t="shared" si="194"/>
        <v>210</v>
      </c>
      <c r="BT44" s="76">
        <f t="shared" si="10"/>
        <v>93.15</v>
      </c>
      <c r="BU44" s="76">
        <f t="shared" si="10"/>
        <v>567.35</v>
      </c>
      <c r="BV44" s="76">
        <f t="shared" ref="BV44:CA44" si="195">BV42+BV43</f>
        <v>102.45</v>
      </c>
      <c r="BW44" s="76">
        <f t="shared" si="195"/>
        <v>217.60000000000002</v>
      </c>
      <c r="BX44" s="76">
        <f t="shared" si="195"/>
        <v>12</v>
      </c>
      <c r="BY44" s="76">
        <f t="shared" si="195"/>
        <v>100.68</v>
      </c>
      <c r="BZ44" s="76">
        <f t="shared" si="195"/>
        <v>24</v>
      </c>
      <c r="CA44" s="76">
        <f t="shared" si="195"/>
        <v>120</v>
      </c>
      <c r="CB44" s="76">
        <f t="shared" si="11"/>
        <v>138.44999999999999</v>
      </c>
      <c r="CC44" s="76">
        <f t="shared" si="11"/>
        <v>438.28000000000003</v>
      </c>
      <c r="CD44" s="76">
        <f t="shared" ref="CD44:CI44" si="196">CD42+CD43</f>
        <v>28700.13</v>
      </c>
      <c r="CE44" s="76">
        <f t="shared" si="196"/>
        <v>38.4</v>
      </c>
      <c r="CF44" s="76">
        <f t="shared" si="196"/>
        <v>6433.84</v>
      </c>
      <c r="CG44" s="76">
        <f t="shared" si="196"/>
        <v>10.17</v>
      </c>
      <c r="CH44" s="76">
        <f t="shared" si="196"/>
        <v>0</v>
      </c>
      <c r="CI44" s="76">
        <f t="shared" si="196"/>
        <v>0</v>
      </c>
      <c r="CJ44" s="76">
        <f t="shared" si="12"/>
        <v>35133.97</v>
      </c>
      <c r="CK44" s="76">
        <f t="shared" si="12"/>
        <v>48.57</v>
      </c>
      <c r="CL44" s="76">
        <f t="shared" ref="CL44:CQ44" si="197">CL42+CL43</f>
        <v>0</v>
      </c>
      <c r="CM44" s="76">
        <f t="shared" si="197"/>
        <v>0</v>
      </c>
      <c r="CN44" s="76">
        <f t="shared" si="197"/>
        <v>3690.7020000000002</v>
      </c>
      <c r="CO44" s="76">
        <f t="shared" si="197"/>
        <v>4.87</v>
      </c>
      <c r="CP44" s="76">
        <f t="shared" si="197"/>
        <v>0</v>
      </c>
      <c r="CQ44" s="76">
        <f t="shared" si="197"/>
        <v>0</v>
      </c>
      <c r="CR44" s="76">
        <f t="shared" si="13"/>
        <v>3690.7020000000002</v>
      </c>
      <c r="CS44" s="76">
        <f t="shared" si="13"/>
        <v>4.87</v>
      </c>
      <c r="CT44" s="76">
        <f t="shared" ref="CT44:CY44" si="198">CT42+CT43</f>
        <v>5143.1350000000002</v>
      </c>
      <c r="CU44" s="76">
        <f t="shared" si="198"/>
        <v>5.62</v>
      </c>
      <c r="CV44" s="76">
        <f t="shared" si="198"/>
        <v>7276.8580000000002</v>
      </c>
      <c r="CW44" s="76">
        <f t="shared" si="198"/>
        <v>16.45</v>
      </c>
      <c r="CX44" s="76">
        <f t="shared" si="198"/>
        <v>40500</v>
      </c>
      <c r="CY44" s="76">
        <f t="shared" si="198"/>
        <v>3.1</v>
      </c>
      <c r="CZ44" s="76">
        <f t="shared" si="14"/>
        <v>52919.993000000002</v>
      </c>
      <c r="DA44" s="76">
        <f t="shared" si="14"/>
        <v>25.17</v>
      </c>
      <c r="DB44" s="76">
        <f t="shared" ref="DB44:DN44" si="199">DB42+DB43</f>
        <v>6</v>
      </c>
      <c r="DC44" s="76">
        <f t="shared" si="199"/>
        <v>9</v>
      </c>
      <c r="DD44" s="76">
        <f t="shared" si="199"/>
        <v>4.96</v>
      </c>
      <c r="DE44" s="76">
        <f t="shared" si="199"/>
        <v>7.44</v>
      </c>
      <c r="DF44" s="76">
        <f t="shared" si="199"/>
        <v>10.96</v>
      </c>
      <c r="DG44" s="77">
        <f t="shared" si="199"/>
        <v>16.440000000000001</v>
      </c>
      <c r="DH44" s="74">
        <f t="shared" si="199"/>
        <v>51.757000000000005</v>
      </c>
      <c r="DI44" s="74">
        <f t="shared" si="199"/>
        <v>453.6</v>
      </c>
      <c r="DJ44" s="74">
        <f t="shared" si="199"/>
        <v>10.96</v>
      </c>
      <c r="DK44" s="74">
        <f t="shared" si="199"/>
        <v>0</v>
      </c>
      <c r="DL44" s="74">
        <f t="shared" si="199"/>
        <v>1</v>
      </c>
      <c r="DM44" s="74">
        <f t="shared" si="199"/>
        <v>91744.665000000008</v>
      </c>
      <c r="DN44" s="74">
        <f t="shared" si="199"/>
        <v>5244.27</v>
      </c>
      <c r="DO44" s="1049"/>
    </row>
    <row r="45" spans="1:119">
      <c r="A45" s="1843" t="s">
        <v>2100</v>
      </c>
      <c r="B45" s="1844"/>
      <c r="C45" s="1020" t="s">
        <v>2101</v>
      </c>
      <c r="D45" s="1024"/>
      <c r="E45" s="1024"/>
      <c r="F45" s="1024"/>
      <c r="G45" s="1024"/>
      <c r="H45" s="71">
        <f>uzri!$M$89</f>
        <v>1</v>
      </c>
      <c r="I45" s="71">
        <f>uzri!$P$89</f>
        <v>75</v>
      </c>
      <c r="J45" s="992">
        <f t="shared" si="0"/>
        <v>1</v>
      </c>
      <c r="K45" s="992">
        <f t="shared" si="0"/>
        <v>75</v>
      </c>
      <c r="L45" s="71">
        <f>uzrr!$M$8</f>
        <v>1</v>
      </c>
      <c r="M45" s="71">
        <f>uzrr!$P$8</f>
        <v>70.95</v>
      </c>
      <c r="N45" s="71"/>
      <c r="O45" s="71"/>
      <c r="P45" s="71"/>
      <c r="Q45" s="986"/>
      <c r="R45" s="992">
        <f t="shared" si="1"/>
        <v>1</v>
      </c>
      <c r="S45" s="992">
        <f t="shared" si="1"/>
        <v>70.95</v>
      </c>
      <c r="T45" s="1002">
        <f t="shared" si="2"/>
        <v>2</v>
      </c>
      <c r="U45" s="1002">
        <f t="shared" si="2"/>
        <v>145.94999999999999</v>
      </c>
      <c r="V45" s="1024"/>
      <c r="W45" s="1024"/>
      <c r="X45" s="1024"/>
      <c r="Y45" s="1024"/>
      <c r="Z45" s="71"/>
      <c r="AA45" s="71"/>
      <c r="AB45" s="992">
        <f t="shared" si="3"/>
        <v>0</v>
      </c>
      <c r="AC45" s="992">
        <f t="shared" si="3"/>
        <v>0</v>
      </c>
      <c r="AD45" s="71"/>
      <c r="AE45" s="71"/>
      <c r="AF45" s="71"/>
      <c r="AG45" s="71"/>
      <c r="AH45" s="71"/>
      <c r="AI45" s="986"/>
      <c r="AJ45" s="992">
        <f t="shared" si="4"/>
        <v>0</v>
      </c>
      <c r="AK45" s="992">
        <f t="shared" si="4"/>
        <v>0</v>
      </c>
      <c r="AL45" s="1002">
        <f t="shared" si="82"/>
        <v>0</v>
      </c>
      <c r="AM45" s="1002">
        <f t="shared" si="82"/>
        <v>0</v>
      </c>
      <c r="AN45" s="1024">
        <f>vri!$M$73</f>
        <v>2.4</v>
      </c>
      <c r="AO45" s="71">
        <f>vri!$P$73</f>
        <v>188.87</v>
      </c>
      <c r="AP45" s="1024"/>
      <c r="AQ45" s="1024"/>
      <c r="AR45" s="71">
        <f>vri!$M$464</f>
        <v>7.0229999999999997</v>
      </c>
      <c r="AS45" s="71">
        <f>vri!$P$464</f>
        <v>491.61</v>
      </c>
      <c r="AT45" s="992">
        <f t="shared" si="6"/>
        <v>9.423</v>
      </c>
      <c r="AU45" s="992">
        <f t="shared" si="6"/>
        <v>680.48</v>
      </c>
      <c r="AV45" s="71"/>
      <c r="AW45" s="71"/>
      <c r="AX45" s="71"/>
      <c r="AY45" s="71"/>
      <c r="AZ45" s="71"/>
      <c r="BA45" s="986"/>
      <c r="BB45" s="992">
        <f t="shared" si="7"/>
        <v>0</v>
      </c>
      <c r="BC45" s="992">
        <f t="shared" si="7"/>
        <v>0</v>
      </c>
      <c r="BD45" s="1002">
        <f t="shared" si="158"/>
        <v>9.423</v>
      </c>
      <c r="BE45" s="1002">
        <f t="shared" si="158"/>
        <v>680.48</v>
      </c>
      <c r="BF45" s="1024"/>
      <c r="BG45" s="1024"/>
      <c r="BH45" s="1024"/>
      <c r="BI45" s="1024"/>
      <c r="BJ45" s="71">
        <f>'UZ-St'!$J$153</f>
        <v>61</v>
      </c>
      <c r="BK45" s="71">
        <f>'UZ-St'!$L$153</f>
        <v>290</v>
      </c>
      <c r="BL45" s="992">
        <f t="shared" si="9"/>
        <v>61</v>
      </c>
      <c r="BM45" s="992">
        <f t="shared" si="9"/>
        <v>290</v>
      </c>
      <c r="BN45" s="1024"/>
      <c r="BO45" s="1024"/>
      <c r="BP45" s="1024"/>
      <c r="BQ45" s="1024"/>
      <c r="BR45" s="71"/>
      <c r="BS45" s="71"/>
      <c r="BT45" s="992">
        <f t="shared" si="10"/>
        <v>0</v>
      </c>
      <c r="BU45" s="992">
        <f t="shared" si="10"/>
        <v>0</v>
      </c>
      <c r="BV45" s="1024"/>
      <c r="BW45" s="1024"/>
      <c r="BX45" s="1024"/>
      <c r="BY45" s="1024"/>
      <c r="BZ45" s="71">
        <f>'VR or CCA-St'!$J$192</f>
        <v>20</v>
      </c>
      <c r="CA45" s="71">
        <f>'VR or CCA-St'!$L$192</f>
        <v>120</v>
      </c>
      <c r="CB45" s="992">
        <f t="shared" si="11"/>
        <v>20</v>
      </c>
      <c r="CC45" s="992">
        <f t="shared" si="11"/>
        <v>120</v>
      </c>
      <c r="CD45" s="72">
        <f>'UZ-Ew'!$L$17</f>
        <v>5587.5</v>
      </c>
      <c r="CE45" s="72">
        <f>'UZ-Ew'!$M$17</f>
        <v>6.64</v>
      </c>
      <c r="CF45" s="1024"/>
      <c r="CG45" s="1024"/>
      <c r="CH45" s="71">
        <f>'UZ-Ew'!$L$118</f>
        <v>4500</v>
      </c>
      <c r="CI45" s="71">
        <f>'UZ-Ew'!$M$118</f>
        <v>0.5</v>
      </c>
      <c r="CJ45" s="992">
        <f t="shared" si="12"/>
        <v>10087.5</v>
      </c>
      <c r="CK45" s="992">
        <f t="shared" si="12"/>
        <v>7.14</v>
      </c>
      <c r="CL45" s="1024"/>
      <c r="CM45" s="1024"/>
      <c r="CN45" s="1024"/>
      <c r="CO45" s="1024"/>
      <c r="CP45" s="71"/>
      <c r="CQ45" s="71"/>
      <c r="CR45" s="992">
        <f t="shared" si="13"/>
        <v>0</v>
      </c>
      <c r="CS45" s="992">
        <f t="shared" si="13"/>
        <v>0</v>
      </c>
      <c r="CT45" s="1024"/>
      <c r="CU45" s="1024"/>
      <c r="CV45" s="1024"/>
      <c r="CW45" s="1024"/>
      <c r="CX45" s="71">
        <f>'VR or CCA-Ew'!$L$199</f>
        <v>9000</v>
      </c>
      <c r="CY45" s="71">
        <f>'VR or CCA-Ew'!$M$199</f>
        <v>0.6</v>
      </c>
      <c r="CZ45" s="992">
        <f t="shared" si="14"/>
        <v>9000</v>
      </c>
      <c r="DA45" s="992">
        <f t="shared" si="14"/>
        <v>0.6</v>
      </c>
      <c r="DB45" s="1024"/>
      <c r="DC45" s="1024"/>
      <c r="DD45" s="69"/>
      <c r="DE45" s="69"/>
      <c r="DF45" s="1048">
        <f t="shared" ref="DF45:DG46" si="200">DB45+DD45</f>
        <v>0</v>
      </c>
      <c r="DG45" s="1051">
        <f t="shared" si="200"/>
        <v>0</v>
      </c>
      <c r="DH45" s="1054">
        <f t="shared" si="16"/>
        <v>11.423</v>
      </c>
      <c r="DI45" s="1054">
        <f t="shared" si="17"/>
        <v>81</v>
      </c>
      <c r="DJ45" s="1054">
        <f t="shared" si="18"/>
        <v>0</v>
      </c>
      <c r="DK45" s="1049"/>
      <c r="DL45" s="1049">
        <v>1</v>
      </c>
      <c r="DM45" s="1054">
        <f t="shared" si="19"/>
        <v>19087.5</v>
      </c>
      <c r="DN45" s="1054">
        <f>U45+AM45+BE45+BM45+BU45+CC45+CK45+CS45+DA45+DC45+DE45+'GC+Ghat'!I18</f>
        <v>1278.5900000000001</v>
      </c>
      <c r="DO45" s="1049"/>
    </row>
    <row r="46" spans="1:119">
      <c r="A46" s="1845"/>
      <c r="B46" s="1846"/>
      <c r="C46" s="1020" t="s">
        <v>2102</v>
      </c>
      <c r="D46" s="1024"/>
      <c r="E46" s="1024"/>
      <c r="F46" s="71">
        <f>uzri!$M$61</f>
        <v>3</v>
      </c>
      <c r="G46" s="71">
        <f>uzri!$P$61</f>
        <v>105.45</v>
      </c>
      <c r="H46" s="71"/>
      <c r="I46" s="71"/>
      <c r="J46" s="992">
        <f t="shared" si="0"/>
        <v>3</v>
      </c>
      <c r="K46" s="992">
        <f t="shared" si="0"/>
        <v>105.45</v>
      </c>
      <c r="L46" s="71">
        <f>uzrr!$M$12</f>
        <v>1.1100000000000001</v>
      </c>
      <c r="M46" s="71">
        <f>uzrr!$P$12</f>
        <v>58.54</v>
      </c>
      <c r="N46" s="71"/>
      <c r="O46" s="71"/>
      <c r="P46" s="71"/>
      <c r="Q46" s="986"/>
      <c r="R46" s="992">
        <f t="shared" si="1"/>
        <v>1.1100000000000001</v>
      </c>
      <c r="S46" s="992">
        <f t="shared" si="1"/>
        <v>58.54</v>
      </c>
      <c r="T46" s="1002">
        <f t="shared" si="2"/>
        <v>4.1100000000000003</v>
      </c>
      <c r="U46" s="1002">
        <f t="shared" si="2"/>
        <v>163.99</v>
      </c>
      <c r="V46" s="1024"/>
      <c r="W46" s="1024"/>
      <c r="X46" s="71"/>
      <c r="Y46" s="71"/>
      <c r="Z46" s="71">
        <f>unri!$M$122</f>
        <v>2.6</v>
      </c>
      <c r="AA46" s="71">
        <f>unri!$P$122</f>
        <v>182</v>
      </c>
      <c r="AB46" s="992">
        <f t="shared" si="3"/>
        <v>2.6</v>
      </c>
      <c r="AC46" s="992">
        <f t="shared" si="3"/>
        <v>182</v>
      </c>
      <c r="AD46" s="71"/>
      <c r="AE46" s="71"/>
      <c r="AF46" s="71"/>
      <c r="AG46" s="71"/>
      <c r="AH46" s="71"/>
      <c r="AI46" s="986"/>
      <c r="AJ46" s="992">
        <f t="shared" si="4"/>
        <v>0</v>
      </c>
      <c r="AK46" s="992">
        <f t="shared" si="4"/>
        <v>0</v>
      </c>
      <c r="AL46" s="1002">
        <f t="shared" si="82"/>
        <v>2.6</v>
      </c>
      <c r="AM46" s="1002">
        <f t="shared" si="82"/>
        <v>182</v>
      </c>
      <c r="AN46" s="71">
        <f>vri!$M$34</f>
        <v>1.05</v>
      </c>
      <c r="AO46" s="71">
        <f>vri!$P$34</f>
        <v>53.27</v>
      </c>
      <c r="AP46" s="71">
        <f>vri!$M$282</f>
        <v>3.37</v>
      </c>
      <c r="AQ46" s="71">
        <f>vri!$P$282</f>
        <v>128.24</v>
      </c>
      <c r="AR46" s="71">
        <f>vri!$M$375</f>
        <v>3.95</v>
      </c>
      <c r="AS46" s="71">
        <f>vri!$P$375</f>
        <v>296.25</v>
      </c>
      <c r="AT46" s="992">
        <f t="shared" si="6"/>
        <v>8.370000000000001</v>
      </c>
      <c r="AU46" s="992">
        <f t="shared" si="6"/>
        <v>477.76</v>
      </c>
      <c r="AV46" s="71"/>
      <c r="AW46" s="71"/>
      <c r="AX46" s="71"/>
      <c r="AY46" s="71"/>
      <c r="AZ46" s="71"/>
      <c r="BA46" s="986"/>
      <c r="BB46" s="992">
        <f t="shared" si="7"/>
        <v>0</v>
      </c>
      <c r="BC46" s="992">
        <f t="shared" si="7"/>
        <v>0</v>
      </c>
      <c r="BD46" s="1002">
        <f t="shared" si="158"/>
        <v>8.370000000000001</v>
      </c>
      <c r="BE46" s="1002">
        <f t="shared" si="158"/>
        <v>477.76</v>
      </c>
      <c r="BF46" s="1024"/>
      <c r="BG46" s="1024"/>
      <c r="BH46" s="71"/>
      <c r="BI46" s="71"/>
      <c r="BJ46" s="71">
        <f>'UZ-St'!$J$142</f>
        <v>21</v>
      </c>
      <c r="BK46" s="71">
        <f>'UZ-St'!$L$142</f>
        <v>120</v>
      </c>
      <c r="BL46" s="992">
        <f t="shared" si="9"/>
        <v>21</v>
      </c>
      <c r="BM46" s="992">
        <f t="shared" si="9"/>
        <v>120</v>
      </c>
      <c r="BN46" s="1024"/>
      <c r="BO46" s="1024"/>
      <c r="BP46" s="71"/>
      <c r="BQ46" s="71"/>
      <c r="BR46" s="71"/>
      <c r="BS46" s="71"/>
      <c r="BT46" s="992">
        <f t="shared" si="10"/>
        <v>0</v>
      </c>
      <c r="BU46" s="992">
        <f t="shared" si="10"/>
        <v>0</v>
      </c>
      <c r="BV46" s="71">
        <f>'VR or CCA-St'!$J$26</f>
        <v>1.45</v>
      </c>
      <c r="BW46" s="71">
        <f>'VR or CCA-St'!$L$26</f>
        <v>2.2200000000000002</v>
      </c>
      <c r="BX46" s="71"/>
      <c r="BY46" s="71"/>
      <c r="BZ46" s="71">
        <f>'VR or CCA-St'!$J$207</f>
        <v>71</v>
      </c>
      <c r="CA46" s="71">
        <f>'VR or CCA-St'!$L$207</f>
        <v>509</v>
      </c>
      <c r="CB46" s="992">
        <f t="shared" si="11"/>
        <v>72.45</v>
      </c>
      <c r="CC46" s="992">
        <f t="shared" si="11"/>
        <v>511.22</v>
      </c>
      <c r="CD46" s="1024"/>
      <c r="CE46" s="1024"/>
      <c r="CF46" s="71">
        <f>'UZ-Ew'!$L$110</f>
        <v>7864.5</v>
      </c>
      <c r="CG46" s="71">
        <f>'UZ-Ew'!$M$110</f>
        <v>10.97</v>
      </c>
      <c r="CH46" s="71">
        <f>'UZ-Ew'!$L$124</f>
        <v>12000</v>
      </c>
      <c r="CI46" s="71">
        <f>'UZ-Ew'!$M$124</f>
        <v>0.5</v>
      </c>
      <c r="CJ46" s="992">
        <f t="shared" si="12"/>
        <v>19864.5</v>
      </c>
      <c r="CK46" s="992">
        <f t="shared" si="12"/>
        <v>11.47</v>
      </c>
      <c r="CL46" s="1024"/>
      <c r="CM46" s="1024"/>
      <c r="CN46" s="71"/>
      <c r="CO46" s="71"/>
      <c r="CP46" s="71">
        <f>'UN-Ew'!$L$108</f>
        <v>4500</v>
      </c>
      <c r="CQ46" s="71">
        <f>'UN-Ew'!$M$108</f>
        <v>0.5</v>
      </c>
      <c r="CR46" s="992">
        <f t="shared" si="13"/>
        <v>4500</v>
      </c>
      <c r="CS46" s="992">
        <f t="shared" si="13"/>
        <v>0.5</v>
      </c>
      <c r="CT46" s="1024">
        <f>'VR or CCA-Ew'!$L$21</f>
        <v>8490.1</v>
      </c>
      <c r="CU46" s="1024">
        <f>'VR or CCA-Ew'!$M$21</f>
        <v>10.26</v>
      </c>
      <c r="CV46" s="71"/>
      <c r="CW46" s="71"/>
      <c r="CX46" s="71">
        <f>'VR or CCA-Ew'!$L$214</f>
        <v>42000</v>
      </c>
      <c r="CY46" s="71">
        <f>'VR or CCA-Ew'!$M$214</f>
        <v>2.5</v>
      </c>
      <c r="CZ46" s="992">
        <f t="shared" si="14"/>
        <v>50490.1</v>
      </c>
      <c r="DA46" s="992">
        <f t="shared" si="14"/>
        <v>12.76</v>
      </c>
      <c r="DB46" s="71">
        <f>'Tre(UZ)'!$R$29</f>
        <v>7</v>
      </c>
      <c r="DC46" s="71">
        <f>'Tre(UZ)'!$S$29</f>
        <v>16.12</v>
      </c>
      <c r="DD46" s="70"/>
      <c r="DE46" s="70"/>
      <c r="DF46" s="1048">
        <f t="shared" si="200"/>
        <v>7</v>
      </c>
      <c r="DG46" s="1051">
        <f t="shared" si="200"/>
        <v>16.12</v>
      </c>
      <c r="DH46" s="1054">
        <f t="shared" si="16"/>
        <v>15.080000000000002</v>
      </c>
      <c r="DI46" s="1054">
        <f t="shared" si="17"/>
        <v>93.45</v>
      </c>
      <c r="DJ46" s="1054">
        <f t="shared" si="18"/>
        <v>7</v>
      </c>
      <c r="DK46" s="1049">
        <v>1</v>
      </c>
      <c r="DL46" s="1049"/>
      <c r="DM46" s="1054">
        <f t="shared" si="19"/>
        <v>74854.600000000006</v>
      </c>
      <c r="DN46" s="1054">
        <f>U46+AM46+BE46+BM46+BU46+CC46+CK46+CS46+DA46+DC46+DE46+'GC+Ghat'!F20</f>
        <v>1545.8</v>
      </c>
      <c r="DO46" s="1049"/>
    </row>
    <row r="47" spans="1:119">
      <c r="A47" s="1847"/>
      <c r="B47" s="1848"/>
      <c r="C47" s="993" t="s">
        <v>2062</v>
      </c>
      <c r="D47" s="76">
        <f t="shared" ref="D47:I47" si="201">D45+D46</f>
        <v>0</v>
      </c>
      <c r="E47" s="76">
        <f t="shared" si="201"/>
        <v>0</v>
      </c>
      <c r="F47" s="76">
        <f t="shared" si="201"/>
        <v>3</v>
      </c>
      <c r="G47" s="76">
        <f t="shared" si="201"/>
        <v>105.45</v>
      </c>
      <c r="H47" s="76">
        <f t="shared" si="201"/>
        <v>1</v>
      </c>
      <c r="I47" s="76">
        <f t="shared" si="201"/>
        <v>75</v>
      </c>
      <c r="J47" s="76">
        <f t="shared" si="0"/>
        <v>4</v>
      </c>
      <c r="K47" s="76">
        <f t="shared" si="0"/>
        <v>180.45</v>
      </c>
      <c r="L47" s="76">
        <f t="shared" ref="L47:Q47" si="202">L45+L46</f>
        <v>2.1100000000000003</v>
      </c>
      <c r="M47" s="76">
        <f t="shared" si="202"/>
        <v>129.49</v>
      </c>
      <c r="N47" s="76">
        <f t="shared" si="202"/>
        <v>0</v>
      </c>
      <c r="O47" s="76">
        <f t="shared" si="202"/>
        <v>0</v>
      </c>
      <c r="P47" s="76">
        <f t="shared" si="202"/>
        <v>0</v>
      </c>
      <c r="Q47" s="76">
        <f t="shared" si="202"/>
        <v>0</v>
      </c>
      <c r="R47" s="76">
        <f t="shared" si="1"/>
        <v>2.1100000000000003</v>
      </c>
      <c r="S47" s="76">
        <f t="shared" si="1"/>
        <v>129.49</v>
      </c>
      <c r="T47" s="1003">
        <f t="shared" si="2"/>
        <v>6.11</v>
      </c>
      <c r="U47" s="1003">
        <f t="shared" si="2"/>
        <v>309.94</v>
      </c>
      <c r="V47" s="76">
        <f t="shared" ref="V47:AA47" si="203">V45+V46</f>
        <v>0</v>
      </c>
      <c r="W47" s="76">
        <f t="shared" si="203"/>
        <v>0</v>
      </c>
      <c r="X47" s="76">
        <f t="shared" si="203"/>
        <v>0</v>
      </c>
      <c r="Y47" s="76">
        <f t="shared" si="203"/>
        <v>0</v>
      </c>
      <c r="Z47" s="76">
        <f t="shared" si="203"/>
        <v>2.6</v>
      </c>
      <c r="AA47" s="76">
        <f t="shared" si="203"/>
        <v>182</v>
      </c>
      <c r="AB47" s="76">
        <f t="shared" si="3"/>
        <v>2.6</v>
      </c>
      <c r="AC47" s="76">
        <f t="shared" si="3"/>
        <v>182</v>
      </c>
      <c r="AD47" s="76">
        <f t="shared" ref="AD47:AI47" si="204">AD45+AD46</f>
        <v>0</v>
      </c>
      <c r="AE47" s="76">
        <f t="shared" si="204"/>
        <v>0</v>
      </c>
      <c r="AF47" s="76">
        <f t="shared" si="204"/>
        <v>0</v>
      </c>
      <c r="AG47" s="76">
        <f t="shared" si="204"/>
        <v>0</v>
      </c>
      <c r="AH47" s="76">
        <f t="shared" si="204"/>
        <v>0</v>
      </c>
      <c r="AI47" s="76">
        <f t="shared" si="204"/>
        <v>0</v>
      </c>
      <c r="AJ47" s="76">
        <f t="shared" si="4"/>
        <v>0</v>
      </c>
      <c r="AK47" s="76">
        <f t="shared" si="4"/>
        <v>0</v>
      </c>
      <c r="AL47" s="1003">
        <f t="shared" si="82"/>
        <v>2.6</v>
      </c>
      <c r="AM47" s="1003">
        <f t="shared" si="82"/>
        <v>182</v>
      </c>
      <c r="AN47" s="76">
        <f t="shared" ref="AN47:AS47" si="205">AN45+AN46</f>
        <v>3.45</v>
      </c>
      <c r="AO47" s="76">
        <f t="shared" si="205"/>
        <v>242.14000000000001</v>
      </c>
      <c r="AP47" s="76">
        <f t="shared" si="205"/>
        <v>3.37</v>
      </c>
      <c r="AQ47" s="76">
        <f t="shared" si="205"/>
        <v>128.24</v>
      </c>
      <c r="AR47" s="76">
        <f t="shared" si="205"/>
        <v>10.972999999999999</v>
      </c>
      <c r="AS47" s="76">
        <f t="shared" si="205"/>
        <v>787.86</v>
      </c>
      <c r="AT47" s="76">
        <f t="shared" si="6"/>
        <v>17.792999999999999</v>
      </c>
      <c r="AU47" s="76">
        <f t="shared" si="6"/>
        <v>1158.24</v>
      </c>
      <c r="AV47" s="76">
        <f t="shared" ref="AV47:BA47" si="206">AV45+AV46</f>
        <v>0</v>
      </c>
      <c r="AW47" s="76">
        <f t="shared" si="206"/>
        <v>0</v>
      </c>
      <c r="AX47" s="76">
        <f t="shared" si="206"/>
        <v>0</v>
      </c>
      <c r="AY47" s="76">
        <f t="shared" si="206"/>
        <v>0</v>
      </c>
      <c r="AZ47" s="76">
        <f t="shared" si="206"/>
        <v>0</v>
      </c>
      <c r="BA47" s="76">
        <f t="shared" si="206"/>
        <v>0</v>
      </c>
      <c r="BB47" s="76">
        <f t="shared" si="7"/>
        <v>0</v>
      </c>
      <c r="BC47" s="76">
        <f t="shared" si="7"/>
        <v>0</v>
      </c>
      <c r="BD47" s="1003">
        <f t="shared" si="158"/>
        <v>17.792999999999999</v>
      </c>
      <c r="BE47" s="1003">
        <f t="shared" si="158"/>
        <v>1158.24</v>
      </c>
      <c r="BF47" s="76">
        <f t="shared" ref="BF47:BK47" si="207">BF45+BF46</f>
        <v>0</v>
      </c>
      <c r="BG47" s="76">
        <f t="shared" si="207"/>
        <v>0</v>
      </c>
      <c r="BH47" s="76">
        <f t="shared" si="207"/>
        <v>0</v>
      </c>
      <c r="BI47" s="76">
        <f t="shared" si="207"/>
        <v>0</v>
      </c>
      <c r="BJ47" s="76">
        <f t="shared" si="207"/>
        <v>82</v>
      </c>
      <c r="BK47" s="76">
        <f t="shared" si="207"/>
        <v>410</v>
      </c>
      <c r="BL47" s="76">
        <f t="shared" si="9"/>
        <v>82</v>
      </c>
      <c r="BM47" s="76">
        <f t="shared" si="9"/>
        <v>410</v>
      </c>
      <c r="BN47" s="76">
        <f t="shared" ref="BN47:BS47" si="208">BN45+BN46</f>
        <v>0</v>
      </c>
      <c r="BO47" s="76">
        <f t="shared" si="208"/>
        <v>0</v>
      </c>
      <c r="BP47" s="76">
        <f t="shared" si="208"/>
        <v>0</v>
      </c>
      <c r="BQ47" s="76">
        <f t="shared" si="208"/>
        <v>0</v>
      </c>
      <c r="BR47" s="76">
        <f t="shared" si="208"/>
        <v>0</v>
      </c>
      <c r="BS47" s="76">
        <f t="shared" si="208"/>
        <v>0</v>
      </c>
      <c r="BT47" s="76">
        <f t="shared" si="10"/>
        <v>0</v>
      </c>
      <c r="BU47" s="76">
        <f t="shared" si="10"/>
        <v>0</v>
      </c>
      <c r="BV47" s="76">
        <f t="shared" ref="BV47:CA47" si="209">BV45+BV46</f>
        <v>1.45</v>
      </c>
      <c r="BW47" s="76">
        <f t="shared" si="209"/>
        <v>2.2200000000000002</v>
      </c>
      <c r="BX47" s="76">
        <f t="shared" si="209"/>
        <v>0</v>
      </c>
      <c r="BY47" s="76">
        <f t="shared" si="209"/>
        <v>0</v>
      </c>
      <c r="BZ47" s="76">
        <f t="shared" si="209"/>
        <v>91</v>
      </c>
      <c r="CA47" s="76">
        <f t="shared" si="209"/>
        <v>629</v>
      </c>
      <c r="CB47" s="76">
        <f t="shared" si="11"/>
        <v>92.45</v>
      </c>
      <c r="CC47" s="76">
        <f t="shared" si="11"/>
        <v>631.22</v>
      </c>
      <c r="CD47" s="76">
        <f t="shared" ref="CD47:CI47" si="210">CD45+CD46</f>
        <v>5587.5</v>
      </c>
      <c r="CE47" s="76">
        <f t="shared" si="210"/>
        <v>6.64</v>
      </c>
      <c r="CF47" s="76">
        <f t="shared" si="210"/>
        <v>7864.5</v>
      </c>
      <c r="CG47" s="76">
        <f t="shared" si="210"/>
        <v>10.97</v>
      </c>
      <c r="CH47" s="76">
        <f t="shared" si="210"/>
        <v>16500</v>
      </c>
      <c r="CI47" s="76">
        <f t="shared" si="210"/>
        <v>1</v>
      </c>
      <c r="CJ47" s="76">
        <f t="shared" si="12"/>
        <v>29952</v>
      </c>
      <c r="CK47" s="76">
        <f t="shared" si="12"/>
        <v>18.61</v>
      </c>
      <c r="CL47" s="76">
        <f t="shared" ref="CL47:CQ47" si="211">CL45+CL46</f>
        <v>0</v>
      </c>
      <c r="CM47" s="76">
        <f t="shared" si="211"/>
        <v>0</v>
      </c>
      <c r="CN47" s="76">
        <f t="shared" si="211"/>
        <v>0</v>
      </c>
      <c r="CO47" s="76">
        <f t="shared" si="211"/>
        <v>0</v>
      </c>
      <c r="CP47" s="76">
        <f t="shared" si="211"/>
        <v>4500</v>
      </c>
      <c r="CQ47" s="76">
        <f t="shared" si="211"/>
        <v>0.5</v>
      </c>
      <c r="CR47" s="76">
        <f t="shared" si="13"/>
        <v>4500</v>
      </c>
      <c r="CS47" s="76">
        <f t="shared" si="13"/>
        <v>0.5</v>
      </c>
      <c r="CT47" s="76">
        <f t="shared" ref="CT47:CY47" si="212">CT45+CT46</f>
        <v>8490.1</v>
      </c>
      <c r="CU47" s="76">
        <f t="shared" si="212"/>
        <v>10.26</v>
      </c>
      <c r="CV47" s="76">
        <f t="shared" si="212"/>
        <v>0</v>
      </c>
      <c r="CW47" s="76">
        <f t="shared" si="212"/>
        <v>0</v>
      </c>
      <c r="CX47" s="76">
        <f t="shared" si="212"/>
        <v>51000</v>
      </c>
      <c r="CY47" s="76">
        <f t="shared" si="212"/>
        <v>3.1</v>
      </c>
      <c r="CZ47" s="76">
        <f t="shared" si="14"/>
        <v>59490.1</v>
      </c>
      <c r="DA47" s="76">
        <f t="shared" si="14"/>
        <v>13.36</v>
      </c>
      <c r="DB47" s="76">
        <f t="shared" ref="DB47:DN47" si="213">DB45+DB46</f>
        <v>7</v>
      </c>
      <c r="DC47" s="76">
        <f t="shared" si="213"/>
        <v>16.12</v>
      </c>
      <c r="DD47" s="76">
        <f t="shared" si="213"/>
        <v>0</v>
      </c>
      <c r="DE47" s="76">
        <f t="shared" si="213"/>
        <v>0</v>
      </c>
      <c r="DF47" s="76">
        <f t="shared" si="213"/>
        <v>7</v>
      </c>
      <c r="DG47" s="77">
        <f t="shared" si="213"/>
        <v>16.12</v>
      </c>
      <c r="DH47" s="74">
        <f t="shared" si="213"/>
        <v>26.503</v>
      </c>
      <c r="DI47" s="74">
        <f t="shared" si="213"/>
        <v>174.45</v>
      </c>
      <c r="DJ47" s="74">
        <f t="shared" si="213"/>
        <v>7</v>
      </c>
      <c r="DK47" s="74">
        <f t="shared" si="213"/>
        <v>1</v>
      </c>
      <c r="DL47" s="74">
        <f t="shared" si="213"/>
        <v>1</v>
      </c>
      <c r="DM47" s="74">
        <f t="shared" si="213"/>
        <v>93942.1</v>
      </c>
      <c r="DN47" s="74">
        <f t="shared" si="213"/>
        <v>2824.3900000000003</v>
      </c>
      <c r="DO47" s="1049"/>
    </row>
    <row r="48" spans="1:119">
      <c r="A48" s="1849" t="s">
        <v>2103</v>
      </c>
      <c r="B48" s="1849"/>
      <c r="C48" s="997" t="s">
        <v>2059</v>
      </c>
      <c r="D48" s="1025"/>
      <c r="E48" s="1025"/>
      <c r="F48" s="74">
        <f>uzri!$M$53</f>
        <v>0.57899999999999996</v>
      </c>
      <c r="G48" s="74">
        <f>uzri!$P$53</f>
        <v>42.1</v>
      </c>
      <c r="H48" s="74"/>
      <c r="I48" s="74"/>
      <c r="J48" s="76">
        <f t="shared" si="0"/>
        <v>0.57899999999999996</v>
      </c>
      <c r="K48" s="76">
        <f t="shared" si="0"/>
        <v>42.1</v>
      </c>
      <c r="L48" s="1025"/>
      <c r="M48" s="1025"/>
      <c r="N48" s="1025"/>
      <c r="O48" s="1025"/>
      <c r="P48" s="1025"/>
      <c r="Q48" s="78"/>
      <c r="R48" s="76">
        <f t="shared" si="1"/>
        <v>0</v>
      </c>
      <c r="S48" s="76">
        <f t="shared" si="1"/>
        <v>0</v>
      </c>
      <c r="T48" s="1003">
        <f t="shared" si="2"/>
        <v>0.57899999999999996</v>
      </c>
      <c r="U48" s="1003">
        <f t="shared" si="2"/>
        <v>42.1</v>
      </c>
      <c r="V48" s="74">
        <f>unri!$M$11</f>
        <v>2.76</v>
      </c>
      <c r="W48" s="74">
        <f>unri!$P$11</f>
        <v>187.61</v>
      </c>
      <c r="X48" s="74">
        <f>unri!$M$79</f>
        <v>0.6</v>
      </c>
      <c r="Y48" s="74">
        <f>unri!$P$79</f>
        <v>34.65</v>
      </c>
      <c r="Z48" s="74">
        <f>unri!$M$113</f>
        <v>2</v>
      </c>
      <c r="AA48" s="74">
        <f>unri!$P$113</f>
        <v>140</v>
      </c>
      <c r="AB48" s="76">
        <f t="shared" si="3"/>
        <v>5.3599999999999994</v>
      </c>
      <c r="AC48" s="76">
        <f t="shared" si="3"/>
        <v>362.26</v>
      </c>
      <c r="AD48" s="1025"/>
      <c r="AE48" s="1025"/>
      <c r="AF48" s="1025"/>
      <c r="AG48" s="1025"/>
      <c r="AH48" s="1025"/>
      <c r="AI48" s="78"/>
      <c r="AJ48" s="76">
        <f t="shared" si="4"/>
        <v>0</v>
      </c>
      <c r="AK48" s="76">
        <f t="shared" si="4"/>
        <v>0</v>
      </c>
      <c r="AL48" s="1003">
        <f t="shared" si="82"/>
        <v>5.3599999999999994</v>
      </c>
      <c r="AM48" s="1003">
        <f t="shared" si="82"/>
        <v>362.26</v>
      </c>
      <c r="AN48" s="1025">
        <f>vri!$M$43</f>
        <v>7.7169999999999987</v>
      </c>
      <c r="AO48" s="74">
        <f>vri!$P$43</f>
        <v>398.03</v>
      </c>
      <c r="AP48" s="74">
        <f>vri!$M$262</f>
        <v>5.9490000000000007</v>
      </c>
      <c r="AQ48" s="74">
        <f>vri!$P$262</f>
        <v>319</v>
      </c>
      <c r="AR48" s="74">
        <f>vri!$M$383</f>
        <v>7.4980000000000002</v>
      </c>
      <c r="AS48" s="74">
        <f>vri!$P$383</f>
        <v>645.88</v>
      </c>
      <c r="AT48" s="76">
        <f t="shared" si="6"/>
        <v>21.164000000000001</v>
      </c>
      <c r="AU48" s="76">
        <f t="shared" si="6"/>
        <v>1362.9099999999999</v>
      </c>
      <c r="AV48" s="1025"/>
      <c r="AW48" s="1025"/>
      <c r="AX48" s="1025"/>
      <c r="AY48" s="1025"/>
      <c r="AZ48" s="1025"/>
      <c r="BA48" s="78"/>
      <c r="BB48" s="76">
        <f t="shared" si="7"/>
        <v>0</v>
      </c>
      <c r="BC48" s="76">
        <f t="shared" si="7"/>
        <v>0</v>
      </c>
      <c r="BD48" s="1003">
        <f t="shared" si="158"/>
        <v>21.164000000000001</v>
      </c>
      <c r="BE48" s="1003">
        <f t="shared" si="158"/>
        <v>1362.9099999999999</v>
      </c>
      <c r="BF48" s="1025"/>
      <c r="BG48" s="1025"/>
      <c r="BH48" s="74"/>
      <c r="BI48" s="74"/>
      <c r="BJ48" s="74"/>
      <c r="BK48" s="74"/>
      <c r="BL48" s="76">
        <f t="shared" si="9"/>
        <v>0</v>
      </c>
      <c r="BM48" s="76">
        <f t="shared" si="9"/>
        <v>0</v>
      </c>
      <c r="BN48" s="1025"/>
      <c r="BO48" s="1025"/>
      <c r="BP48" s="74">
        <f>'UN-St'!$J$55</f>
        <v>20</v>
      </c>
      <c r="BQ48" s="74">
        <f>'UN-St'!$L$55</f>
        <v>127.72</v>
      </c>
      <c r="BR48" s="74"/>
      <c r="BS48" s="74"/>
      <c r="BT48" s="76">
        <f t="shared" si="10"/>
        <v>20</v>
      </c>
      <c r="BU48" s="76">
        <f t="shared" si="10"/>
        <v>127.72</v>
      </c>
      <c r="BV48" s="74">
        <f>'VR or CCA-St'!$J$29</f>
        <v>13.1</v>
      </c>
      <c r="BW48" s="74">
        <f>'VR or CCA-St'!$L$29</f>
        <v>18.5</v>
      </c>
      <c r="BX48" s="74"/>
      <c r="BY48" s="74"/>
      <c r="BZ48" s="74">
        <f>'VR or CCA-St'!$J$210</f>
        <v>20</v>
      </c>
      <c r="CA48" s="74">
        <f>'VR or CCA-St'!$L$210</f>
        <v>0</v>
      </c>
      <c r="CB48" s="76">
        <f t="shared" si="11"/>
        <v>33.1</v>
      </c>
      <c r="CC48" s="76">
        <f t="shared" si="11"/>
        <v>18.5</v>
      </c>
      <c r="CD48" s="79">
        <f>'UZ-Ew'!$L$26</f>
        <v>4020.16</v>
      </c>
      <c r="CE48" s="79">
        <f>'UZ-Ew'!$M$26</f>
        <v>6.1</v>
      </c>
      <c r="CF48" s="74"/>
      <c r="CG48" s="74"/>
      <c r="CH48" s="74"/>
      <c r="CI48" s="74"/>
      <c r="CJ48" s="76">
        <f t="shared" si="12"/>
        <v>4020.16</v>
      </c>
      <c r="CK48" s="76">
        <f t="shared" si="12"/>
        <v>6.1</v>
      </c>
      <c r="CL48" s="1025">
        <f>'UN-Ew'!$L$13</f>
        <v>5505.3649999999998</v>
      </c>
      <c r="CM48" s="1025">
        <f>'UN-Ew'!$M$13</f>
        <v>8.64</v>
      </c>
      <c r="CN48" s="74"/>
      <c r="CO48" s="74"/>
      <c r="CP48" s="74">
        <f>'UN-Ew'!$L$110</f>
        <v>4500</v>
      </c>
      <c r="CQ48" s="74">
        <f>'UN-Ew'!$M$110</f>
        <v>0.5</v>
      </c>
      <c r="CR48" s="76">
        <f t="shared" si="13"/>
        <v>10005.365</v>
      </c>
      <c r="CS48" s="76">
        <f t="shared" si="13"/>
        <v>9.14</v>
      </c>
      <c r="CT48" s="1025">
        <f>'VR or CCA-Ew'!$L$24</f>
        <v>3437.54</v>
      </c>
      <c r="CU48" s="1025">
        <f>'VR or CCA-Ew'!$M$24</f>
        <v>6.22</v>
      </c>
      <c r="CV48" s="74">
        <f>'VR or CCA-Ew'!$L$164</f>
        <v>9032.82</v>
      </c>
      <c r="CW48" s="74">
        <f>'VR or CCA-Ew'!$M$164</f>
        <v>11.52</v>
      </c>
      <c r="CX48" s="74">
        <f>'VR or CCA-Ew'!$L$226</f>
        <v>58500</v>
      </c>
      <c r="CY48" s="74">
        <f>'VR or CCA-Ew'!$M$226</f>
        <v>3.2999999999999994</v>
      </c>
      <c r="CZ48" s="76">
        <f t="shared" si="14"/>
        <v>70970.36</v>
      </c>
      <c r="DA48" s="76">
        <f t="shared" si="14"/>
        <v>21.04</v>
      </c>
      <c r="DB48" s="74">
        <f>'Tre(UZ)'!$R$31</f>
        <v>3.25</v>
      </c>
      <c r="DC48" s="74">
        <f>'Tre(UZ)'!$S$31</f>
        <v>4.875</v>
      </c>
      <c r="DD48" s="76">
        <f>'Tre (UN)'!$F$22</f>
        <v>5.0599999999999996</v>
      </c>
      <c r="DE48" s="76">
        <f>'Tre (UN)'!$G$22</f>
        <v>7.59</v>
      </c>
      <c r="DF48" s="1048">
        <f t="shared" ref="DF48:DG49" si="214">DB48+DD48</f>
        <v>8.3099999999999987</v>
      </c>
      <c r="DG48" s="1051">
        <f t="shared" si="214"/>
        <v>12.465</v>
      </c>
      <c r="DH48" s="1054">
        <f t="shared" si="16"/>
        <v>27.103000000000002</v>
      </c>
      <c r="DI48" s="1054">
        <f t="shared" si="17"/>
        <v>53.1</v>
      </c>
      <c r="DJ48" s="1054">
        <f t="shared" si="18"/>
        <v>8.3099999999999987</v>
      </c>
      <c r="DK48" s="1049"/>
      <c r="DL48" s="1049">
        <v>1</v>
      </c>
      <c r="DM48" s="1054">
        <f t="shared" si="19"/>
        <v>84995.885000000009</v>
      </c>
      <c r="DN48" s="1054">
        <f>U48+AM48+BE48+BM48+BU48+CC48+CK48+CS48+DA48+DC48+DE48+'GC+Ghat'!I19</f>
        <v>1991.905</v>
      </c>
      <c r="DO48" s="1049"/>
    </row>
    <row r="49" spans="1:122">
      <c r="A49" s="1849" t="s">
        <v>2104</v>
      </c>
      <c r="B49" s="1849"/>
      <c r="C49" s="997" t="s">
        <v>2105</v>
      </c>
      <c r="D49" s="1025"/>
      <c r="E49" s="1025"/>
      <c r="F49" s="1025"/>
      <c r="G49" s="1025"/>
      <c r="H49" s="74">
        <f>uzri!$M$93</f>
        <v>0.86199999999999999</v>
      </c>
      <c r="I49" s="74">
        <f>uzri!$P$93</f>
        <v>86</v>
      </c>
      <c r="J49" s="76">
        <f t="shared" si="0"/>
        <v>0.86199999999999999</v>
      </c>
      <c r="K49" s="76">
        <f t="shared" si="0"/>
        <v>86</v>
      </c>
      <c r="L49" s="1025"/>
      <c r="M49" s="1025"/>
      <c r="N49" s="1025"/>
      <c r="O49" s="1025"/>
      <c r="P49" s="1025"/>
      <c r="Q49" s="78"/>
      <c r="R49" s="76">
        <f t="shared" si="1"/>
        <v>0</v>
      </c>
      <c r="S49" s="76">
        <f t="shared" si="1"/>
        <v>0</v>
      </c>
      <c r="T49" s="1003">
        <f t="shared" si="2"/>
        <v>0.86199999999999999</v>
      </c>
      <c r="U49" s="1003">
        <f t="shared" si="2"/>
        <v>86</v>
      </c>
      <c r="V49" s="74">
        <f>unri!$M$15</f>
        <v>3.87</v>
      </c>
      <c r="W49" s="74">
        <f>unri!$P$15</f>
        <v>180.94</v>
      </c>
      <c r="X49" s="74">
        <f>unri!$M$83</f>
        <v>2.61</v>
      </c>
      <c r="Y49" s="74">
        <f>unri!$P$83</f>
        <v>164.6</v>
      </c>
      <c r="Z49" s="74">
        <f>unri!$M$116</f>
        <v>2</v>
      </c>
      <c r="AA49" s="74">
        <f>unri!$P$116</f>
        <v>140</v>
      </c>
      <c r="AB49" s="76">
        <f t="shared" si="3"/>
        <v>8.48</v>
      </c>
      <c r="AC49" s="76">
        <f t="shared" si="3"/>
        <v>485.53999999999996</v>
      </c>
      <c r="AD49" s="1025"/>
      <c r="AE49" s="1025"/>
      <c r="AF49" s="74">
        <f>unrr!$M$53</f>
        <v>1</v>
      </c>
      <c r="AG49" s="74">
        <f>unrr!$P$53</f>
        <v>45.67</v>
      </c>
      <c r="AH49" s="1025"/>
      <c r="AI49" s="78"/>
      <c r="AJ49" s="76">
        <f t="shared" si="4"/>
        <v>1</v>
      </c>
      <c r="AK49" s="76">
        <f t="shared" si="4"/>
        <v>45.67</v>
      </c>
      <c r="AL49" s="1003">
        <f t="shared" si="82"/>
        <v>9.48</v>
      </c>
      <c r="AM49" s="1003">
        <f t="shared" si="82"/>
        <v>531.20999999999992</v>
      </c>
      <c r="AN49" s="1025">
        <f>vri!$M$70</f>
        <v>2.2480000000000002</v>
      </c>
      <c r="AO49" s="74">
        <f>vri!$P$70</f>
        <v>114.45</v>
      </c>
      <c r="AP49" s="74">
        <f>vri!$M$277</f>
        <v>6.42</v>
      </c>
      <c r="AQ49" s="74">
        <f>vri!$P$277</f>
        <v>446.75000000000006</v>
      </c>
      <c r="AR49" s="74">
        <f>vri!$M$451</f>
        <v>29.86</v>
      </c>
      <c r="AS49" s="74">
        <f>vri!$P$451</f>
        <v>2118.2200000000003</v>
      </c>
      <c r="AT49" s="76">
        <f t="shared" si="6"/>
        <v>38.527999999999999</v>
      </c>
      <c r="AU49" s="76">
        <f t="shared" si="6"/>
        <v>2679.42</v>
      </c>
      <c r="AV49" s="1025"/>
      <c r="AW49" s="1025"/>
      <c r="AX49" s="1025"/>
      <c r="AY49" s="1025"/>
      <c r="AZ49" s="1025"/>
      <c r="BA49" s="78"/>
      <c r="BB49" s="76">
        <f t="shared" si="7"/>
        <v>0</v>
      </c>
      <c r="BC49" s="76">
        <f t="shared" si="7"/>
        <v>0</v>
      </c>
      <c r="BD49" s="1003">
        <f t="shared" si="158"/>
        <v>38.527999999999999</v>
      </c>
      <c r="BE49" s="1003">
        <f t="shared" si="158"/>
        <v>2679.42</v>
      </c>
      <c r="BF49" s="1025"/>
      <c r="BG49" s="1025"/>
      <c r="BH49" s="1025"/>
      <c r="BI49" s="1025"/>
      <c r="BJ49" s="74">
        <f>'UZ-St'!$J$138</f>
        <v>153</v>
      </c>
      <c r="BK49" s="74">
        <f>'UZ-St'!$L$138</f>
        <v>630.49</v>
      </c>
      <c r="BL49" s="76">
        <f t="shared" si="9"/>
        <v>153</v>
      </c>
      <c r="BM49" s="76">
        <f t="shared" si="9"/>
        <v>630.49</v>
      </c>
      <c r="BN49" s="1025">
        <f>'UN-St'!$J$12</f>
        <v>32.1</v>
      </c>
      <c r="BO49" s="1025">
        <f>'UN-St'!$L$12</f>
        <v>73.400000000000006</v>
      </c>
      <c r="BP49" s="1025"/>
      <c r="BQ49" s="1025"/>
      <c r="BR49" s="74"/>
      <c r="BS49" s="74"/>
      <c r="BT49" s="76">
        <f t="shared" si="10"/>
        <v>32.1</v>
      </c>
      <c r="BU49" s="76">
        <f t="shared" si="10"/>
        <v>73.400000000000006</v>
      </c>
      <c r="BV49" s="1025"/>
      <c r="BW49" s="1025"/>
      <c r="BX49" s="1025"/>
      <c r="BY49" s="1025"/>
      <c r="BZ49" s="74">
        <f>'VR or CCA-St'!$J$197</f>
        <v>62</v>
      </c>
      <c r="CA49" s="74">
        <f>'VR or CCA-St'!$L$197</f>
        <v>160</v>
      </c>
      <c r="CB49" s="76">
        <f t="shared" si="11"/>
        <v>62</v>
      </c>
      <c r="CC49" s="76">
        <f t="shared" si="11"/>
        <v>160</v>
      </c>
      <c r="CD49" s="1025"/>
      <c r="CE49" s="1025"/>
      <c r="CF49" s="1025"/>
      <c r="CG49" s="1025"/>
      <c r="CH49" s="74">
        <f>'UZ-Ew'!$L$126</f>
        <v>4500</v>
      </c>
      <c r="CI49" s="74">
        <f>'UZ-Ew'!$M$126</f>
        <v>0.5</v>
      </c>
      <c r="CJ49" s="76">
        <f t="shared" si="12"/>
        <v>4500</v>
      </c>
      <c r="CK49" s="76">
        <f t="shared" si="12"/>
        <v>0.5</v>
      </c>
      <c r="CL49" s="1025"/>
      <c r="CM49" s="1025"/>
      <c r="CN49" s="1025">
        <f>'UN-Ew'!$L$89</f>
        <v>16704.025000000001</v>
      </c>
      <c r="CO49" s="1025">
        <f>'UN-Ew'!$M$89</f>
        <v>22.29</v>
      </c>
      <c r="CP49" s="74">
        <f>'UN-Ew'!$L$114</f>
        <v>4500</v>
      </c>
      <c r="CQ49" s="74">
        <f>'UN-Ew'!$M$114</f>
        <v>0.5</v>
      </c>
      <c r="CR49" s="76">
        <f t="shared" si="13"/>
        <v>21204.025000000001</v>
      </c>
      <c r="CS49" s="76">
        <f t="shared" si="13"/>
        <v>22.79</v>
      </c>
      <c r="CT49" s="1025"/>
      <c r="CU49" s="1025"/>
      <c r="CV49" s="1025"/>
      <c r="CW49" s="1025"/>
      <c r="CX49" s="74">
        <f>'VR or CCA-Ew'!$L$250</f>
        <v>31500</v>
      </c>
      <c r="CY49" s="74">
        <f>'VR or CCA-Ew'!$M$250</f>
        <v>2.1</v>
      </c>
      <c r="CZ49" s="76">
        <f t="shared" si="14"/>
        <v>31500</v>
      </c>
      <c r="DA49" s="76">
        <f t="shared" si="14"/>
        <v>2.1</v>
      </c>
      <c r="DB49" s="74">
        <f>'Tre(UZ)'!$R$39</f>
        <v>4.26</v>
      </c>
      <c r="DC49" s="74">
        <f>'Tre(UZ)'!$S$39</f>
        <v>6.39</v>
      </c>
      <c r="DD49" s="76">
        <f>'Tre (UN)'!$F$25</f>
        <v>8.86</v>
      </c>
      <c r="DE49" s="76">
        <f>'Tre (UN)'!$G$25</f>
        <v>13.29</v>
      </c>
      <c r="DF49" s="1048">
        <f t="shared" si="214"/>
        <v>13.12</v>
      </c>
      <c r="DG49" s="1051">
        <f t="shared" si="214"/>
        <v>19.68</v>
      </c>
      <c r="DH49" s="1054">
        <f t="shared" si="16"/>
        <v>48.87</v>
      </c>
      <c r="DI49" s="1054">
        <f t="shared" si="17"/>
        <v>247.1</v>
      </c>
      <c r="DJ49" s="1054">
        <f t="shared" si="18"/>
        <v>13.12</v>
      </c>
      <c r="DK49" s="1049">
        <v>1</v>
      </c>
      <c r="DL49" s="1049">
        <v>1</v>
      </c>
      <c r="DM49" s="1054">
        <f t="shared" si="19"/>
        <v>57204.025000000001</v>
      </c>
      <c r="DN49" s="1054">
        <f>U49+AM49+BE49+BM49+BU49+CC49+CK49+CS49+DA49+DC49+DE49+'GC+Ghat'!F15+'GC+Ghat'!I15</f>
        <v>4282.0100000000011</v>
      </c>
      <c r="DO49" s="1049"/>
      <c r="DQ49" s="84">
        <f>T49+AL49+BD49</f>
        <v>48.87</v>
      </c>
      <c r="DR49" s="84">
        <f>U49+AM49+BE49</f>
        <v>3296.63</v>
      </c>
    </row>
    <row r="50" spans="1:122">
      <c r="A50" s="1841" t="s">
        <v>2106</v>
      </c>
      <c r="B50" s="1842"/>
      <c r="C50" s="1019"/>
      <c r="D50" s="995">
        <f>D49+D48+D47+D44+D41+D38</f>
        <v>12.888999999999999</v>
      </c>
      <c r="E50" s="995">
        <f t="shared" ref="E50:Q50" si="215">E49+E48+E47+E44+E41+E38</f>
        <v>837.1099999999999</v>
      </c>
      <c r="F50" s="995">
        <f t="shared" si="215"/>
        <v>14.344999999999999</v>
      </c>
      <c r="G50" s="995">
        <f t="shared" si="215"/>
        <v>898.35</v>
      </c>
      <c r="H50" s="995">
        <f t="shared" si="215"/>
        <v>5.1590000000000007</v>
      </c>
      <c r="I50" s="995">
        <f t="shared" si="215"/>
        <v>408.27499999999998</v>
      </c>
      <c r="J50" s="996">
        <f t="shared" si="0"/>
        <v>32.393000000000001</v>
      </c>
      <c r="K50" s="996">
        <f t="shared" si="0"/>
        <v>2143.7350000000001</v>
      </c>
      <c r="L50" s="995">
        <f t="shared" si="215"/>
        <v>4.2100000000000009</v>
      </c>
      <c r="M50" s="995">
        <f t="shared" si="215"/>
        <v>231.64000000000001</v>
      </c>
      <c r="N50" s="995">
        <f t="shared" si="215"/>
        <v>0</v>
      </c>
      <c r="O50" s="995">
        <f t="shared" si="215"/>
        <v>0</v>
      </c>
      <c r="P50" s="995">
        <f t="shared" si="215"/>
        <v>28.65</v>
      </c>
      <c r="Q50" s="995">
        <f t="shared" si="215"/>
        <v>647.5</v>
      </c>
      <c r="R50" s="996">
        <f t="shared" si="1"/>
        <v>32.86</v>
      </c>
      <c r="S50" s="996">
        <f t="shared" si="1"/>
        <v>879.14</v>
      </c>
      <c r="T50" s="1004">
        <f t="shared" si="2"/>
        <v>65.253</v>
      </c>
      <c r="U50" s="1004">
        <f t="shared" si="2"/>
        <v>3022.875</v>
      </c>
      <c r="V50" s="995">
        <f>V49+V48+V47+V44+V41+V38</f>
        <v>11.24</v>
      </c>
      <c r="W50" s="995">
        <f t="shared" ref="W50:AI50" si="216">W49+W48+W47+W44+W41+W38</f>
        <v>668.66</v>
      </c>
      <c r="X50" s="995">
        <f t="shared" si="216"/>
        <v>5.55</v>
      </c>
      <c r="Y50" s="995">
        <f t="shared" si="216"/>
        <v>349.86</v>
      </c>
      <c r="Z50" s="995">
        <f t="shared" si="216"/>
        <v>18.914999999999999</v>
      </c>
      <c r="AA50" s="995">
        <f t="shared" si="216"/>
        <v>1324.05</v>
      </c>
      <c r="AB50" s="996">
        <f t="shared" si="3"/>
        <v>35.704999999999998</v>
      </c>
      <c r="AC50" s="996">
        <f t="shared" si="3"/>
        <v>2342.5699999999997</v>
      </c>
      <c r="AD50" s="995">
        <f t="shared" si="216"/>
        <v>4.3900000000000006</v>
      </c>
      <c r="AE50" s="995">
        <f t="shared" si="216"/>
        <v>176.51</v>
      </c>
      <c r="AF50" s="995">
        <f t="shared" si="216"/>
        <v>3.762</v>
      </c>
      <c r="AG50" s="995">
        <f t="shared" si="216"/>
        <v>193.06</v>
      </c>
      <c r="AH50" s="995">
        <f t="shared" si="216"/>
        <v>9.59</v>
      </c>
      <c r="AI50" s="995">
        <f t="shared" si="216"/>
        <v>287.7</v>
      </c>
      <c r="AJ50" s="996">
        <f t="shared" si="4"/>
        <v>17.742000000000001</v>
      </c>
      <c r="AK50" s="996">
        <f t="shared" si="4"/>
        <v>657.27</v>
      </c>
      <c r="AL50" s="1004">
        <f t="shared" si="82"/>
        <v>53.447000000000003</v>
      </c>
      <c r="AM50" s="1004">
        <f t="shared" si="82"/>
        <v>2999.8399999999997</v>
      </c>
      <c r="AN50" s="995">
        <f>AN49+AN48+AN47+AN44+AN41+AN38</f>
        <v>51.910000000000004</v>
      </c>
      <c r="AO50" s="995">
        <f t="shared" ref="AO50:BA50" si="217">AO49+AO48+AO47+AO44+AO41+AO38</f>
        <v>2484.2200000000003</v>
      </c>
      <c r="AP50" s="995">
        <f t="shared" si="217"/>
        <v>21.051000000000002</v>
      </c>
      <c r="AQ50" s="995">
        <f t="shared" si="217"/>
        <v>1258.8999999999999</v>
      </c>
      <c r="AR50" s="995">
        <f t="shared" si="217"/>
        <v>109.68600000000001</v>
      </c>
      <c r="AS50" s="995">
        <f t="shared" si="217"/>
        <v>8164.1400000000012</v>
      </c>
      <c r="AT50" s="996">
        <f t="shared" si="6"/>
        <v>182.64700000000002</v>
      </c>
      <c r="AU50" s="996">
        <f t="shared" si="6"/>
        <v>11907.260000000002</v>
      </c>
      <c r="AV50" s="995">
        <f t="shared" si="217"/>
        <v>0</v>
      </c>
      <c r="AW50" s="995">
        <f t="shared" si="217"/>
        <v>0</v>
      </c>
      <c r="AX50" s="995">
        <f t="shared" si="217"/>
        <v>0</v>
      </c>
      <c r="AY50" s="995">
        <f t="shared" si="217"/>
        <v>0</v>
      </c>
      <c r="AZ50" s="995">
        <f t="shared" si="217"/>
        <v>0</v>
      </c>
      <c r="BA50" s="995">
        <f t="shared" si="217"/>
        <v>0</v>
      </c>
      <c r="BB50" s="996">
        <f t="shared" si="7"/>
        <v>0</v>
      </c>
      <c r="BC50" s="996">
        <f t="shared" si="7"/>
        <v>0</v>
      </c>
      <c r="BD50" s="1004">
        <f t="shared" si="158"/>
        <v>182.64700000000002</v>
      </c>
      <c r="BE50" s="1004">
        <f t="shared" si="158"/>
        <v>11907.260000000002</v>
      </c>
      <c r="BF50" s="995">
        <f>BF49+BF48+BF47+BF44+BF41+BF38</f>
        <v>159</v>
      </c>
      <c r="BG50" s="995">
        <f t="shared" ref="BG50:BK50" si="218">BG49+BG48+BG47+BG44+BG41+BG38</f>
        <v>1029.8399999999999</v>
      </c>
      <c r="BH50" s="995">
        <f t="shared" si="218"/>
        <v>90.875</v>
      </c>
      <c r="BI50" s="995">
        <f t="shared" si="218"/>
        <v>699.84</v>
      </c>
      <c r="BJ50" s="995">
        <f t="shared" si="218"/>
        <v>420.06</v>
      </c>
      <c r="BK50" s="995">
        <f t="shared" si="218"/>
        <v>1760.49</v>
      </c>
      <c r="BL50" s="996">
        <f t="shared" si="9"/>
        <v>669.93499999999995</v>
      </c>
      <c r="BM50" s="996">
        <f t="shared" si="9"/>
        <v>3490.17</v>
      </c>
      <c r="BN50" s="995">
        <f>BN49+BN48+BN47+BN44+BN41+BN38</f>
        <v>48.650000000000006</v>
      </c>
      <c r="BO50" s="995">
        <f t="shared" ref="BO50:BS50" si="219">BO49+BO48+BO47+BO44+BO41+BO38</f>
        <v>107.54000000000002</v>
      </c>
      <c r="BP50" s="995">
        <f t="shared" si="219"/>
        <v>88.2</v>
      </c>
      <c r="BQ50" s="995">
        <f t="shared" si="219"/>
        <v>554.36</v>
      </c>
      <c r="BR50" s="995">
        <f t="shared" si="219"/>
        <v>107</v>
      </c>
      <c r="BS50" s="995">
        <f t="shared" si="219"/>
        <v>749</v>
      </c>
      <c r="BT50" s="996">
        <f t="shared" si="10"/>
        <v>243.85000000000002</v>
      </c>
      <c r="BU50" s="996">
        <f t="shared" si="10"/>
        <v>1410.9</v>
      </c>
      <c r="BV50" s="995">
        <f>BV49+BV48+BV47+BV44+BV41+BV38</f>
        <v>175.11</v>
      </c>
      <c r="BW50" s="995">
        <f t="shared" ref="BW50:CA50" si="220">BW49+BW48+BW47+BW44+BW41+BW38</f>
        <v>447.17</v>
      </c>
      <c r="BX50" s="995">
        <f t="shared" si="220"/>
        <v>12</v>
      </c>
      <c r="BY50" s="995">
        <f t="shared" si="220"/>
        <v>100.68</v>
      </c>
      <c r="BZ50" s="995">
        <f t="shared" si="220"/>
        <v>608.5</v>
      </c>
      <c r="CA50" s="995">
        <f t="shared" si="220"/>
        <v>3473</v>
      </c>
      <c r="CB50" s="996">
        <f t="shared" si="11"/>
        <v>795.61</v>
      </c>
      <c r="CC50" s="996">
        <f t="shared" si="11"/>
        <v>4020.85</v>
      </c>
      <c r="CD50" s="995">
        <f>CD49+CD48+CD47+CD44+CD41+CD38</f>
        <v>89448.896999999997</v>
      </c>
      <c r="CE50" s="995">
        <f t="shared" ref="CE50:CI50" si="221">CE49+CE48+CE47+CE44+CE41+CE38</f>
        <v>121.28999999999999</v>
      </c>
      <c r="CF50" s="995">
        <f t="shared" si="221"/>
        <v>32887.066000000006</v>
      </c>
      <c r="CG50" s="995">
        <f t="shared" si="221"/>
        <v>47.05</v>
      </c>
      <c r="CH50" s="995">
        <f t="shared" si="221"/>
        <v>30000</v>
      </c>
      <c r="CI50" s="995">
        <f t="shared" si="221"/>
        <v>2.5</v>
      </c>
      <c r="CJ50" s="996">
        <f t="shared" si="12"/>
        <v>152335.96299999999</v>
      </c>
      <c r="CK50" s="996">
        <f t="shared" si="12"/>
        <v>170.83999999999997</v>
      </c>
      <c r="CL50" s="995">
        <f>CL49+CL48+CL47+CL44+CL41+CL38</f>
        <v>20320.190999999999</v>
      </c>
      <c r="CM50" s="995">
        <f t="shared" ref="CM50:CQ50" si="222">CM49+CM48+CM47+CM44+CM41+CM38</f>
        <v>28.19</v>
      </c>
      <c r="CN50" s="995">
        <f t="shared" si="222"/>
        <v>32164.632000000005</v>
      </c>
      <c r="CO50" s="995">
        <f t="shared" si="222"/>
        <v>43.59</v>
      </c>
      <c r="CP50" s="995">
        <f t="shared" si="222"/>
        <v>22500</v>
      </c>
      <c r="CQ50" s="995">
        <f t="shared" si="222"/>
        <v>2.4</v>
      </c>
      <c r="CR50" s="996">
        <f t="shared" si="13"/>
        <v>74984.823000000004</v>
      </c>
      <c r="CS50" s="996">
        <f t="shared" si="13"/>
        <v>74.180000000000007</v>
      </c>
      <c r="CT50" s="995">
        <f>CT49+CT48+CT47+CT44+CT41+CT38</f>
        <v>25917.529000000002</v>
      </c>
      <c r="CU50" s="995">
        <f t="shared" ref="CU50:CY50" si="223">CU49+CU48+CU47+CU44+CU41+CU38</f>
        <v>35.36</v>
      </c>
      <c r="CV50" s="995">
        <f t="shared" si="223"/>
        <v>18587.128000000001</v>
      </c>
      <c r="CW50" s="995">
        <f t="shared" si="223"/>
        <v>31.14</v>
      </c>
      <c r="CX50" s="995">
        <f t="shared" si="223"/>
        <v>226500</v>
      </c>
      <c r="CY50" s="995">
        <f t="shared" si="223"/>
        <v>15</v>
      </c>
      <c r="CZ50" s="996">
        <f t="shared" si="14"/>
        <v>271004.65700000001</v>
      </c>
      <c r="DA50" s="996">
        <f t="shared" si="14"/>
        <v>81.5</v>
      </c>
      <c r="DB50" s="995">
        <f t="shared" ref="DB50:DN50" si="224">DB49+DB48+DB47+DB44+DB41+DB38</f>
        <v>59.61</v>
      </c>
      <c r="DC50" s="995">
        <f t="shared" si="224"/>
        <v>86.309500000000014</v>
      </c>
      <c r="DD50" s="995">
        <f t="shared" si="224"/>
        <v>23.88</v>
      </c>
      <c r="DE50" s="995">
        <f t="shared" si="224"/>
        <v>35.82</v>
      </c>
      <c r="DF50" s="995">
        <f>DF49+DF48+DF47+DF44+DF41+DF38</f>
        <v>83.490000000000009</v>
      </c>
      <c r="DG50" s="995">
        <f t="shared" si="224"/>
        <v>122.12950000000001</v>
      </c>
      <c r="DH50" s="1055">
        <f t="shared" si="224"/>
        <v>301.34699999999998</v>
      </c>
      <c r="DI50" s="1055">
        <f t="shared" si="224"/>
        <v>1709.395</v>
      </c>
      <c r="DJ50" s="1055">
        <f t="shared" si="224"/>
        <v>83.490000000000009</v>
      </c>
      <c r="DK50" s="1055">
        <f t="shared" si="224"/>
        <v>2</v>
      </c>
      <c r="DL50" s="1055">
        <f t="shared" si="224"/>
        <v>7</v>
      </c>
      <c r="DM50" s="1055">
        <f t="shared" si="224"/>
        <v>498325.44300000003</v>
      </c>
      <c r="DN50" s="1055">
        <f t="shared" si="224"/>
        <v>27630.694500000001</v>
      </c>
      <c r="DO50" s="1049"/>
    </row>
    <row r="51" spans="1:122">
      <c r="A51" s="1843" t="s">
        <v>2107</v>
      </c>
      <c r="B51" s="1844"/>
      <c r="C51" s="1020" t="s">
        <v>2108</v>
      </c>
      <c r="D51" s="71">
        <f>uzri!$M$34</f>
        <v>2.9480000000000004</v>
      </c>
      <c r="E51" s="71">
        <f>uzri!$P$34</f>
        <v>168.67</v>
      </c>
      <c r="F51" s="71"/>
      <c r="G51" s="71"/>
      <c r="H51" s="71"/>
      <c r="I51" s="71"/>
      <c r="J51" s="992">
        <f t="shared" si="0"/>
        <v>2.9480000000000004</v>
      </c>
      <c r="K51" s="992">
        <f t="shared" si="0"/>
        <v>168.67</v>
      </c>
      <c r="L51" s="71">
        <f>uzrr!$M$33</f>
        <v>2.69</v>
      </c>
      <c r="M51" s="71">
        <f>uzrr!$P$33</f>
        <v>157.07999999999998</v>
      </c>
      <c r="N51" s="71">
        <f>uzrr!$M$56</f>
        <v>1.26</v>
      </c>
      <c r="O51" s="71">
        <f>uzrr!$P$56</f>
        <v>80.52</v>
      </c>
      <c r="P51" s="71"/>
      <c r="Q51" s="986"/>
      <c r="R51" s="992">
        <f t="shared" si="1"/>
        <v>3.95</v>
      </c>
      <c r="S51" s="992">
        <f t="shared" si="1"/>
        <v>237.59999999999997</v>
      </c>
      <c r="T51" s="1002">
        <f t="shared" si="2"/>
        <v>6.8980000000000006</v>
      </c>
      <c r="U51" s="1002">
        <f t="shared" si="2"/>
        <v>406.27</v>
      </c>
      <c r="V51" s="71"/>
      <c r="W51" s="71"/>
      <c r="X51" s="71"/>
      <c r="Y51" s="71"/>
      <c r="Z51" s="71"/>
      <c r="AA51" s="71"/>
      <c r="AB51" s="992">
        <f t="shared" si="3"/>
        <v>0</v>
      </c>
      <c r="AC51" s="992">
        <f t="shared" si="3"/>
        <v>0</v>
      </c>
      <c r="AD51" s="71">
        <f>unrr!$M$38</f>
        <v>2.0499999999999998</v>
      </c>
      <c r="AE51" s="71">
        <f>unrr!$P$38</f>
        <v>71.52</v>
      </c>
      <c r="AF51" s="71"/>
      <c r="AG51" s="71"/>
      <c r="AH51" s="71"/>
      <c r="AI51" s="986"/>
      <c r="AJ51" s="992">
        <f t="shared" si="4"/>
        <v>2.0499999999999998</v>
      </c>
      <c r="AK51" s="992">
        <f t="shared" si="4"/>
        <v>71.52</v>
      </c>
      <c r="AL51" s="1002">
        <f t="shared" si="82"/>
        <v>2.0499999999999998</v>
      </c>
      <c r="AM51" s="1002">
        <f t="shared" si="82"/>
        <v>71.52</v>
      </c>
      <c r="AN51" s="71">
        <f>vri!$M$187</f>
        <v>9.3819999999999997</v>
      </c>
      <c r="AO51" s="71">
        <f>vri!$P$187</f>
        <v>425.21000000000004</v>
      </c>
      <c r="AP51" s="71">
        <f>vri!$M$307</f>
        <v>4.9610000000000003</v>
      </c>
      <c r="AQ51" s="71">
        <f>vri!$P$307</f>
        <v>387.74</v>
      </c>
      <c r="AR51" s="71">
        <f>vri!$M$530</f>
        <v>1.242</v>
      </c>
      <c r="AS51" s="71">
        <f>vri!$P$530</f>
        <v>93.15</v>
      </c>
      <c r="AT51" s="992">
        <f t="shared" si="6"/>
        <v>15.585000000000001</v>
      </c>
      <c r="AU51" s="992">
        <f t="shared" si="6"/>
        <v>906.1</v>
      </c>
      <c r="AV51" s="71"/>
      <c r="AW51" s="71"/>
      <c r="AX51" s="71"/>
      <c r="AY51" s="71"/>
      <c r="AZ51" s="71"/>
      <c r="BA51" s="986"/>
      <c r="BB51" s="992">
        <f t="shared" si="7"/>
        <v>0</v>
      </c>
      <c r="BC51" s="992">
        <f t="shared" si="7"/>
        <v>0</v>
      </c>
      <c r="BD51" s="1002">
        <f t="shared" si="158"/>
        <v>15.585000000000001</v>
      </c>
      <c r="BE51" s="1002">
        <f t="shared" si="158"/>
        <v>906.1</v>
      </c>
      <c r="BF51" s="71">
        <f>'UZ-St'!$J$48</f>
        <v>68.03</v>
      </c>
      <c r="BG51" s="71">
        <f>'UZ-St'!$L$48</f>
        <v>222.88</v>
      </c>
      <c r="BH51" s="71">
        <f>'UZ-St'!$J$93</f>
        <v>23</v>
      </c>
      <c r="BI51" s="71">
        <f>'UZ-St'!$L$93</f>
        <v>348.85</v>
      </c>
      <c r="BJ51" s="71"/>
      <c r="BK51" s="71"/>
      <c r="BL51" s="992">
        <f t="shared" si="9"/>
        <v>91.03</v>
      </c>
      <c r="BM51" s="992">
        <f t="shared" si="9"/>
        <v>571.73</v>
      </c>
      <c r="BN51" s="71"/>
      <c r="BO51" s="71"/>
      <c r="BP51" s="71"/>
      <c r="BQ51" s="71"/>
      <c r="BR51" s="71">
        <f>'UN-St'!$J$91</f>
        <v>12</v>
      </c>
      <c r="BS51" s="71">
        <f>'UN-St'!$L$91</f>
        <v>84</v>
      </c>
      <c r="BT51" s="992">
        <f t="shared" si="10"/>
        <v>12</v>
      </c>
      <c r="BU51" s="992">
        <f t="shared" si="10"/>
        <v>84</v>
      </c>
      <c r="BV51" s="71">
        <f>'VR or CCA-St'!$J$118</f>
        <v>119.34</v>
      </c>
      <c r="BW51" s="71">
        <f>'VR or CCA-St'!$L$118</f>
        <v>294.04000000000002</v>
      </c>
      <c r="BX51" s="71">
        <f>'VR or CCA-St'!$J$164</f>
        <v>20</v>
      </c>
      <c r="BY51" s="71">
        <f>'VR or CCA-St'!$L$164</f>
        <v>144.38</v>
      </c>
      <c r="BZ51" s="71">
        <f>'VR or CCA-St'!$J$238</f>
        <v>22</v>
      </c>
      <c r="CA51" s="71">
        <f>'VR or CCA-St'!$L$238</f>
        <v>100</v>
      </c>
      <c r="CB51" s="992">
        <f t="shared" si="11"/>
        <v>161.34</v>
      </c>
      <c r="CC51" s="992">
        <f t="shared" si="11"/>
        <v>538.42000000000007</v>
      </c>
      <c r="CD51" s="71">
        <f>'UZ-Ew'!$L$58</f>
        <v>17345.435999999998</v>
      </c>
      <c r="CE51" s="71">
        <f>'UZ-Ew'!$M$58</f>
        <v>20.479999999999997</v>
      </c>
      <c r="CF51" s="71"/>
      <c r="CG51" s="71"/>
      <c r="CH51" s="71"/>
      <c r="CI51" s="71"/>
      <c r="CJ51" s="992">
        <f t="shared" si="12"/>
        <v>17345.435999999998</v>
      </c>
      <c r="CK51" s="992">
        <f t="shared" si="12"/>
        <v>20.479999999999997</v>
      </c>
      <c r="CL51" s="71">
        <f>'UN-Ew'!$L$46</f>
        <v>3213.1</v>
      </c>
      <c r="CM51" s="71">
        <f>'UN-Ew'!$M$46</f>
        <v>4</v>
      </c>
      <c r="CN51" s="71"/>
      <c r="CO51" s="71"/>
      <c r="CP51" s="71">
        <f>'UN-Ew'!$L$121</f>
        <v>9000</v>
      </c>
      <c r="CQ51" s="71">
        <f>'UN-Ew'!$M$121</f>
        <v>9</v>
      </c>
      <c r="CR51" s="992">
        <f t="shared" si="13"/>
        <v>12213.1</v>
      </c>
      <c r="CS51" s="992">
        <f t="shared" si="13"/>
        <v>13</v>
      </c>
      <c r="CT51" s="71">
        <f>'VR or CCA-Ew'!$L$112</f>
        <v>16048.865</v>
      </c>
      <c r="CU51" s="71">
        <f>'VR or CCA-Ew'!$M$112</f>
        <v>19.419999999999998</v>
      </c>
      <c r="CV51" s="71"/>
      <c r="CW51" s="71"/>
      <c r="CX51" s="71">
        <f>'VR or CCA-Ew'!$L$275</f>
        <v>4500</v>
      </c>
      <c r="CY51" s="71">
        <f>'VR or CCA-Ew'!$M$275</f>
        <v>0.3</v>
      </c>
      <c r="CZ51" s="992">
        <f t="shared" si="14"/>
        <v>20548.864999999998</v>
      </c>
      <c r="DA51" s="992">
        <f t="shared" si="14"/>
        <v>19.72</v>
      </c>
      <c r="DB51" s="71">
        <f>'Tre(UZ)'!$R$60</f>
        <v>5.3</v>
      </c>
      <c r="DC51" s="71">
        <f>'Tre(UZ)'!$S$60</f>
        <v>7.95</v>
      </c>
      <c r="DD51" s="70">
        <f>'Tre (UN)'!$F$41</f>
        <v>2</v>
      </c>
      <c r="DE51" s="70">
        <f>'Tre (UN)'!$G$41</f>
        <v>3</v>
      </c>
      <c r="DF51" s="1048">
        <f t="shared" ref="DF51:DG52" si="225">DB51+DD51</f>
        <v>7.3</v>
      </c>
      <c r="DG51" s="1051">
        <f t="shared" si="225"/>
        <v>10.95</v>
      </c>
      <c r="DH51" s="1054">
        <f t="shared" si="16"/>
        <v>24.533000000000001</v>
      </c>
      <c r="DI51" s="1054">
        <f t="shared" si="17"/>
        <v>264.37</v>
      </c>
      <c r="DJ51" s="1054">
        <f t="shared" si="18"/>
        <v>7.3</v>
      </c>
      <c r="DK51" s="1049"/>
      <c r="DL51" s="1049">
        <v>1</v>
      </c>
      <c r="DM51" s="1054">
        <f t="shared" si="19"/>
        <v>50107.400999999998</v>
      </c>
      <c r="DN51" s="1054">
        <f>U51+AM51+BE51+BM51+BU51+CC51+CK51+CS51+DA51+DC51+DE51+'GC+Ghat'!I33</f>
        <v>2682.1899999999996</v>
      </c>
      <c r="DO51" s="1049"/>
    </row>
    <row r="52" spans="1:122">
      <c r="A52" s="1845"/>
      <c r="B52" s="1846"/>
      <c r="C52" s="1020" t="s">
        <v>2109</v>
      </c>
      <c r="D52" s="71">
        <f>uzri!$M$29</f>
        <v>1.5</v>
      </c>
      <c r="E52" s="71">
        <f>uzri!$P$29</f>
        <v>72.69</v>
      </c>
      <c r="F52" s="71">
        <f>uzri!$M$65</f>
        <v>1.6</v>
      </c>
      <c r="G52" s="71">
        <f>uzri!$P$65</f>
        <v>110.5</v>
      </c>
      <c r="H52" s="71"/>
      <c r="I52" s="71"/>
      <c r="J52" s="992">
        <f t="shared" si="0"/>
        <v>3.1</v>
      </c>
      <c r="K52" s="992">
        <f t="shared" si="0"/>
        <v>183.19</v>
      </c>
      <c r="L52" s="71"/>
      <c r="M52" s="71"/>
      <c r="N52" s="71">
        <f>uzrr!$M$59</f>
        <v>5.2839999999999998</v>
      </c>
      <c r="O52" s="71">
        <f>uzrr!$P$59</f>
        <v>353.35</v>
      </c>
      <c r="P52" s="71"/>
      <c r="Q52" s="986"/>
      <c r="R52" s="992">
        <f t="shared" si="1"/>
        <v>5.2839999999999998</v>
      </c>
      <c r="S52" s="992">
        <f t="shared" si="1"/>
        <v>353.35</v>
      </c>
      <c r="T52" s="1002">
        <f t="shared" si="2"/>
        <v>8.3840000000000003</v>
      </c>
      <c r="U52" s="1002">
        <f t="shared" si="2"/>
        <v>536.54</v>
      </c>
      <c r="V52" s="71"/>
      <c r="W52" s="71"/>
      <c r="X52" s="71"/>
      <c r="Y52" s="71"/>
      <c r="Z52" s="71"/>
      <c r="AA52" s="71"/>
      <c r="AB52" s="992">
        <f t="shared" si="3"/>
        <v>0</v>
      </c>
      <c r="AC52" s="992">
        <f t="shared" si="3"/>
        <v>0</v>
      </c>
      <c r="AD52" s="71"/>
      <c r="AE52" s="71"/>
      <c r="AF52" s="71"/>
      <c r="AG52" s="71"/>
      <c r="AH52" s="71"/>
      <c r="AI52" s="986"/>
      <c r="AJ52" s="992">
        <f t="shared" si="4"/>
        <v>0</v>
      </c>
      <c r="AK52" s="992">
        <f t="shared" si="4"/>
        <v>0</v>
      </c>
      <c r="AL52" s="1002">
        <f t="shared" si="82"/>
        <v>0</v>
      </c>
      <c r="AM52" s="1002">
        <f t="shared" si="82"/>
        <v>0</v>
      </c>
      <c r="AN52" s="71"/>
      <c r="AO52" s="71"/>
      <c r="AP52" s="71">
        <f>vri!$M$309</f>
        <v>1</v>
      </c>
      <c r="AQ52" s="71">
        <f>vri!$P$309</f>
        <v>50</v>
      </c>
      <c r="AR52" s="71">
        <f>vri!$M$528</f>
        <v>0.5</v>
      </c>
      <c r="AS52" s="71">
        <f>vri!$P$528</f>
        <v>37.5</v>
      </c>
      <c r="AT52" s="992">
        <f t="shared" si="6"/>
        <v>1.5</v>
      </c>
      <c r="AU52" s="992">
        <f t="shared" si="6"/>
        <v>87.5</v>
      </c>
      <c r="AV52" s="71"/>
      <c r="AW52" s="71"/>
      <c r="AX52" s="71"/>
      <c r="AY52" s="71"/>
      <c r="AZ52" s="71"/>
      <c r="BA52" s="986"/>
      <c r="BB52" s="992">
        <f t="shared" si="7"/>
        <v>0</v>
      </c>
      <c r="BC52" s="992">
        <f t="shared" si="7"/>
        <v>0</v>
      </c>
      <c r="BD52" s="1002">
        <f t="shared" si="158"/>
        <v>1.5</v>
      </c>
      <c r="BE52" s="1002">
        <f t="shared" si="158"/>
        <v>87.5</v>
      </c>
      <c r="BF52" s="71">
        <f>'UZ-St'!$J$41</f>
        <v>2</v>
      </c>
      <c r="BG52" s="71">
        <f>'UZ-St'!$L$41</f>
        <v>6.39</v>
      </c>
      <c r="BH52" s="71">
        <f>'UZ-St'!$J$96</f>
        <v>25</v>
      </c>
      <c r="BI52" s="71">
        <f>'UZ-St'!$L$96</f>
        <v>92.07</v>
      </c>
      <c r="BJ52" s="71">
        <f>'UZ-St'!$J$155</f>
        <v>60.06</v>
      </c>
      <c r="BK52" s="71">
        <f>'UZ-St'!$L$155</f>
        <v>375</v>
      </c>
      <c r="BL52" s="992">
        <f t="shared" si="9"/>
        <v>87.06</v>
      </c>
      <c r="BM52" s="992">
        <f t="shared" si="9"/>
        <v>473.46</v>
      </c>
      <c r="BN52" s="71">
        <f>'UN-St'!$J$29</f>
        <v>44</v>
      </c>
      <c r="BO52" s="71">
        <f>'UN-St'!$L$29</f>
        <v>362.54999999999995</v>
      </c>
      <c r="BP52" s="71">
        <f>'UN-St'!$J$64</f>
        <v>15</v>
      </c>
      <c r="BQ52" s="71">
        <f>'UN-St'!$L$64</f>
        <v>122.22</v>
      </c>
      <c r="BR52" s="71"/>
      <c r="BS52" s="71"/>
      <c r="BT52" s="992">
        <f t="shared" si="10"/>
        <v>59</v>
      </c>
      <c r="BU52" s="992">
        <f t="shared" si="10"/>
        <v>484.77</v>
      </c>
      <c r="BV52" s="71">
        <f>'VR or CCA-St'!$J$107</f>
        <v>8.5</v>
      </c>
      <c r="BW52" s="71">
        <f>'VR or CCA-St'!$L$107</f>
        <v>25.43</v>
      </c>
      <c r="BX52" s="71"/>
      <c r="BY52" s="71"/>
      <c r="BZ52" s="71"/>
      <c r="CA52" s="71"/>
      <c r="CB52" s="992">
        <f t="shared" si="11"/>
        <v>8.5</v>
      </c>
      <c r="CC52" s="992">
        <f t="shared" si="11"/>
        <v>25.43</v>
      </c>
      <c r="CD52" s="71">
        <f>'UZ-Ew'!$L$51</f>
        <v>10778.665000000001</v>
      </c>
      <c r="CE52" s="71">
        <f>'UZ-Ew'!$M$51</f>
        <v>13.6</v>
      </c>
      <c r="CF52" s="71"/>
      <c r="CG52" s="71"/>
      <c r="CH52" s="71">
        <f>'UZ-Ew'!$L$128</f>
        <v>5048.6850000000004</v>
      </c>
      <c r="CI52" s="71">
        <f>'UZ-Ew'!$M$128</f>
        <v>0.5</v>
      </c>
      <c r="CJ52" s="992">
        <f t="shared" si="12"/>
        <v>15827.350000000002</v>
      </c>
      <c r="CK52" s="992">
        <f t="shared" si="12"/>
        <v>14.1</v>
      </c>
      <c r="CL52" s="71"/>
      <c r="CM52" s="71"/>
      <c r="CN52" s="71"/>
      <c r="CO52" s="71"/>
      <c r="CP52" s="71"/>
      <c r="CQ52" s="71"/>
      <c r="CR52" s="992">
        <f t="shared" si="13"/>
        <v>0</v>
      </c>
      <c r="CS52" s="992">
        <f t="shared" si="13"/>
        <v>0</v>
      </c>
      <c r="CT52" s="71">
        <f>'VR or CCA-Ew'!$L$105</f>
        <v>4806.45</v>
      </c>
      <c r="CU52" s="71">
        <f>'VR or CCA-Ew'!$M$105</f>
        <v>6.59</v>
      </c>
      <c r="CV52" s="71"/>
      <c r="CW52" s="71"/>
      <c r="CX52" s="71"/>
      <c r="CY52" s="71"/>
      <c r="CZ52" s="992">
        <f t="shared" si="14"/>
        <v>4806.45</v>
      </c>
      <c r="DA52" s="992">
        <f t="shared" si="14"/>
        <v>6.59</v>
      </c>
      <c r="DB52" s="71">
        <f>'Tre(UZ)'!$R$54</f>
        <v>8.1999999999999993</v>
      </c>
      <c r="DC52" s="71">
        <f>'Tre(UZ)'!$S$54</f>
        <v>12.3</v>
      </c>
      <c r="DD52" s="70"/>
      <c r="DE52" s="70"/>
      <c r="DF52" s="1048">
        <f t="shared" si="225"/>
        <v>8.1999999999999993</v>
      </c>
      <c r="DG52" s="1051">
        <f t="shared" si="225"/>
        <v>12.3</v>
      </c>
      <c r="DH52" s="1054">
        <f t="shared" si="16"/>
        <v>9.8840000000000003</v>
      </c>
      <c r="DI52" s="1054">
        <f t="shared" si="17"/>
        <v>154.56</v>
      </c>
      <c r="DJ52" s="1054">
        <f t="shared" si="18"/>
        <v>8.1999999999999993</v>
      </c>
      <c r="DK52" s="1049"/>
      <c r="DL52" s="1049">
        <v>1</v>
      </c>
      <c r="DM52" s="1054">
        <f t="shared" si="19"/>
        <v>20633.800000000003</v>
      </c>
      <c r="DN52" s="1054">
        <f>U52+AM52+BE52+BM52+BU52+CC52+CK52+CS52+DA52+DC52+DE52+'GC+Ghat'!I31</f>
        <v>1670.3999999999999</v>
      </c>
      <c r="DO52" s="1049"/>
    </row>
    <row r="53" spans="1:122">
      <c r="A53" s="1847"/>
      <c r="B53" s="1848"/>
      <c r="C53" s="993" t="s">
        <v>2062</v>
      </c>
      <c r="D53" s="76">
        <f t="shared" ref="D53:I53" si="226">D51+D52</f>
        <v>4.4480000000000004</v>
      </c>
      <c r="E53" s="76">
        <f t="shared" si="226"/>
        <v>241.35999999999999</v>
      </c>
      <c r="F53" s="76">
        <f t="shared" si="226"/>
        <v>1.6</v>
      </c>
      <c r="G53" s="76">
        <f t="shared" si="226"/>
        <v>110.5</v>
      </c>
      <c r="H53" s="76">
        <f t="shared" si="226"/>
        <v>0</v>
      </c>
      <c r="I53" s="76">
        <f t="shared" si="226"/>
        <v>0</v>
      </c>
      <c r="J53" s="76">
        <f t="shared" si="0"/>
        <v>6.048</v>
      </c>
      <c r="K53" s="76">
        <f t="shared" si="0"/>
        <v>351.86</v>
      </c>
      <c r="L53" s="76">
        <f t="shared" ref="L53:Q53" si="227">L51+L52</f>
        <v>2.69</v>
      </c>
      <c r="M53" s="76">
        <f t="shared" si="227"/>
        <v>157.07999999999998</v>
      </c>
      <c r="N53" s="76">
        <f t="shared" si="227"/>
        <v>6.5439999999999996</v>
      </c>
      <c r="O53" s="76">
        <f t="shared" si="227"/>
        <v>433.87</v>
      </c>
      <c r="P53" s="76">
        <f t="shared" si="227"/>
        <v>0</v>
      </c>
      <c r="Q53" s="76">
        <f t="shared" si="227"/>
        <v>0</v>
      </c>
      <c r="R53" s="76">
        <f t="shared" si="1"/>
        <v>9.234</v>
      </c>
      <c r="S53" s="76">
        <f t="shared" si="1"/>
        <v>590.95000000000005</v>
      </c>
      <c r="T53" s="1003">
        <f t="shared" si="2"/>
        <v>15.282</v>
      </c>
      <c r="U53" s="1003">
        <f t="shared" si="2"/>
        <v>942.81000000000006</v>
      </c>
      <c r="V53" s="76">
        <f t="shared" ref="V53:AA53" si="228">V51+V52</f>
        <v>0</v>
      </c>
      <c r="W53" s="76">
        <f t="shared" si="228"/>
        <v>0</v>
      </c>
      <c r="X53" s="76">
        <f t="shared" si="228"/>
        <v>0</v>
      </c>
      <c r="Y53" s="76">
        <f t="shared" si="228"/>
        <v>0</v>
      </c>
      <c r="Z53" s="76">
        <f t="shared" si="228"/>
        <v>0</v>
      </c>
      <c r="AA53" s="76">
        <f t="shared" si="228"/>
        <v>0</v>
      </c>
      <c r="AB53" s="76">
        <f t="shared" si="3"/>
        <v>0</v>
      </c>
      <c r="AC53" s="76">
        <f t="shared" si="3"/>
        <v>0</v>
      </c>
      <c r="AD53" s="76">
        <f t="shared" ref="AD53:AI53" si="229">AD51+AD52</f>
        <v>2.0499999999999998</v>
      </c>
      <c r="AE53" s="76">
        <f t="shared" si="229"/>
        <v>71.52</v>
      </c>
      <c r="AF53" s="76">
        <f t="shared" si="229"/>
        <v>0</v>
      </c>
      <c r="AG53" s="76">
        <f t="shared" si="229"/>
        <v>0</v>
      </c>
      <c r="AH53" s="76">
        <f t="shared" si="229"/>
        <v>0</v>
      </c>
      <c r="AI53" s="76">
        <f t="shared" si="229"/>
        <v>0</v>
      </c>
      <c r="AJ53" s="76">
        <f t="shared" si="4"/>
        <v>2.0499999999999998</v>
      </c>
      <c r="AK53" s="76">
        <f t="shared" si="4"/>
        <v>71.52</v>
      </c>
      <c r="AL53" s="1003">
        <f t="shared" si="82"/>
        <v>2.0499999999999998</v>
      </c>
      <c r="AM53" s="1003">
        <f t="shared" si="82"/>
        <v>71.52</v>
      </c>
      <c r="AN53" s="76">
        <f t="shared" ref="AN53:AS53" si="230">AN51+AN52</f>
        <v>9.3819999999999997</v>
      </c>
      <c r="AO53" s="76">
        <f t="shared" si="230"/>
        <v>425.21000000000004</v>
      </c>
      <c r="AP53" s="76">
        <f t="shared" si="230"/>
        <v>5.9610000000000003</v>
      </c>
      <c r="AQ53" s="76">
        <f t="shared" si="230"/>
        <v>437.74</v>
      </c>
      <c r="AR53" s="76">
        <f t="shared" si="230"/>
        <v>1.742</v>
      </c>
      <c r="AS53" s="76">
        <f t="shared" si="230"/>
        <v>130.65</v>
      </c>
      <c r="AT53" s="76">
        <f t="shared" si="6"/>
        <v>17.085000000000001</v>
      </c>
      <c r="AU53" s="76">
        <f t="shared" si="6"/>
        <v>993.6</v>
      </c>
      <c r="AV53" s="76">
        <f t="shared" ref="AV53:BA53" si="231">AV51+AV52</f>
        <v>0</v>
      </c>
      <c r="AW53" s="76">
        <f t="shared" si="231"/>
        <v>0</v>
      </c>
      <c r="AX53" s="76">
        <f t="shared" si="231"/>
        <v>0</v>
      </c>
      <c r="AY53" s="76">
        <f t="shared" si="231"/>
        <v>0</v>
      </c>
      <c r="AZ53" s="76">
        <f t="shared" si="231"/>
        <v>0</v>
      </c>
      <c r="BA53" s="76">
        <f t="shared" si="231"/>
        <v>0</v>
      </c>
      <c r="BB53" s="76">
        <f t="shared" si="7"/>
        <v>0</v>
      </c>
      <c r="BC53" s="76">
        <f t="shared" si="7"/>
        <v>0</v>
      </c>
      <c r="BD53" s="1003">
        <f t="shared" ref="BD53:BE68" si="232">AT53+BB53</f>
        <v>17.085000000000001</v>
      </c>
      <c r="BE53" s="1003">
        <f t="shared" si="232"/>
        <v>993.6</v>
      </c>
      <c r="BF53" s="76">
        <f t="shared" ref="BF53:BK53" si="233">BF51+BF52</f>
        <v>70.03</v>
      </c>
      <c r="BG53" s="76">
        <f t="shared" si="233"/>
        <v>229.26999999999998</v>
      </c>
      <c r="BH53" s="76">
        <f t="shared" si="233"/>
        <v>48</v>
      </c>
      <c r="BI53" s="76">
        <f t="shared" si="233"/>
        <v>440.92</v>
      </c>
      <c r="BJ53" s="76">
        <f t="shared" si="233"/>
        <v>60.06</v>
      </c>
      <c r="BK53" s="76">
        <f t="shared" si="233"/>
        <v>375</v>
      </c>
      <c r="BL53" s="76">
        <f t="shared" si="9"/>
        <v>178.09</v>
      </c>
      <c r="BM53" s="76">
        <f t="shared" si="9"/>
        <v>1045.19</v>
      </c>
      <c r="BN53" s="76">
        <f t="shared" ref="BN53:BS53" si="234">BN51+BN52</f>
        <v>44</v>
      </c>
      <c r="BO53" s="76">
        <f t="shared" si="234"/>
        <v>362.54999999999995</v>
      </c>
      <c r="BP53" s="76">
        <f t="shared" si="234"/>
        <v>15</v>
      </c>
      <c r="BQ53" s="76">
        <f t="shared" si="234"/>
        <v>122.22</v>
      </c>
      <c r="BR53" s="76">
        <f t="shared" si="234"/>
        <v>12</v>
      </c>
      <c r="BS53" s="76">
        <f t="shared" si="234"/>
        <v>84</v>
      </c>
      <c r="BT53" s="76">
        <f t="shared" si="10"/>
        <v>71</v>
      </c>
      <c r="BU53" s="76">
        <f t="shared" si="10"/>
        <v>568.77</v>
      </c>
      <c r="BV53" s="76">
        <f t="shared" ref="BV53:CA53" si="235">BV51+BV52</f>
        <v>127.84</v>
      </c>
      <c r="BW53" s="76">
        <f t="shared" si="235"/>
        <v>319.47000000000003</v>
      </c>
      <c r="BX53" s="76">
        <f t="shared" si="235"/>
        <v>20</v>
      </c>
      <c r="BY53" s="76">
        <f t="shared" si="235"/>
        <v>144.38</v>
      </c>
      <c r="BZ53" s="76">
        <f t="shared" si="235"/>
        <v>22</v>
      </c>
      <c r="CA53" s="76">
        <f t="shared" si="235"/>
        <v>100</v>
      </c>
      <c r="CB53" s="76">
        <f t="shared" si="11"/>
        <v>169.84</v>
      </c>
      <c r="CC53" s="76">
        <f t="shared" si="11"/>
        <v>563.85</v>
      </c>
      <c r="CD53" s="76">
        <f t="shared" ref="CD53:CI53" si="236">CD51+CD52</f>
        <v>28124.100999999999</v>
      </c>
      <c r="CE53" s="76">
        <f t="shared" si="236"/>
        <v>34.08</v>
      </c>
      <c r="CF53" s="76">
        <f t="shared" si="236"/>
        <v>0</v>
      </c>
      <c r="CG53" s="76">
        <f t="shared" si="236"/>
        <v>0</v>
      </c>
      <c r="CH53" s="76">
        <f t="shared" si="236"/>
        <v>5048.6850000000004</v>
      </c>
      <c r="CI53" s="76">
        <f t="shared" si="236"/>
        <v>0.5</v>
      </c>
      <c r="CJ53" s="76">
        <f t="shared" si="12"/>
        <v>33172.786</v>
      </c>
      <c r="CK53" s="76">
        <f t="shared" si="12"/>
        <v>34.58</v>
      </c>
      <c r="CL53" s="76">
        <f t="shared" ref="CL53:CQ53" si="237">CL51+CL52</f>
        <v>3213.1</v>
      </c>
      <c r="CM53" s="76">
        <f t="shared" si="237"/>
        <v>4</v>
      </c>
      <c r="CN53" s="76">
        <f t="shared" si="237"/>
        <v>0</v>
      </c>
      <c r="CO53" s="76">
        <f t="shared" si="237"/>
        <v>0</v>
      </c>
      <c r="CP53" s="76">
        <f t="shared" si="237"/>
        <v>9000</v>
      </c>
      <c r="CQ53" s="76">
        <f t="shared" si="237"/>
        <v>9</v>
      </c>
      <c r="CR53" s="76">
        <f t="shared" si="13"/>
        <v>12213.1</v>
      </c>
      <c r="CS53" s="76">
        <f t="shared" si="13"/>
        <v>13</v>
      </c>
      <c r="CT53" s="76">
        <f t="shared" ref="CT53:CY53" si="238">CT51+CT52</f>
        <v>20855.314999999999</v>
      </c>
      <c r="CU53" s="76">
        <f t="shared" si="238"/>
        <v>26.009999999999998</v>
      </c>
      <c r="CV53" s="76">
        <f t="shared" si="238"/>
        <v>0</v>
      </c>
      <c r="CW53" s="76">
        <f t="shared" si="238"/>
        <v>0</v>
      </c>
      <c r="CX53" s="76">
        <f t="shared" si="238"/>
        <v>4500</v>
      </c>
      <c r="CY53" s="76">
        <f t="shared" si="238"/>
        <v>0.3</v>
      </c>
      <c r="CZ53" s="76">
        <f t="shared" si="14"/>
        <v>25355.314999999999</v>
      </c>
      <c r="DA53" s="76">
        <f t="shared" si="14"/>
        <v>26.31</v>
      </c>
      <c r="DB53" s="76">
        <f t="shared" ref="DB53:DN53" si="239">DB51+DB52</f>
        <v>13.5</v>
      </c>
      <c r="DC53" s="76">
        <f t="shared" si="239"/>
        <v>20.25</v>
      </c>
      <c r="DD53" s="76">
        <f t="shared" si="239"/>
        <v>2</v>
      </c>
      <c r="DE53" s="76">
        <f t="shared" si="239"/>
        <v>3</v>
      </c>
      <c r="DF53" s="76">
        <f t="shared" si="239"/>
        <v>15.5</v>
      </c>
      <c r="DG53" s="77">
        <f t="shared" si="239"/>
        <v>23.25</v>
      </c>
      <c r="DH53" s="74">
        <f t="shared" si="239"/>
        <v>34.417000000000002</v>
      </c>
      <c r="DI53" s="74">
        <f t="shared" si="239"/>
        <v>418.93</v>
      </c>
      <c r="DJ53" s="74">
        <f t="shared" si="239"/>
        <v>15.5</v>
      </c>
      <c r="DK53" s="74">
        <f t="shared" si="239"/>
        <v>0</v>
      </c>
      <c r="DL53" s="74">
        <f t="shared" si="239"/>
        <v>2</v>
      </c>
      <c r="DM53" s="74">
        <f t="shared" si="239"/>
        <v>70741.201000000001</v>
      </c>
      <c r="DN53" s="74">
        <f t="shared" si="239"/>
        <v>4352.5899999999992</v>
      </c>
      <c r="DO53" s="1049"/>
    </row>
    <row r="54" spans="1:122">
      <c r="A54" s="1843" t="s">
        <v>2110</v>
      </c>
      <c r="B54" s="1844"/>
      <c r="C54" s="1020" t="s">
        <v>2059</v>
      </c>
      <c r="D54" s="1024"/>
      <c r="E54" s="1024"/>
      <c r="F54" s="1024"/>
      <c r="G54" s="1024"/>
      <c r="H54" s="71">
        <f>uzri!$M$95</f>
        <v>1</v>
      </c>
      <c r="I54" s="71">
        <f>uzri!$P$95</f>
        <v>75</v>
      </c>
      <c r="J54" s="992">
        <f t="shared" si="0"/>
        <v>1</v>
      </c>
      <c r="K54" s="992">
        <f t="shared" si="0"/>
        <v>75</v>
      </c>
      <c r="L54" s="71">
        <f>uzrr!$M$36</f>
        <v>2.5</v>
      </c>
      <c r="M54" s="71">
        <f>uzrr!$P$36</f>
        <v>102.10000000000001</v>
      </c>
      <c r="N54" s="71"/>
      <c r="O54" s="71"/>
      <c r="P54" s="71">
        <f>uzrr!$M$85</f>
        <v>2</v>
      </c>
      <c r="Q54" s="986">
        <f>uzrr!$P$85</f>
        <v>70</v>
      </c>
      <c r="R54" s="992">
        <f t="shared" si="1"/>
        <v>4.5</v>
      </c>
      <c r="S54" s="992">
        <f t="shared" si="1"/>
        <v>172.10000000000002</v>
      </c>
      <c r="T54" s="1002">
        <f t="shared" si="2"/>
        <v>5.5</v>
      </c>
      <c r="U54" s="1002">
        <f t="shared" si="2"/>
        <v>247.10000000000002</v>
      </c>
      <c r="V54" s="1024"/>
      <c r="W54" s="1024"/>
      <c r="X54" s="1024"/>
      <c r="Y54" s="1024"/>
      <c r="Z54" s="71">
        <f>unri!$M$135</f>
        <v>3</v>
      </c>
      <c r="AA54" s="71">
        <f>unri!$P$135</f>
        <v>210</v>
      </c>
      <c r="AB54" s="992">
        <f t="shared" si="3"/>
        <v>3</v>
      </c>
      <c r="AC54" s="992">
        <f t="shared" si="3"/>
        <v>210</v>
      </c>
      <c r="AD54" s="71"/>
      <c r="AE54" s="71"/>
      <c r="AF54" s="71"/>
      <c r="AG54" s="71"/>
      <c r="AH54" s="71">
        <f>unrr!$M$77</f>
        <v>2</v>
      </c>
      <c r="AI54" s="986">
        <f>unrr!$P$77</f>
        <v>60</v>
      </c>
      <c r="AJ54" s="992">
        <f t="shared" si="4"/>
        <v>2</v>
      </c>
      <c r="AK54" s="992">
        <f t="shared" si="4"/>
        <v>60</v>
      </c>
      <c r="AL54" s="1002">
        <f t="shared" si="82"/>
        <v>5</v>
      </c>
      <c r="AM54" s="1002">
        <f t="shared" si="82"/>
        <v>270</v>
      </c>
      <c r="AN54" s="71">
        <f>vri!$M$191</f>
        <v>2.4700000000000002</v>
      </c>
      <c r="AO54" s="71">
        <f>vri!$P$191</f>
        <v>75.92</v>
      </c>
      <c r="AP54" s="1024"/>
      <c r="AQ54" s="1024"/>
      <c r="AR54" s="71">
        <f>vri!$M$518</f>
        <v>9.5299999999999994</v>
      </c>
      <c r="AS54" s="71">
        <f>vri!$P$518</f>
        <v>667.1</v>
      </c>
      <c r="AT54" s="992">
        <f t="shared" si="6"/>
        <v>12</v>
      </c>
      <c r="AU54" s="992">
        <f t="shared" si="6"/>
        <v>743.02</v>
      </c>
      <c r="AV54" s="71"/>
      <c r="AW54" s="71"/>
      <c r="AX54" s="71"/>
      <c r="AY54" s="71"/>
      <c r="AZ54" s="71"/>
      <c r="BA54" s="986"/>
      <c r="BB54" s="992">
        <f t="shared" si="7"/>
        <v>0</v>
      </c>
      <c r="BC54" s="992">
        <f t="shared" si="7"/>
        <v>0</v>
      </c>
      <c r="BD54" s="1002">
        <f t="shared" si="232"/>
        <v>12</v>
      </c>
      <c r="BE54" s="1002">
        <f t="shared" si="232"/>
        <v>743.02</v>
      </c>
      <c r="BF54" s="71">
        <f>'UZ-St'!$J$51</f>
        <v>13.6</v>
      </c>
      <c r="BG54" s="71">
        <f>'UZ-St'!$L$51</f>
        <v>89.419999999999987</v>
      </c>
      <c r="BH54" s="1024"/>
      <c r="BI54" s="1024"/>
      <c r="BJ54" s="71"/>
      <c r="BK54" s="71"/>
      <c r="BL54" s="992">
        <f t="shared" si="9"/>
        <v>13.6</v>
      </c>
      <c r="BM54" s="992">
        <f t="shared" si="9"/>
        <v>89.419999999999987</v>
      </c>
      <c r="BN54" s="1024"/>
      <c r="BO54" s="1024"/>
      <c r="BP54" s="1024"/>
      <c r="BQ54" s="1024"/>
      <c r="BR54" s="71"/>
      <c r="BS54" s="71"/>
      <c r="BT54" s="992">
        <f t="shared" si="10"/>
        <v>0</v>
      </c>
      <c r="BU54" s="992">
        <f t="shared" si="10"/>
        <v>0</v>
      </c>
      <c r="BV54" s="71">
        <f>'VR or CCA-St'!$J$105</f>
        <v>64.92</v>
      </c>
      <c r="BW54" s="71">
        <f>'VR or CCA-St'!$L$105</f>
        <v>181.25</v>
      </c>
      <c r="BX54" s="1024"/>
      <c r="BY54" s="1024"/>
      <c r="BZ54" s="71">
        <f>'VR or CCA-St'!$J$236</f>
        <v>50</v>
      </c>
      <c r="CA54" s="71">
        <f>'VR or CCA-St'!$L$236</f>
        <v>200</v>
      </c>
      <c r="CB54" s="992">
        <f t="shared" si="11"/>
        <v>114.92</v>
      </c>
      <c r="CC54" s="992">
        <f t="shared" si="11"/>
        <v>381.25</v>
      </c>
      <c r="CD54" s="72">
        <f>'UZ-Ew'!$L$61</f>
        <v>5943.6900000000005</v>
      </c>
      <c r="CE54" s="72">
        <f>'UZ-Ew'!$M$61</f>
        <v>6.43</v>
      </c>
      <c r="CF54" s="1024"/>
      <c r="CG54" s="1024"/>
      <c r="CH54" s="71"/>
      <c r="CI54" s="71"/>
      <c r="CJ54" s="992">
        <f t="shared" si="12"/>
        <v>5943.6900000000005</v>
      </c>
      <c r="CK54" s="992">
        <f t="shared" si="12"/>
        <v>6.43</v>
      </c>
      <c r="CL54" s="1024"/>
      <c r="CM54" s="1024"/>
      <c r="CN54" s="1024"/>
      <c r="CO54" s="1024"/>
      <c r="CP54" s="71">
        <f>'UN-Ew'!$L$125</f>
        <v>4500</v>
      </c>
      <c r="CQ54" s="71">
        <f>'UN-Ew'!$M$125</f>
        <v>4.5</v>
      </c>
      <c r="CR54" s="992">
        <f t="shared" si="13"/>
        <v>4500</v>
      </c>
      <c r="CS54" s="992">
        <f t="shared" si="13"/>
        <v>4.5</v>
      </c>
      <c r="CT54" s="1024"/>
      <c r="CU54" s="1024"/>
      <c r="CV54" s="1024"/>
      <c r="CW54" s="1024"/>
      <c r="CX54" s="71">
        <f>'VR or CCA-Ew'!$L$271</f>
        <v>4500</v>
      </c>
      <c r="CY54" s="71">
        <f>'VR or CCA-Ew'!$M$271</f>
        <v>0.5</v>
      </c>
      <c r="CZ54" s="992">
        <f t="shared" si="14"/>
        <v>4500</v>
      </c>
      <c r="DA54" s="992">
        <f t="shared" si="14"/>
        <v>0.5</v>
      </c>
      <c r="DB54" s="71">
        <f>'Tre(UZ)'!$R$65</f>
        <v>5.5</v>
      </c>
      <c r="DC54" s="71">
        <f>'Tre(UZ)'!$S$65</f>
        <v>8.25</v>
      </c>
      <c r="DD54" s="70">
        <f>'Tre (UN)'!$F$48</f>
        <v>4.8499999999999996</v>
      </c>
      <c r="DE54" s="70">
        <f>'Tre (UN)'!$G$48</f>
        <v>7.2750000000000004</v>
      </c>
      <c r="DF54" s="1048">
        <f t="shared" ref="DF54:DG55" si="240">DB54+DD54</f>
        <v>10.35</v>
      </c>
      <c r="DG54" s="1051">
        <f t="shared" si="240"/>
        <v>15.525</v>
      </c>
      <c r="DH54" s="1054">
        <f t="shared" si="16"/>
        <v>22.5</v>
      </c>
      <c r="DI54" s="1054">
        <f t="shared" si="17"/>
        <v>128.52000000000001</v>
      </c>
      <c r="DJ54" s="1054">
        <f t="shared" si="18"/>
        <v>10.35</v>
      </c>
      <c r="DK54" s="1049"/>
      <c r="DL54" s="1049"/>
      <c r="DM54" s="1054">
        <f t="shared" si="19"/>
        <v>14943.69</v>
      </c>
      <c r="DN54" s="1054">
        <f t="shared" si="32"/>
        <v>1757.7450000000001</v>
      </c>
      <c r="DO54" s="1049"/>
    </row>
    <row r="55" spans="1:122">
      <c r="A55" s="1845"/>
      <c r="B55" s="1846"/>
      <c r="C55" s="1020" t="s">
        <v>2111</v>
      </c>
      <c r="D55" s="1024"/>
      <c r="E55" s="1024"/>
      <c r="F55" s="1024"/>
      <c r="G55" s="1024"/>
      <c r="H55" s="1024"/>
      <c r="I55" s="1024"/>
      <c r="J55" s="992">
        <f t="shared" si="0"/>
        <v>0</v>
      </c>
      <c r="K55" s="992">
        <f t="shared" si="0"/>
        <v>0</v>
      </c>
      <c r="L55" s="1024"/>
      <c r="M55" s="1024"/>
      <c r="N55" s="1024"/>
      <c r="O55" s="1024"/>
      <c r="P55" s="1024"/>
      <c r="Q55" s="985"/>
      <c r="R55" s="992">
        <f t="shared" si="1"/>
        <v>0</v>
      </c>
      <c r="S55" s="992">
        <f t="shared" si="1"/>
        <v>0</v>
      </c>
      <c r="T55" s="1002">
        <f t="shared" si="2"/>
        <v>0</v>
      </c>
      <c r="U55" s="1002">
        <f t="shared" si="2"/>
        <v>0</v>
      </c>
      <c r="V55" s="71">
        <f>unri!$M$41</f>
        <v>2.0299999999999998</v>
      </c>
      <c r="W55" s="71">
        <f>unri!$P$41</f>
        <v>118.21</v>
      </c>
      <c r="X55" s="71">
        <f>unri!$M$88</f>
        <v>1.4019999999999999</v>
      </c>
      <c r="Y55" s="71">
        <f>unri!$P$88</f>
        <v>93.83</v>
      </c>
      <c r="Z55" s="71">
        <f>unri!$M$138</f>
        <v>2.2999999999999998</v>
      </c>
      <c r="AA55" s="71">
        <f>unri!$P$138</f>
        <v>161</v>
      </c>
      <c r="AB55" s="992">
        <f t="shared" si="3"/>
        <v>5.7319999999999993</v>
      </c>
      <c r="AC55" s="992">
        <f t="shared" si="3"/>
        <v>373.03999999999996</v>
      </c>
      <c r="AD55" s="1024"/>
      <c r="AE55" s="1024"/>
      <c r="AF55" s="1024"/>
      <c r="AG55" s="1024"/>
      <c r="AH55" s="1024"/>
      <c r="AI55" s="985"/>
      <c r="AJ55" s="992">
        <f t="shared" si="4"/>
        <v>0</v>
      </c>
      <c r="AK55" s="992">
        <f t="shared" si="4"/>
        <v>0</v>
      </c>
      <c r="AL55" s="1002">
        <f t="shared" si="82"/>
        <v>5.7319999999999993</v>
      </c>
      <c r="AM55" s="1002">
        <f t="shared" si="82"/>
        <v>373.03999999999996</v>
      </c>
      <c r="AN55" s="1024"/>
      <c r="AO55" s="1024"/>
      <c r="AP55" s="1024"/>
      <c r="AQ55" s="1024"/>
      <c r="AR55" s="71">
        <f>vri!$M$526</f>
        <v>7.26</v>
      </c>
      <c r="AS55" s="71">
        <f>vri!$P$526</f>
        <v>508.2</v>
      </c>
      <c r="AT55" s="992">
        <f t="shared" si="6"/>
        <v>7.26</v>
      </c>
      <c r="AU55" s="992">
        <f t="shared" si="6"/>
        <v>508.2</v>
      </c>
      <c r="AV55" s="1024"/>
      <c r="AW55" s="1024"/>
      <c r="AX55" s="1024"/>
      <c r="AY55" s="1024"/>
      <c r="AZ55" s="1024"/>
      <c r="BA55" s="985"/>
      <c r="BB55" s="992">
        <f t="shared" si="7"/>
        <v>0</v>
      </c>
      <c r="BC55" s="992">
        <f t="shared" si="7"/>
        <v>0</v>
      </c>
      <c r="BD55" s="1002">
        <f t="shared" si="232"/>
        <v>7.26</v>
      </c>
      <c r="BE55" s="1002">
        <f t="shared" si="232"/>
        <v>508.2</v>
      </c>
      <c r="BF55" s="1024"/>
      <c r="BG55" s="1024"/>
      <c r="BH55" s="1024"/>
      <c r="BI55" s="1024"/>
      <c r="BJ55" s="1024"/>
      <c r="BK55" s="1024"/>
      <c r="BL55" s="992">
        <f t="shared" si="9"/>
        <v>0</v>
      </c>
      <c r="BM55" s="992">
        <f t="shared" si="9"/>
        <v>0</v>
      </c>
      <c r="BN55" s="1024">
        <f>'UN-St'!$J$31</f>
        <v>33.54</v>
      </c>
      <c r="BO55" s="1024">
        <f>'UN-St'!$L$31</f>
        <v>94.19</v>
      </c>
      <c r="BP55" s="1024">
        <f>'UN-St'!$J$68</f>
        <v>54.5</v>
      </c>
      <c r="BQ55" s="1024">
        <f>'UN-St'!$L$68</f>
        <v>320.78000000000003</v>
      </c>
      <c r="BR55" s="1024"/>
      <c r="BS55" s="1024"/>
      <c r="BT55" s="992">
        <f t="shared" si="10"/>
        <v>88.039999999999992</v>
      </c>
      <c r="BU55" s="992">
        <f t="shared" si="10"/>
        <v>414.97</v>
      </c>
      <c r="BV55" s="1024"/>
      <c r="BW55" s="1024"/>
      <c r="BX55" s="71">
        <f>'VR or CCA-St'!$J$166</f>
        <v>15</v>
      </c>
      <c r="BY55" s="71">
        <f>'VR or CCA-St'!$L$166</f>
        <v>156.44999999999999</v>
      </c>
      <c r="BZ55" s="1024"/>
      <c r="CA55" s="1024"/>
      <c r="CB55" s="992">
        <f t="shared" si="11"/>
        <v>15</v>
      </c>
      <c r="CC55" s="992">
        <f t="shared" si="11"/>
        <v>156.44999999999999</v>
      </c>
      <c r="CD55" s="1024"/>
      <c r="CE55" s="1024"/>
      <c r="CF55" s="1024"/>
      <c r="CG55" s="1024"/>
      <c r="CH55" s="1024">
        <f>'UZ-Ew'!$L$130</f>
        <v>4500</v>
      </c>
      <c r="CI55" s="1024">
        <f>'UZ-Ew'!$M$130</f>
        <v>0.5</v>
      </c>
      <c r="CJ55" s="992">
        <f t="shared" si="12"/>
        <v>4500</v>
      </c>
      <c r="CK55" s="992">
        <f t="shared" si="12"/>
        <v>0.5</v>
      </c>
      <c r="CL55" s="1024">
        <f>'UN-Ew'!$L$49</f>
        <v>8341.0299999999988</v>
      </c>
      <c r="CM55" s="1024">
        <f>'UN-Ew'!$M$49</f>
        <v>12.27</v>
      </c>
      <c r="CN55" s="1024"/>
      <c r="CO55" s="1024"/>
      <c r="CP55" s="1024">
        <f>'UN-Ew'!$L$123</f>
        <v>4500</v>
      </c>
      <c r="CQ55" s="1024">
        <f>'UN-Ew'!$M$123</f>
        <v>4.5</v>
      </c>
      <c r="CR55" s="992">
        <f t="shared" si="13"/>
        <v>12841.029999999999</v>
      </c>
      <c r="CS55" s="992">
        <f t="shared" si="13"/>
        <v>16.77</v>
      </c>
      <c r="CT55" s="1024"/>
      <c r="CU55" s="1024"/>
      <c r="CV55" s="1024"/>
      <c r="CW55" s="1024"/>
      <c r="CX55" s="1024">
        <f>'VR or CCA-Ew'!$L$269</f>
        <v>4500</v>
      </c>
      <c r="CY55" s="1024">
        <f>'VR or CCA-Ew'!$M$269</f>
        <v>0.5</v>
      </c>
      <c r="CZ55" s="992">
        <f t="shared" si="14"/>
        <v>4500</v>
      </c>
      <c r="DA55" s="992">
        <f t="shared" si="14"/>
        <v>0.5</v>
      </c>
      <c r="DB55" s="71">
        <f>'Tre(UZ)'!$R$62</f>
        <v>2</v>
      </c>
      <c r="DC55" s="71">
        <f>'Tre(UZ)'!$S$62</f>
        <v>3</v>
      </c>
      <c r="DD55" s="70">
        <f>'Tre (UN)'!$F$46</f>
        <v>7.5100000000000007</v>
      </c>
      <c r="DE55" s="70">
        <f>'Tre (UN)'!$G$46</f>
        <v>11.265000000000001</v>
      </c>
      <c r="DF55" s="1048">
        <f t="shared" si="240"/>
        <v>9.5100000000000016</v>
      </c>
      <c r="DG55" s="1051">
        <f t="shared" si="240"/>
        <v>14.265000000000001</v>
      </c>
      <c r="DH55" s="1054">
        <f t="shared" si="16"/>
        <v>12.991999999999999</v>
      </c>
      <c r="DI55" s="1054">
        <f t="shared" si="17"/>
        <v>103.03999999999999</v>
      </c>
      <c r="DJ55" s="1054">
        <f t="shared" si="18"/>
        <v>9.5100000000000016</v>
      </c>
      <c r="DK55" s="1049"/>
      <c r="DL55" s="1049">
        <v>1</v>
      </c>
      <c r="DM55" s="1054">
        <f t="shared" si="19"/>
        <v>21841.03</v>
      </c>
      <c r="DN55" s="1054">
        <f>U55+AM55+BE55+BM55+BU55+CC55+CK55+CS55+DA55+DC55+DE55+'GC+Ghat'!I32</f>
        <v>1515.3250000000003</v>
      </c>
      <c r="DO55" s="1049"/>
    </row>
    <row r="56" spans="1:122">
      <c r="A56" s="1847"/>
      <c r="B56" s="1848"/>
      <c r="C56" s="993" t="s">
        <v>2062</v>
      </c>
      <c r="D56" s="76">
        <f t="shared" ref="D56:I56" si="241">D54+D55</f>
        <v>0</v>
      </c>
      <c r="E56" s="76">
        <f t="shared" si="241"/>
        <v>0</v>
      </c>
      <c r="F56" s="76">
        <f t="shared" si="241"/>
        <v>0</v>
      </c>
      <c r="G56" s="76">
        <f t="shared" si="241"/>
        <v>0</v>
      </c>
      <c r="H56" s="76">
        <f t="shared" si="241"/>
        <v>1</v>
      </c>
      <c r="I56" s="76">
        <f t="shared" si="241"/>
        <v>75</v>
      </c>
      <c r="J56" s="76">
        <f t="shared" si="0"/>
        <v>1</v>
      </c>
      <c r="K56" s="76">
        <f t="shared" si="0"/>
        <v>75</v>
      </c>
      <c r="L56" s="76">
        <f t="shared" ref="L56:Q56" si="242">L54+L55</f>
        <v>2.5</v>
      </c>
      <c r="M56" s="76">
        <f t="shared" si="242"/>
        <v>102.10000000000001</v>
      </c>
      <c r="N56" s="76">
        <f t="shared" si="242"/>
        <v>0</v>
      </c>
      <c r="O56" s="76">
        <f t="shared" si="242"/>
        <v>0</v>
      </c>
      <c r="P56" s="76">
        <f t="shared" si="242"/>
        <v>2</v>
      </c>
      <c r="Q56" s="76">
        <f t="shared" si="242"/>
        <v>70</v>
      </c>
      <c r="R56" s="76">
        <f t="shared" si="1"/>
        <v>4.5</v>
      </c>
      <c r="S56" s="76">
        <f t="shared" si="1"/>
        <v>172.10000000000002</v>
      </c>
      <c r="T56" s="1003">
        <f t="shared" si="2"/>
        <v>5.5</v>
      </c>
      <c r="U56" s="1003">
        <f t="shared" si="2"/>
        <v>247.10000000000002</v>
      </c>
      <c r="V56" s="76">
        <f t="shared" ref="V56:AA56" si="243">V54+V55</f>
        <v>2.0299999999999998</v>
      </c>
      <c r="W56" s="76">
        <f t="shared" si="243"/>
        <v>118.21</v>
      </c>
      <c r="X56" s="76">
        <f t="shared" si="243"/>
        <v>1.4019999999999999</v>
      </c>
      <c r="Y56" s="76">
        <f t="shared" si="243"/>
        <v>93.83</v>
      </c>
      <c r="Z56" s="76">
        <f t="shared" si="243"/>
        <v>5.3</v>
      </c>
      <c r="AA56" s="76">
        <f t="shared" si="243"/>
        <v>371</v>
      </c>
      <c r="AB56" s="76">
        <f t="shared" si="3"/>
        <v>8.7319999999999993</v>
      </c>
      <c r="AC56" s="76">
        <f t="shared" si="3"/>
        <v>583.04</v>
      </c>
      <c r="AD56" s="76">
        <f t="shared" ref="AD56:AI56" si="244">AD54+AD55</f>
        <v>0</v>
      </c>
      <c r="AE56" s="76">
        <f t="shared" si="244"/>
        <v>0</v>
      </c>
      <c r="AF56" s="76">
        <f t="shared" si="244"/>
        <v>0</v>
      </c>
      <c r="AG56" s="76">
        <f t="shared" si="244"/>
        <v>0</v>
      </c>
      <c r="AH56" s="76">
        <f t="shared" si="244"/>
        <v>2</v>
      </c>
      <c r="AI56" s="76">
        <f t="shared" si="244"/>
        <v>60</v>
      </c>
      <c r="AJ56" s="76">
        <f t="shared" si="4"/>
        <v>2</v>
      </c>
      <c r="AK56" s="76">
        <f t="shared" si="4"/>
        <v>60</v>
      </c>
      <c r="AL56" s="1003">
        <f t="shared" si="82"/>
        <v>10.731999999999999</v>
      </c>
      <c r="AM56" s="1003">
        <f t="shared" si="82"/>
        <v>643.04</v>
      </c>
      <c r="AN56" s="76">
        <f t="shared" ref="AN56:AS56" si="245">AN54+AN55</f>
        <v>2.4700000000000002</v>
      </c>
      <c r="AO56" s="76">
        <f t="shared" si="245"/>
        <v>75.92</v>
      </c>
      <c r="AP56" s="76">
        <f t="shared" si="245"/>
        <v>0</v>
      </c>
      <c r="AQ56" s="76">
        <f t="shared" si="245"/>
        <v>0</v>
      </c>
      <c r="AR56" s="76">
        <f t="shared" si="245"/>
        <v>16.79</v>
      </c>
      <c r="AS56" s="76">
        <f t="shared" si="245"/>
        <v>1175.3</v>
      </c>
      <c r="AT56" s="76">
        <f t="shared" si="6"/>
        <v>19.259999999999998</v>
      </c>
      <c r="AU56" s="76">
        <f t="shared" si="6"/>
        <v>1251.22</v>
      </c>
      <c r="AV56" s="76">
        <f t="shared" ref="AV56:BA56" si="246">AV54+AV55</f>
        <v>0</v>
      </c>
      <c r="AW56" s="76">
        <f t="shared" si="246"/>
        <v>0</v>
      </c>
      <c r="AX56" s="76">
        <f t="shared" si="246"/>
        <v>0</v>
      </c>
      <c r="AY56" s="76">
        <f t="shared" si="246"/>
        <v>0</v>
      </c>
      <c r="AZ56" s="76">
        <f t="shared" si="246"/>
        <v>0</v>
      </c>
      <c r="BA56" s="76">
        <f t="shared" si="246"/>
        <v>0</v>
      </c>
      <c r="BB56" s="76">
        <f t="shared" si="7"/>
        <v>0</v>
      </c>
      <c r="BC56" s="76">
        <f t="shared" si="7"/>
        <v>0</v>
      </c>
      <c r="BD56" s="1003">
        <f t="shared" si="232"/>
        <v>19.259999999999998</v>
      </c>
      <c r="BE56" s="1003">
        <f t="shared" si="232"/>
        <v>1251.22</v>
      </c>
      <c r="BF56" s="76">
        <f t="shared" ref="BF56:BK56" si="247">BF54+BF55</f>
        <v>13.6</v>
      </c>
      <c r="BG56" s="76">
        <f t="shared" si="247"/>
        <v>89.419999999999987</v>
      </c>
      <c r="BH56" s="76">
        <f t="shared" si="247"/>
        <v>0</v>
      </c>
      <c r="BI56" s="76">
        <f t="shared" si="247"/>
        <v>0</v>
      </c>
      <c r="BJ56" s="76">
        <f t="shared" si="247"/>
        <v>0</v>
      </c>
      <c r="BK56" s="76">
        <f t="shared" si="247"/>
        <v>0</v>
      </c>
      <c r="BL56" s="76">
        <f t="shared" si="9"/>
        <v>13.6</v>
      </c>
      <c r="BM56" s="76">
        <f t="shared" si="9"/>
        <v>89.419999999999987</v>
      </c>
      <c r="BN56" s="76">
        <f t="shared" ref="BN56:BS56" si="248">BN54+BN55</f>
        <v>33.54</v>
      </c>
      <c r="BO56" s="76">
        <f t="shared" si="248"/>
        <v>94.19</v>
      </c>
      <c r="BP56" s="76">
        <f t="shared" si="248"/>
        <v>54.5</v>
      </c>
      <c r="BQ56" s="76">
        <f t="shared" si="248"/>
        <v>320.78000000000003</v>
      </c>
      <c r="BR56" s="76">
        <f t="shared" si="248"/>
        <v>0</v>
      </c>
      <c r="BS56" s="76">
        <f t="shared" si="248"/>
        <v>0</v>
      </c>
      <c r="BT56" s="76">
        <f t="shared" si="10"/>
        <v>88.039999999999992</v>
      </c>
      <c r="BU56" s="76">
        <f t="shared" si="10"/>
        <v>414.97</v>
      </c>
      <c r="BV56" s="76">
        <f t="shared" ref="BV56:CA56" si="249">BV54+BV55</f>
        <v>64.92</v>
      </c>
      <c r="BW56" s="76">
        <f t="shared" si="249"/>
        <v>181.25</v>
      </c>
      <c r="BX56" s="76">
        <f t="shared" si="249"/>
        <v>15</v>
      </c>
      <c r="BY56" s="76">
        <f t="shared" si="249"/>
        <v>156.44999999999999</v>
      </c>
      <c r="BZ56" s="76">
        <f t="shared" si="249"/>
        <v>50</v>
      </c>
      <c r="CA56" s="76">
        <f t="shared" si="249"/>
        <v>200</v>
      </c>
      <c r="CB56" s="76">
        <f t="shared" si="11"/>
        <v>129.92000000000002</v>
      </c>
      <c r="CC56" s="76">
        <f t="shared" si="11"/>
        <v>537.70000000000005</v>
      </c>
      <c r="CD56" s="76">
        <f t="shared" ref="CD56:CI56" si="250">CD54+CD55</f>
        <v>5943.6900000000005</v>
      </c>
      <c r="CE56" s="76">
        <f t="shared" si="250"/>
        <v>6.43</v>
      </c>
      <c r="CF56" s="76">
        <f t="shared" si="250"/>
        <v>0</v>
      </c>
      <c r="CG56" s="76">
        <f t="shared" si="250"/>
        <v>0</v>
      </c>
      <c r="CH56" s="76">
        <f t="shared" si="250"/>
        <v>4500</v>
      </c>
      <c r="CI56" s="76">
        <f t="shared" si="250"/>
        <v>0.5</v>
      </c>
      <c r="CJ56" s="76">
        <f t="shared" si="12"/>
        <v>10443.69</v>
      </c>
      <c r="CK56" s="76">
        <f t="shared" si="12"/>
        <v>6.93</v>
      </c>
      <c r="CL56" s="76">
        <f t="shared" ref="CL56:CQ56" si="251">CL54+CL55</f>
        <v>8341.0299999999988</v>
      </c>
      <c r="CM56" s="76">
        <f t="shared" si="251"/>
        <v>12.27</v>
      </c>
      <c r="CN56" s="76">
        <f t="shared" si="251"/>
        <v>0</v>
      </c>
      <c r="CO56" s="76">
        <f t="shared" si="251"/>
        <v>0</v>
      </c>
      <c r="CP56" s="76">
        <f t="shared" si="251"/>
        <v>9000</v>
      </c>
      <c r="CQ56" s="76">
        <f t="shared" si="251"/>
        <v>9</v>
      </c>
      <c r="CR56" s="76">
        <f t="shared" si="13"/>
        <v>17341.03</v>
      </c>
      <c r="CS56" s="76">
        <f t="shared" si="13"/>
        <v>21.27</v>
      </c>
      <c r="CT56" s="76">
        <f t="shared" ref="CT56:CY56" si="252">CT54+CT55</f>
        <v>0</v>
      </c>
      <c r="CU56" s="76">
        <f t="shared" si="252"/>
        <v>0</v>
      </c>
      <c r="CV56" s="76">
        <f t="shared" si="252"/>
        <v>0</v>
      </c>
      <c r="CW56" s="76">
        <f t="shared" si="252"/>
        <v>0</v>
      </c>
      <c r="CX56" s="76">
        <f t="shared" si="252"/>
        <v>9000</v>
      </c>
      <c r="CY56" s="76">
        <f t="shared" si="252"/>
        <v>1</v>
      </c>
      <c r="CZ56" s="76">
        <f t="shared" si="14"/>
        <v>9000</v>
      </c>
      <c r="DA56" s="76">
        <f t="shared" si="14"/>
        <v>1</v>
      </c>
      <c r="DB56" s="76">
        <f t="shared" ref="DB56:DF56" si="253">DB54+DB55</f>
        <v>7.5</v>
      </c>
      <c r="DC56" s="76">
        <f t="shared" si="253"/>
        <v>11.25</v>
      </c>
      <c r="DD56" s="76">
        <f t="shared" si="253"/>
        <v>12.36</v>
      </c>
      <c r="DE56" s="76">
        <f t="shared" si="253"/>
        <v>18.54</v>
      </c>
      <c r="DF56" s="76">
        <f t="shared" si="253"/>
        <v>19.86</v>
      </c>
      <c r="DG56" s="77">
        <f t="shared" ref="DG56:DN56" si="254">DG54+DG55</f>
        <v>29.79</v>
      </c>
      <c r="DH56" s="74">
        <f t="shared" si="254"/>
        <v>35.491999999999997</v>
      </c>
      <c r="DI56" s="74">
        <f t="shared" si="254"/>
        <v>231.56</v>
      </c>
      <c r="DJ56" s="74">
        <f t="shared" si="254"/>
        <v>19.86</v>
      </c>
      <c r="DK56" s="74">
        <f t="shared" si="254"/>
        <v>0</v>
      </c>
      <c r="DL56" s="74">
        <f t="shared" si="254"/>
        <v>1</v>
      </c>
      <c r="DM56" s="74">
        <f t="shared" si="254"/>
        <v>36784.720000000001</v>
      </c>
      <c r="DN56" s="74">
        <f t="shared" si="254"/>
        <v>3273.0700000000006</v>
      </c>
      <c r="DO56" s="1049"/>
    </row>
    <row r="57" spans="1:122">
      <c r="A57" s="1841" t="s">
        <v>2112</v>
      </c>
      <c r="B57" s="1842"/>
      <c r="C57" s="1019"/>
      <c r="D57" s="995">
        <f>D56+D53</f>
        <v>4.4480000000000004</v>
      </c>
      <c r="E57" s="995">
        <f t="shared" ref="E57:Q57" si="255">E56+E53</f>
        <v>241.35999999999999</v>
      </c>
      <c r="F57" s="995">
        <f t="shared" si="255"/>
        <v>1.6</v>
      </c>
      <c r="G57" s="995">
        <f t="shared" si="255"/>
        <v>110.5</v>
      </c>
      <c r="H57" s="995">
        <f t="shared" si="255"/>
        <v>1</v>
      </c>
      <c r="I57" s="995">
        <f t="shared" si="255"/>
        <v>75</v>
      </c>
      <c r="J57" s="996">
        <f t="shared" si="0"/>
        <v>7.048</v>
      </c>
      <c r="K57" s="996">
        <f t="shared" si="0"/>
        <v>426.86</v>
      </c>
      <c r="L57" s="995">
        <f t="shared" si="255"/>
        <v>5.1899999999999995</v>
      </c>
      <c r="M57" s="995">
        <f t="shared" si="255"/>
        <v>259.18</v>
      </c>
      <c r="N57" s="995">
        <f t="shared" si="255"/>
        <v>6.5439999999999996</v>
      </c>
      <c r="O57" s="995">
        <f t="shared" si="255"/>
        <v>433.87</v>
      </c>
      <c r="P57" s="995">
        <f t="shared" si="255"/>
        <v>2</v>
      </c>
      <c r="Q57" s="995">
        <f t="shared" si="255"/>
        <v>70</v>
      </c>
      <c r="R57" s="996">
        <f t="shared" si="1"/>
        <v>13.733999999999998</v>
      </c>
      <c r="S57" s="996">
        <f t="shared" si="1"/>
        <v>763.05</v>
      </c>
      <c r="T57" s="1004">
        <f t="shared" si="2"/>
        <v>20.781999999999996</v>
      </c>
      <c r="U57" s="1004">
        <f t="shared" si="2"/>
        <v>1189.9099999999999</v>
      </c>
      <c r="V57" s="995">
        <f>V56+V53</f>
        <v>2.0299999999999998</v>
      </c>
      <c r="W57" s="995">
        <f t="shared" ref="W57:AI57" si="256">W56+W53</f>
        <v>118.21</v>
      </c>
      <c r="X57" s="995">
        <f t="shared" si="256"/>
        <v>1.4019999999999999</v>
      </c>
      <c r="Y57" s="995">
        <f t="shared" si="256"/>
        <v>93.83</v>
      </c>
      <c r="Z57" s="995">
        <f t="shared" si="256"/>
        <v>5.3</v>
      </c>
      <c r="AA57" s="995">
        <f t="shared" si="256"/>
        <v>371</v>
      </c>
      <c r="AB57" s="996">
        <f t="shared" si="3"/>
        <v>8.7319999999999993</v>
      </c>
      <c r="AC57" s="996">
        <f t="shared" si="3"/>
        <v>583.04</v>
      </c>
      <c r="AD57" s="995">
        <f t="shared" si="256"/>
        <v>2.0499999999999998</v>
      </c>
      <c r="AE57" s="995">
        <f t="shared" si="256"/>
        <v>71.52</v>
      </c>
      <c r="AF57" s="995">
        <f t="shared" si="256"/>
        <v>0</v>
      </c>
      <c r="AG57" s="995">
        <f t="shared" si="256"/>
        <v>0</v>
      </c>
      <c r="AH57" s="995">
        <f t="shared" si="256"/>
        <v>2</v>
      </c>
      <c r="AI57" s="995">
        <f t="shared" si="256"/>
        <v>60</v>
      </c>
      <c r="AJ57" s="996">
        <f t="shared" si="4"/>
        <v>4.05</v>
      </c>
      <c r="AK57" s="996">
        <f t="shared" si="4"/>
        <v>131.51999999999998</v>
      </c>
      <c r="AL57" s="1004">
        <f t="shared" si="82"/>
        <v>12.782</v>
      </c>
      <c r="AM57" s="1004">
        <f t="shared" si="82"/>
        <v>714.56</v>
      </c>
      <c r="AN57" s="995">
        <f>AN56+AN53</f>
        <v>11.852</v>
      </c>
      <c r="AO57" s="995">
        <f t="shared" ref="AO57:BA57" si="257">AO56+AO53</f>
        <v>501.13000000000005</v>
      </c>
      <c r="AP57" s="995">
        <f t="shared" si="257"/>
        <v>5.9610000000000003</v>
      </c>
      <c r="AQ57" s="995">
        <f t="shared" si="257"/>
        <v>437.74</v>
      </c>
      <c r="AR57" s="995">
        <f t="shared" si="257"/>
        <v>18.532</v>
      </c>
      <c r="AS57" s="995">
        <f t="shared" si="257"/>
        <v>1305.95</v>
      </c>
      <c r="AT57" s="996">
        <f t="shared" si="6"/>
        <v>36.344999999999999</v>
      </c>
      <c r="AU57" s="996">
        <f t="shared" si="6"/>
        <v>2244.8200000000002</v>
      </c>
      <c r="AV57" s="995">
        <f t="shared" si="257"/>
        <v>0</v>
      </c>
      <c r="AW57" s="995">
        <f t="shared" si="257"/>
        <v>0</v>
      </c>
      <c r="AX57" s="995">
        <f t="shared" si="257"/>
        <v>0</v>
      </c>
      <c r="AY57" s="995">
        <f t="shared" si="257"/>
        <v>0</v>
      </c>
      <c r="AZ57" s="995">
        <f t="shared" si="257"/>
        <v>0</v>
      </c>
      <c r="BA57" s="995">
        <f t="shared" si="257"/>
        <v>0</v>
      </c>
      <c r="BB57" s="996">
        <f t="shared" si="7"/>
        <v>0</v>
      </c>
      <c r="BC57" s="996">
        <f t="shared" si="7"/>
        <v>0</v>
      </c>
      <c r="BD57" s="1004">
        <f t="shared" si="232"/>
        <v>36.344999999999999</v>
      </c>
      <c r="BE57" s="1004">
        <f t="shared" si="232"/>
        <v>2244.8200000000002</v>
      </c>
      <c r="BF57" s="995">
        <f>BF56+BF53</f>
        <v>83.63</v>
      </c>
      <c r="BG57" s="995">
        <f t="shared" ref="BG57:BK57" si="258">BG56+BG53</f>
        <v>318.68999999999994</v>
      </c>
      <c r="BH57" s="995">
        <f t="shared" si="258"/>
        <v>48</v>
      </c>
      <c r="BI57" s="995">
        <f t="shared" si="258"/>
        <v>440.92</v>
      </c>
      <c r="BJ57" s="995">
        <f t="shared" si="258"/>
        <v>60.06</v>
      </c>
      <c r="BK57" s="995">
        <f t="shared" si="258"/>
        <v>375</v>
      </c>
      <c r="BL57" s="996">
        <f t="shared" si="9"/>
        <v>191.69</v>
      </c>
      <c r="BM57" s="996">
        <f t="shared" si="9"/>
        <v>1134.6099999999999</v>
      </c>
      <c r="BN57" s="995">
        <f>BN56+BN53</f>
        <v>77.539999999999992</v>
      </c>
      <c r="BO57" s="995">
        <f t="shared" ref="BO57:BS57" si="259">BO56+BO53</f>
        <v>456.73999999999995</v>
      </c>
      <c r="BP57" s="995">
        <f t="shared" si="259"/>
        <v>69.5</v>
      </c>
      <c r="BQ57" s="995">
        <f t="shared" si="259"/>
        <v>443</v>
      </c>
      <c r="BR57" s="995">
        <f t="shared" si="259"/>
        <v>12</v>
      </c>
      <c r="BS57" s="995">
        <f t="shared" si="259"/>
        <v>84</v>
      </c>
      <c r="BT57" s="996">
        <f t="shared" si="10"/>
        <v>159.04</v>
      </c>
      <c r="BU57" s="996">
        <f t="shared" si="10"/>
        <v>983.74</v>
      </c>
      <c r="BV57" s="995">
        <f>BV56+BV53</f>
        <v>192.76</v>
      </c>
      <c r="BW57" s="995">
        <f t="shared" ref="BW57:CA57" si="260">BW56+BW53</f>
        <v>500.72</v>
      </c>
      <c r="BX57" s="995">
        <f t="shared" si="260"/>
        <v>35</v>
      </c>
      <c r="BY57" s="995">
        <f t="shared" si="260"/>
        <v>300.83</v>
      </c>
      <c r="BZ57" s="995">
        <f t="shared" si="260"/>
        <v>72</v>
      </c>
      <c r="CA57" s="995">
        <f t="shared" si="260"/>
        <v>300</v>
      </c>
      <c r="CB57" s="996">
        <f t="shared" si="11"/>
        <v>299.76</v>
      </c>
      <c r="CC57" s="996">
        <f t="shared" si="11"/>
        <v>1101.55</v>
      </c>
      <c r="CD57" s="995">
        <f>CD56+CD53</f>
        <v>34067.790999999997</v>
      </c>
      <c r="CE57" s="995">
        <f t="shared" ref="CE57:CI57" si="261">CE56+CE53</f>
        <v>40.51</v>
      </c>
      <c r="CF57" s="995">
        <f t="shared" si="261"/>
        <v>0</v>
      </c>
      <c r="CG57" s="995">
        <f t="shared" si="261"/>
        <v>0</v>
      </c>
      <c r="CH57" s="995">
        <f t="shared" si="261"/>
        <v>9548.6850000000013</v>
      </c>
      <c r="CI57" s="995">
        <f t="shared" si="261"/>
        <v>1</v>
      </c>
      <c r="CJ57" s="996">
        <f t="shared" si="12"/>
        <v>43616.475999999995</v>
      </c>
      <c r="CK57" s="996">
        <f t="shared" si="12"/>
        <v>41.51</v>
      </c>
      <c r="CL57" s="995">
        <f>CL56+CL53</f>
        <v>11554.13</v>
      </c>
      <c r="CM57" s="995">
        <f t="shared" ref="CM57:CQ57" si="262">CM56+CM53</f>
        <v>16.27</v>
      </c>
      <c r="CN57" s="995">
        <f t="shared" si="262"/>
        <v>0</v>
      </c>
      <c r="CO57" s="995">
        <f t="shared" si="262"/>
        <v>0</v>
      </c>
      <c r="CP57" s="995">
        <f t="shared" si="262"/>
        <v>18000</v>
      </c>
      <c r="CQ57" s="995">
        <f t="shared" si="262"/>
        <v>18</v>
      </c>
      <c r="CR57" s="996">
        <f t="shared" si="13"/>
        <v>29554.129999999997</v>
      </c>
      <c r="CS57" s="996">
        <f t="shared" si="13"/>
        <v>34.269999999999996</v>
      </c>
      <c r="CT57" s="995">
        <f>CT56+CT53</f>
        <v>20855.314999999999</v>
      </c>
      <c r="CU57" s="995">
        <f t="shared" ref="CU57:CY57" si="263">CU56+CU53</f>
        <v>26.009999999999998</v>
      </c>
      <c r="CV57" s="995">
        <f t="shared" si="263"/>
        <v>0</v>
      </c>
      <c r="CW57" s="995">
        <f t="shared" si="263"/>
        <v>0</v>
      </c>
      <c r="CX57" s="995">
        <f t="shared" si="263"/>
        <v>13500</v>
      </c>
      <c r="CY57" s="995">
        <f t="shared" si="263"/>
        <v>1.3</v>
      </c>
      <c r="CZ57" s="996">
        <f t="shared" si="14"/>
        <v>34355.315000000002</v>
      </c>
      <c r="DA57" s="996">
        <f t="shared" si="14"/>
        <v>27.31</v>
      </c>
      <c r="DB57" s="995">
        <f t="shared" ref="DB57:DF57" si="264">DB56+DB53</f>
        <v>21</v>
      </c>
      <c r="DC57" s="995">
        <f t="shared" si="264"/>
        <v>31.5</v>
      </c>
      <c r="DD57" s="995">
        <f t="shared" si="264"/>
        <v>14.36</v>
      </c>
      <c r="DE57" s="995">
        <f t="shared" si="264"/>
        <v>21.54</v>
      </c>
      <c r="DF57" s="995">
        <f t="shared" si="264"/>
        <v>35.36</v>
      </c>
      <c r="DG57" s="995">
        <f t="shared" ref="DG57:DN57" si="265">DG56+DG53</f>
        <v>53.04</v>
      </c>
      <c r="DH57" s="1055">
        <f t="shared" si="265"/>
        <v>69.908999999999992</v>
      </c>
      <c r="DI57" s="1055">
        <f t="shared" si="265"/>
        <v>650.49</v>
      </c>
      <c r="DJ57" s="1055">
        <f t="shared" si="265"/>
        <v>35.36</v>
      </c>
      <c r="DK57" s="1055">
        <f t="shared" si="265"/>
        <v>0</v>
      </c>
      <c r="DL57" s="1055">
        <f t="shared" si="265"/>
        <v>3</v>
      </c>
      <c r="DM57" s="1055">
        <f t="shared" si="265"/>
        <v>107525.921</v>
      </c>
      <c r="DN57" s="1055">
        <f t="shared" si="265"/>
        <v>7625.66</v>
      </c>
      <c r="DO57" s="1049"/>
    </row>
    <row r="58" spans="1:122">
      <c r="A58" s="1843" t="s">
        <v>2113</v>
      </c>
      <c r="B58" s="1844"/>
      <c r="C58" s="1020" t="s">
        <v>2059</v>
      </c>
      <c r="D58" s="1024"/>
      <c r="E58" s="1024"/>
      <c r="F58" s="1024"/>
      <c r="G58" s="1024"/>
      <c r="H58" s="1024"/>
      <c r="I58" s="1024"/>
      <c r="J58" s="992">
        <f t="shared" si="0"/>
        <v>0</v>
      </c>
      <c r="K58" s="992">
        <f t="shared" si="0"/>
        <v>0</v>
      </c>
      <c r="L58" s="71"/>
      <c r="M58" s="71"/>
      <c r="N58" s="71">
        <f>uzrr!$M$64</f>
        <v>6.55</v>
      </c>
      <c r="O58" s="71">
        <f>uzrr!$P$64</f>
        <v>650.6</v>
      </c>
      <c r="P58" s="71"/>
      <c r="Q58" s="986"/>
      <c r="R58" s="992">
        <f t="shared" si="1"/>
        <v>6.55</v>
      </c>
      <c r="S58" s="992">
        <f t="shared" si="1"/>
        <v>650.6</v>
      </c>
      <c r="T58" s="1002">
        <f t="shared" si="2"/>
        <v>6.55</v>
      </c>
      <c r="U58" s="1002">
        <f t="shared" si="2"/>
        <v>650.6</v>
      </c>
      <c r="V58" s="71">
        <f>unri!$M$71</f>
        <v>3.5789999999999997</v>
      </c>
      <c r="W58" s="71">
        <f>unri!$P$71</f>
        <v>190.1</v>
      </c>
      <c r="X58" s="71">
        <f>unri!$M$94</f>
        <v>2.88</v>
      </c>
      <c r="Y58" s="71">
        <f>unri!$P$94</f>
        <v>120.67</v>
      </c>
      <c r="Z58" s="71">
        <f>unri!$M$151</f>
        <v>2</v>
      </c>
      <c r="AA58" s="71">
        <f>unri!$P$151</f>
        <v>140</v>
      </c>
      <c r="AB58" s="992">
        <f t="shared" si="3"/>
        <v>8.4589999999999996</v>
      </c>
      <c r="AC58" s="992">
        <f t="shared" si="3"/>
        <v>450.77</v>
      </c>
      <c r="AD58" s="71"/>
      <c r="AE58" s="71"/>
      <c r="AF58" s="71"/>
      <c r="AG58" s="71"/>
      <c r="AH58" s="71"/>
      <c r="AI58" s="986"/>
      <c r="AJ58" s="992">
        <f t="shared" si="4"/>
        <v>0</v>
      </c>
      <c r="AK58" s="992">
        <f t="shared" si="4"/>
        <v>0</v>
      </c>
      <c r="AL58" s="1002">
        <f t="shared" si="82"/>
        <v>8.4589999999999996</v>
      </c>
      <c r="AM58" s="1002">
        <f t="shared" si="82"/>
        <v>450.77</v>
      </c>
      <c r="AN58" s="71">
        <f>vri!$M$236</f>
        <v>1.5</v>
      </c>
      <c r="AO58" s="71">
        <f>vri!$P$236</f>
        <v>44.94</v>
      </c>
      <c r="AP58" s="1024"/>
      <c r="AQ58" s="1024"/>
      <c r="AR58" s="71">
        <f>vri!$M$586</f>
        <v>4.8</v>
      </c>
      <c r="AS58" s="71">
        <f>vri!$P$586</f>
        <v>336</v>
      </c>
      <c r="AT58" s="992">
        <f t="shared" si="6"/>
        <v>6.3</v>
      </c>
      <c r="AU58" s="992">
        <f t="shared" si="6"/>
        <v>380.94</v>
      </c>
      <c r="AV58" s="71"/>
      <c r="AW58" s="71"/>
      <c r="AX58" s="71"/>
      <c r="AY58" s="71"/>
      <c r="AZ58" s="71"/>
      <c r="BA58" s="986"/>
      <c r="BB58" s="992">
        <f t="shared" si="7"/>
        <v>0</v>
      </c>
      <c r="BC58" s="992">
        <f t="shared" si="7"/>
        <v>0</v>
      </c>
      <c r="BD58" s="1002">
        <f t="shared" si="232"/>
        <v>6.3</v>
      </c>
      <c r="BE58" s="1002">
        <f t="shared" si="232"/>
        <v>380.94</v>
      </c>
      <c r="BF58" s="1024"/>
      <c r="BG58" s="1024"/>
      <c r="BH58" s="71">
        <f>'UZ-St'!$J$111</f>
        <v>170.1</v>
      </c>
      <c r="BI58" s="1024">
        <f>'UZ-St'!$L$111</f>
        <v>1459.75</v>
      </c>
      <c r="BJ58" s="1024"/>
      <c r="BK58" s="1024"/>
      <c r="BL58" s="992">
        <f t="shared" si="9"/>
        <v>170.1</v>
      </c>
      <c r="BM58" s="992">
        <f t="shared" si="9"/>
        <v>1459.75</v>
      </c>
      <c r="BN58" s="1024">
        <f>'UN-St'!$J$50</f>
        <v>51.875</v>
      </c>
      <c r="BO58" s="1024">
        <f>'UN-St'!$L$50</f>
        <v>205.32</v>
      </c>
      <c r="BP58" s="1024"/>
      <c r="BQ58" s="1024"/>
      <c r="BR58" s="1024"/>
      <c r="BS58" s="1024"/>
      <c r="BT58" s="992">
        <f t="shared" si="10"/>
        <v>51.875</v>
      </c>
      <c r="BU58" s="992">
        <f t="shared" si="10"/>
        <v>205.32</v>
      </c>
      <c r="BV58" s="71">
        <f>'VR or CCA-St'!$J$142</f>
        <v>6.5</v>
      </c>
      <c r="BW58" s="71">
        <f>'VR or CCA-St'!$L$142</f>
        <v>11.49</v>
      </c>
      <c r="BX58" s="1024"/>
      <c r="BY58" s="1024"/>
      <c r="BZ58" s="71">
        <f>'VR or CCA-St'!$J$255</f>
        <v>15</v>
      </c>
      <c r="CA58" s="71">
        <f>'VR or CCA-St'!$L$255</f>
        <v>2</v>
      </c>
      <c r="CB58" s="992">
        <f t="shared" si="11"/>
        <v>21.5</v>
      </c>
      <c r="CC58" s="992">
        <f t="shared" si="11"/>
        <v>13.49</v>
      </c>
      <c r="CD58" s="1024"/>
      <c r="CE58" s="1024"/>
      <c r="CF58" s="1024">
        <f>'UZ-Ew'!$L$112</f>
        <v>10454.94</v>
      </c>
      <c r="CG58" s="1024">
        <f>'UZ-Ew'!$M$112</f>
        <v>13.13</v>
      </c>
      <c r="CH58" s="1024">
        <f>'UZ-Ew'!$L$138</f>
        <v>11436.945</v>
      </c>
      <c r="CI58" s="1024">
        <f>'UZ-Ew'!$M$138</f>
        <v>0.5</v>
      </c>
      <c r="CJ58" s="992">
        <f t="shared" si="12"/>
        <v>21891.885000000002</v>
      </c>
      <c r="CK58" s="992">
        <f t="shared" si="12"/>
        <v>13.63</v>
      </c>
      <c r="CL58" s="1024">
        <f>'UN-Ew'!$L$81</f>
        <v>21417.85</v>
      </c>
      <c r="CM58" s="1024">
        <f>'UN-Ew'!$M$81</f>
        <v>27.92</v>
      </c>
      <c r="CN58" s="1024"/>
      <c r="CO58" s="1024"/>
      <c r="CP58" s="1024">
        <f>'UN-Ew'!$L$139</f>
        <v>4500</v>
      </c>
      <c r="CQ58" s="1024">
        <f>'UN-Ew'!$M$139</f>
        <v>4.5</v>
      </c>
      <c r="CR58" s="992">
        <f t="shared" si="13"/>
        <v>25917.85</v>
      </c>
      <c r="CS58" s="992">
        <f t="shared" si="13"/>
        <v>32.42</v>
      </c>
      <c r="CT58" s="72">
        <f>'VR or CCA-Ew'!$L$144</f>
        <v>3652.22</v>
      </c>
      <c r="CU58" s="72">
        <f>'VR or CCA-Ew'!$M$144</f>
        <v>3.84</v>
      </c>
      <c r="CV58" s="1024"/>
      <c r="CW58" s="1024"/>
      <c r="CX58" s="1024">
        <f>'VR or CCA-Ew'!$L$303</f>
        <v>9000</v>
      </c>
      <c r="CY58" s="71">
        <f>'VR or CCA-Ew'!$M$303</f>
        <v>0.6</v>
      </c>
      <c r="CZ58" s="992">
        <f t="shared" si="14"/>
        <v>12652.22</v>
      </c>
      <c r="DA58" s="992">
        <f t="shared" si="14"/>
        <v>4.4399999999999995</v>
      </c>
      <c r="DB58" s="71">
        <f>'Tre(UZ)'!$R$89</f>
        <v>9</v>
      </c>
      <c r="DC58" s="71">
        <f>'Tre(UZ)'!$S$89</f>
        <v>13.5</v>
      </c>
      <c r="DD58" s="69"/>
      <c r="DE58" s="69"/>
      <c r="DF58" s="1048">
        <f t="shared" ref="DF58:DG60" si="266">DB58+DD58</f>
        <v>9</v>
      </c>
      <c r="DG58" s="1051">
        <f t="shared" si="266"/>
        <v>13.5</v>
      </c>
      <c r="DH58" s="1054">
        <f t="shared" si="16"/>
        <v>21.309000000000001</v>
      </c>
      <c r="DI58" s="1054">
        <f t="shared" si="17"/>
        <v>243.47499999999999</v>
      </c>
      <c r="DJ58" s="1054">
        <f t="shared" si="18"/>
        <v>9</v>
      </c>
      <c r="DK58" s="1049"/>
      <c r="DL58" s="1049"/>
      <c r="DM58" s="1054">
        <f t="shared" si="19"/>
        <v>60461.955000000002</v>
      </c>
      <c r="DN58" s="1054">
        <f t="shared" si="32"/>
        <v>3224.86</v>
      </c>
      <c r="DO58" s="1049"/>
    </row>
    <row r="59" spans="1:122">
      <c r="A59" s="1845"/>
      <c r="B59" s="1846"/>
      <c r="C59" s="1020" t="s">
        <v>2114</v>
      </c>
      <c r="D59" s="1024"/>
      <c r="E59" s="1024"/>
      <c r="F59" s="1024"/>
      <c r="G59" s="1024"/>
      <c r="H59" s="1024"/>
      <c r="I59" s="1024"/>
      <c r="J59" s="992">
        <f t="shared" si="0"/>
        <v>0</v>
      </c>
      <c r="K59" s="992">
        <f t="shared" si="0"/>
        <v>0</v>
      </c>
      <c r="L59" s="1024"/>
      <c r="M59" s="1024"/>
      <c r="N59" s="1024"/>
      <c r="O59" s="1024"/>
      <c r="P59" s="1024"/>
      <c r="Q59" s="985"/>
      <c r="R59" s="992">
        <f t="shared" si="1"/>
        <v>0</v>
      </c>
      <c r="S59" s="992">
        <f t="shared" si="1"/>
        <v>0</v>
      </c>
      <c r="T59" s="1002">
        <f t="shared" si="2"/>
        <v>0</v>
      </c>
      <c r="U59" s="1002">
        <f t="shared" si="2"/>
        <v>0</v>
      </c>
      <c r="V59" s="1024"/>
      <c r="W59" s="1024"/>
      <c r="X59" s="71">
        <f>unri!$M$102</f>
        <v>7.2</v>
      </c>
      <c r="Y59" s="71">
        <f>unri!$P$102</f>
        <v>410.76</v>
      </c>
      <c r="Z59" s="1024"/>
      <c r="AA59" s="1024"/>
      <c r="AB59" s="992">
        <f t="shared" si="3"/>
        <v>7.2</v>
      </c>
      <c r="AC59" s="992">
        <f t="shared" si="3"/>
        <v>410.76</v>
      </c>
      <c r="AD59" s="1024"/>
      <c r="AE59" s="1024"/>
      <c r="AF59" s="71">
        <f>unrr!$M$62</f>
        <v>1.95</v>
      </c>
      <c r="AG59" s="71">
        <f>unrr!$P$62</f>
        <v>160.15</v>
      </c>
      <c r="AH59" s="1024"/>
      <c r="AI59" s="985"/>
      <c r="AJ59" s="992">
        <f t="shared" si="4"/>
        <v>1.95</v>
      </c>
      <c r="AK59" s="992">
        <f t="shared" si="4"/>
        <v>160.15</v>
      </c>
      <c r="AL59" s="1002">
        <f t="shared" si="82"/>
        <v>9.15</v>
      </c>
      <c r="AM59" s="1002">
        <f t="shared" si="82"/>
        <v>570.91</v>
      </c>
      <c r="AN59" s="1024"/>
      <c r="AO59" s="1024"/>
      <c r="AP59" s="71">
        <f>vri!$M$351</f>
        <v>2</v>
      </c>
      <c r="AQ59" s="71">
        <f>vri!$P$351</f>
        <v>179.27</v>
      </c>
      <c r="AR59" s="71">
        <f>vri!$M$589</f>
        <v>2.5</v>
      </c>
      <c r="AS59" s="71">
        <f>vri!$P$589</f>
        <v>175</v>
      </c>
      <c r="AT59" s="992">
        <f t="shared" si="6"/>
        <v>4.5</v>
      </c>
      <c r="AU59" s="992">
        <f t="shared" si="6"/>
        <v>354.27</v>
      </c>
      <c r="AV59" s="1024"/>
      <c r="AW59" s="1024"/>
      <c r="AX59" s="1024"/>
      <c r="AY59" s="1024"/>
      <c r="AZ59" s="1024"/>
      <c r="BA59" s="985"/>
      <c r="BB59" s="992">
        <f t="shared" si="7"/>
        <v>0</v>
      </c>
      <c r="BC59" s="992">
        <f t="shared" si="7"/>
        <v>0</v>
      </c>
      <c r="BD59" s="1002">
        <f t="shared" si="232"/>
        <v>4.5</v>
      </c>
      <c r="BE59" s="1002">
        <f t="shared" si="232"/>
        <v>354.27</v>
      </c>
      <c r="BF59" s="1024"/>
      <c r="BG59" s="1024"/>
      <c r="BH59" s="1024"/>
      <c r="BI59" s="1024"/>
      <c r="BJ59" s="1024"/>
      <c r="BK59" s="1024"/>
      <c r="BL59" s="992">
        <f t="shared" si="9"/>
        <v>0</v>
      </c>
      <c r="BM59" s="992">
        <f t="shared" si="9"/>
        <v>0</v>
      </c>
      <c r="BN59" s="1024"/>
      <c r="BO59" s="1024"/>
      <c r="BP59" s="1024">
        <f>'UN-St'!$J$76</f>
        <v>51</v>
      </c>
      <c r="BQ59" s="1024">
        <f>'UN-St'!$L$76</f>
        <v>314.02</v>
      </c>
      <c r="BR59" s="1024"/>
      <c r="BS59" s="1024"/>
      <c r="BT59" s="992">
        <f t="shared" si="10"/>
        <v>51</v>
      </c>
      <c r="BU59" s="992">
        <f t="shared" si="10"/>
        <v>314.02</v>
      </c>
      <c r="BV59" s="1024"/>
      <c r="BW59" s="1024"/>
      <c r="BX59" s="71">
        <f>'VR or CCA-St'!$J$170</f>
        <v>8</v>
      </c>
      <c r="BY59" s="71">
        <f>'VR or CCA-St'!$L$170</f>
        <v>21.56</v>
      </c>
      <c r="BZ59" s="71">
        <f>'VR or CCA-St'!$J$252</f>
        <v>10</v>
      </c>
      <c r="CA59" s="71">
        <f>'VR or CCA-St'!$L$252</f>
        <v>50</v>
      </c>
      <c r="CB59" s="992">
        <f t="shared" si="11"/>
        <v>18</v>
      </c>
      <c r="CC59" s="992">
        <f t="shared" si="11"/>
        <v>71.56</v>
      </c>
      <c r="CD59" s="1024"/>
      <c r="CE59" s="1024"/>
      <c r="CF59" s="1024"/>
      <c r="CG59" s="1024"/>
      <c r="CH59" s="1024"/>
      <c r="CI59" s="1024"/>
      <c r="CJ59" s="992">
        <f t="shared" si="12"/>
        <v>0</v>
      </c>
      <c r="CK59" s="992">
        <f t="shared" si="12"/>
        <v>0</v>
      </c>
      <c r="CL59" s="72">
        <f>'UN-Ew'!$L$71</f>
        <v>15564.695</v>
      </c>
      <c r="CM59" s="72">
        <f>'UN-Ew'!$M$71</f>
        <v>20.03</v>
      </c>
      <c r="CN59" s="1024"/>
      <c r="CO59" s="1024"/>
      <c r="CP59" s="1024"/>
      <c r="CQ59" s="1024"/>
      <c r="CR59" s="992">
        <f t="shared" si="13"/>
        <v>15564.695</v>
      </c>
      <c r="CS59" s="992">
        <f t="shared" si="13"/>
        <v>20.03</v>
      </c>
      <c r="CT59" s="1024"/>
      <c r="CU59" s="1024"/>
      <c r="CV59" s="1024"/>
      <c r="CW59" s="1024"/>
      <c r="CX59" s="1024">
        <f>'VR or CCA-Ew'!$L$296</f>
        <v>4500</v>
      </c>
      <c r="CY59" s="1024">
        <f>'VR or CCA-Ew'!$M$296</f>
        <v>0.5</v>
      </c>
      <c r="CZ59" s="992">
        <f t="shared" si="14"/>
        <v>4500</v>
      </c>
      <c r="DA59" s="992">
        <f t="shared" si="14"/>
        <v>0.5</v>
      </c>
      <c r="DB59" s="1024"/>
      <c r="DC59" s="1024"/>
      <c r="DD59" s="70">
        <f>'Tre (UN)'!$F$65</f>
        <v>9.1999999999999993</v>
      </c>
      <c r="DE59" s="70">
        <f>'Tre (UN)'!$G$65</f>
        <v>13.8</v>
      </c>
      <c r="DF59" s="1048">
        <f t="shared" si="266"/>
        <v>9.1999999999999993</v>
      </c>
      <c r="DG59" s="1051">
        <f t="shared" si="266"/>
        <v>13.8</v>
      </c>
      <c r="DH59" s="1054">
        <f t="shared" si="16"/>
        <v>13.65</v>
      </c>
      <c r="DI59" s="1054">
        <f t="shared" si="17"/>
        <v>69</v>
      </c>
      <c r="DJ59" s="1054">
        <f t="shared" si="18"/>
        <v>9.1999999999999993</v>
      </c>
      <c r="DK59" s="1049"/>
      <c r="DL59" s="1049">
        <v>1</v>
      </c>
      <c r="DM59" s="1054">
        <f t="shared" si="19"/>
        <v>20064.695</v>
      </c>
      <c r="DN59" s="1054">
        <f>U59+AM59+BE59+BM59+BU59+CC59+CK59+CS59+DA59+DC59+DE59+'GC+Ghat'!I45</f>
        <v>1378.2599999999998</v>
      </c>
      <c r="DO59" s="1049"/>
    </row>
    <row r="60" spans="1:122">
      <c r="A60" s="1845"/>
      <c r="B60" s="1846"/>
      <c r="C60" s="1020" t="s">
        <v>2115</v>
      </c>
      <c r="D60" s="71">
        <f>uzri!$M$43</f>
        <v>2.0169999999999999</v>
      </c>
      <c r="E60" s="71">
        <f>uzri!$P$43</f>
        <v>135.37</v>
      </c>
      <c r="F60" s="71"/>
      <c r="G60" s="71"/>
      <c r="H60" s="71"/>
      <c r="I60" s="71"/>
      <c r="J60" s="992">
        <f t="shared" si="0"/>
        <v>2.0169999999999999</v>
      </c>
      <c r="K60" s="992">
        <f t="shared" si="0"/>
        <v>135.37</v>
      </c>
      <c r="L60" s="1024"/>
      <c r="M60" s="1024"/>
      <c r="N60" s="1024"/>
      <c r="O60" s="1024"/>
      <c r="P60" s="1024"/>
      <c r="Q60" s="985"/>
      <c r="R60" s="992">
        <f t="shared" si="1"/>
        <v>0</v>
      </c>
      <c r="S60" s="992">
        <f t="shared" si="1"/>
        <v>0</v>
      </c>
      <c r="T60" s="1002">
        <f t="shared" si="2"/>
        <v>2.0169999999999999</v>
      </c>
      <c r="U60" s="1002">
        <f t="shared" si="2"/>
        <v>135.37</v>
      </c>
      <c r="V60" s="71">
        <f>unri!$M$65</f>
        <v>1</v>
      </c>
      <c r="W60" s="71">
        <f>unri!$P$65</f>
        <v>24.18</v>
      </c>
      <c r="X60" s="71"/>
      <c r="Y60" s="71"/>
      <c r="Z60" s="71"/>
      <c r="AA60" s="71"/>
      <c r="AB60" s="992">
        <f t="shared" si="3"/>
        <v>1</v>
      </c>
      <c r="AC60" s="992">
        <f t="shared" si="3"/>
        <v>24.18</v>
      </c>
      <c r="AD60" s="1024"/>
      <c r="AE60" s="1024"/>
      <c r="AF60" s="1024"/>
      <c r="AG60" s="1024"/>
      <c r="AH60" s="1024"/>
      <c r="AI60" s="985"/>
      <c r="AJ60" s="992">
        <f t="shared" si="4"/>
        <v>0</v>
      </c>
      <c r="AK60" s="992">
        <f t="shared" si="4"/>
        <v>0</v>
      </c>
      <c r="AL60" s="1002">
        <f t="shared" si="82"/>
        <v>1</v>
      </c>
      <c r="AM60" s="1002">
        <f t="shared" si="82"/>
        <v>24.18</v>
      </c>
      <c r="AN60" s="71">
        <f>vri!$M$234</f>
        <v>3.9849999999999999</v>
      </c>
      <c r="AO60" s="71">
        <f>vri!$P$234</f>
        <v>173.87</v>
      </c>
      <c r="AP60" s="71">
        <f>vri!$M$349</f>
        <v>4.0399999999999991</v>
      </c>
      <c r="AQ60" s="71">
        <f>vri!$P$349</f>
        <v>335.96999999999997</v>
      </c>
      <c r="AR60" s="71">
        <f>vri!$M$596</f>
        <v>2.2000000000000002</v>
      </c>
      <c r="AS60" s="71">
        <f>vri!$P$596</f>
        <v>154</v>
      </c>
      <c r="AT60" s="992">
        <f t="shared" si="6"/>
        <v>10.224999999999998</v>
      </c>
      <c r="AU60" s="992">
        <f t="shared" si="6"/>
        <v>663.83999999999992</v>
      </c>
      <c r="AV60" s="1024"/>
      <c r="AW60" s="1024"/>
      <c r="AX60" s="1024"/>
      <c r="AY60" s="1024"/>
      <c r="AZ60" s="1024"/>
      <c r="BA60" s="985"/>
      <c r="BB60" s="992">
        <f t="shared" si="7"/>
        <v>0</v>
      </c>
      <c r="BC60" s="992">
        <f t="shared" si="7"/>
        <v>0</v>
      </c>
      <c r="BD60" s="1002">
        <f t="shared" si="232"/>
        <v>10.224999999999998</v>
      </c>
      <c r="BE60" s="1002">
        <f t="shared" si="232"/>
        <v>663.83999999999992</v>
      </c>
      <c r="BF60" s="71">
        <f>'UZ-St'!$J$62</f>
        <v>17.875</v>
      </c>
      <c r="BG60" s="71">
        <f>'UZ-St'!$L$62</f>
        <v>58.93</v>
      </c>
      <c r="BH60" s="71">
        <f>'UZ-St'!$J$120</f>
        <v>82</v>
      </c>
      <c r="BI60" s="71">
        <f>'UZ-St'!$L$120</f>
        <v>725.58999999999992</v>
      </c>
      <c r="BJ60" s="71">
        <f>'UZ-St'!$J$173</f>
        <v>39.06</v>
      </c>
      <c r="BK60" s="71">
        <f>'UZ-St'!$L$173</f>
        <v>150</v>
      </c>
      <c r="BL60" s="992">
        <f t="shared" si="9"/>
        <v>138.935</v>
      </c>
      <c r="BM60" s="992">
        <f t="shared" si="9"/>
        <v>934.51999999999987</v>
      </c>
      <c r="BN60" s="71">
        <f>'UN-St'!$J$42</f>
        <v>6.5</v>
      </c>
      <c r="BO60" s="71">
        <f>'UN-St'!$L$42</f>
        <v>12.45</v>
      </c>
      <c r="BP60" s="71"/>
      <c r="BQ60" s="71"/>
      <c r="BR60" s="71"/>
      <c r="BS60" s="71"/>
      <c r="BT60" s="992">
        <f t="shared" si="10"/>
        <v>6.5</v>
      </c>
      <c r="BU60" s="992">
        <f t="shared" si="10"/>
        <v>12.45</v>
      </c>
      <c r="BV60" s="71">
        <f>'VR or CCA-St'!$J$140</f>
        <v>62.199999999999996</v>
      </c>
      <c r="BW60" s="71">
        <f>'VR or CCA-St'!$L$140</f>
        <v>204.06</v>
      </c>
      <c r="BX60" s="71"/>
      <c r="BY60" s="71"/>
      <c r="BZ60" s="71"/>
      <c r="CA60" s="71"/>
      <c r="CB60" s="992">
        <f t="shared" si="11"/>
        <v>62.199999999999996</v>
      </c>
      <c r="CC60" s="992">
        <f t="shared" si="11"/>
        <v>204.06</v>
      </c>
      <c r="CD60" s="71">
        <f>'UZ-Ew'!$L$82</f>
        <v>8012.7150000000001</v>
      </c>
      <c r="CE60" s="71">
        <f>'UZ-Ew'!$M$82</f>
        <v>9.91</v>
      </c>
      <c r="CF60" s="71"/>
      <c r="CG60" s="71"/>
      <c r="CH60" s="71">
        <f>'UZ-Ew'!$L$136</f>
        <v>4500</v>
      </c>
      <c r="CI60" s="71">
        <f>'UZ-Ew'!$M$136</f>
        <v>0.5</v>
      </c>
      <c r="CJ60" s="992">
        <f t="shared" si="12"/>
        <v>12512.715</v>
      </c>
      <c r="CK60" s="992">
        <f t="shared" si="12"/>
        <v>10.41</v>
      </c>
      <c r="CL60" s="71">
        <f>'UN-Ew'!$L$66</f>
        <v>3254.25</v>
      </c>
      <c r="CM60" s="71">
        <f>'UN-Ew'!$M$66</f>
        <v>4.33</v>
      </c>
      <c r="CN60" s="71"/>
      <c r="CO60" s="71"/>
      <c r="CP60" s="71"/>
      <c r="CQ60" s="71"/>
      <c r="CR60" s="992">
        <f t="shared" si="13"/>
        <v>3254.25</v>
      </c>
      <c r="CS60" s="992">
        <f t="shared" si="13"/>
        <v>4.33</v>
      </c>
      <c r="CT60" s="71">
        <f>'VR or CCA-Ew'!$L$142</f>
        <v>2971.75</v>
      </c>
      <c r="CU60" s="71">
        <f>'VR or CCA-Ew'!$M$142</f>
        <v>3.45</v>
      </c>
      <c r="CV60" s="71"/>
      <c r="CW60" s="71"/>
      <c r="CX60" s="71">
        <f>'VR or CCA-Ew'!$L$300</f>
        <v>13500</v>
      </c>
      <c r="CY60" s="71">
        <f>'VR or CCA-Ew'!$M$300</f>
        <v>0.89999999999999991</v>
      </c>
      <c r="CZ60" s="992">
        <f t="shared" si="14"/>
        <v>16471.75</v>
      </c>
      <c r="DA60" s="992">
        <f t="shared" si="14"/>
        <v>4.3499999999999996</v>
      </c>
      <c r="DB60" s="71">
        <f>'Tre(UZ)'!$R$87</f>
        <v>3.7</v>
      </c>
      <c r="DC60" s="71">
        <f>'Tre(UZ)'!$S$87</f>
        <v>5.55</v>
      </c>
      <c r="DD60" s="70"/>
      <c r="DE60" s="70"/>
      <c r="DF60" s="1048">
        <f t="shared" si="266"/>
        <v>3.7</v>
      </c>
      <c r="DG60" s="1051">
        <f t="shared" si="266"/>
        <v>5.55</v>
      </c>
      <c r="DH60" s="1054">
        <f t="shared" si="16"/>
        <v>13.241999999999997</v>
      </c>
      <c r="DI60" s="1054">
        <f t="shared" si="17"/>
        <v>207.63499999999999</v>
      </c>
      <c r="DJ60" s="1054">
        <f t="shared" si="18"/>
        <v>3.7</v>
      </c>
      <c r="DK60" s="1049"/>
      <c r="DL60" s="1049"/>
      <c r="DM60" s="1054">
        <f t="shared" si="19"/>
        <v>32238.715</v>
      </c>
      <c r="DN60" s="1054">
        <f t="shared" si="32"/>
        <v>1999.0599999999997</v>
      </c>
      <c r="DO60" s="1049"/>
    </row>
    <row r="61" spans="1:122">
      <c r="A61" s="1847"/>
      <c r="B61" s="1848"/>
      <c r="C61" s="993" t="s">
        <v>2062</v>
      </c>
      <c r="D61" s="76">
        <f t="shared" ref="D61:Q61" si="267">D58+D59+D60</f>
        <v>2.0169999999999999</v>
      </c>
      <c r="E61" s="76">
        <f t="shared" si="267"/>
        <v>135.37</v>
      </c>
      <c r="F61" s="76">
        <f t="shared" si="267"/>
        <v>0</v>
      </c>
      <c r="G61" s="76">
        <f t="shared" si="267"/>
        <v>0</v>
      </c>
      <c r="H61" s="76">
        <f t="shared" si="267"/>
        <v>0</v>
      </c>
      <c r="I61" s="76">
        <f t="shared" si="267"/>
        <v>0</v>
      </c>
      <c r="J61" s="76">
        <f t="shared" si="0"/>
        <v>2.0169999999999999</v>
      </c>
      <c r="K61" s="76">
        <f t="shared" si="0"/>
        <v>135.37</v>
      </c>
      <c r="L61" s="76">
        <f t="shared" si="267"/>
        <v>0</v>
      </c>
      <c r="M61" s="76">
        <f t="shared" si="267"/>
        <v>0</v>
      </c>
      <c r="N61" s="76">
        <f t="shared" si="267"/>
        <v>6.55</v>
      </c>
      <c r="O61" s="76">
        <f t="shared" si="267"/>
        <v>650.6</v>
      </c>
      <c r="P61" s="76">
        <f t="shared" si="267"/>
        <v>0</v>
      </c>
      <c r="Q61" s="76">
        <f t="shared" si="267"/>
        <v>0</v>
      </c>
      <c r="R61" s="76">
        <f t="shared" si="1"/>
        <v>6.55</v>
      </c>
      <c r="S61" s="76">
        <f t="shared" si="1"/>
        <v>650.6</v>
      </c>
      <c r="T61" s="1003">
        <f t="shared" si="2"/>
        <v>8.5670000000000002</v>
      </c>
      <c r="U61" s="1003">
        <f t="shared" si="2"/>
        <v>785.97</v>
      </c>
      <c r="V61" s="76">
        <f t="shared" ref="V61:AI61" si="268">V58+V59+V60</f>
        <v>4.5789999999999997</v>
      </c>
      <c r="W61" s="76">
        <f t="shared" si="268"/>
        <v>214.28</v>
      </c>
      <c r="X61" s="76">
        <f t="shared" si="268"/>
        <v>10.08</v>
      </c>
      <c r="Y61" s="76">
        <f t="shared" si="268"/>
        <v>531.42999999999995</v>
      </c>
      <c r="Z61" s="76">
        <f t="shared" si="268"/>
        <v>2</v>
      </c>
      <c r="AA61" s="76">
        <f t="shared" si="268"/>
        <v>140</v>
      </c>
      <c r="AB61" s="76">
        <f t="shared" si="3"/>
        <v>16.658999999999999</v>
      </c>
      <c r="AC61" s="76">
        <f t="shared" si="3"/>
        <v>885.70999999999992</v>
      </c>
      <c r="AD61" s="76">
        <f t="shared" si="268"/>
        <v>0</v>
      </c>
      <c r="AE61" s="76">
        <f t="shared" si="268"/>
        <v>0</v>
      </c>
      <c r="AF61" s="76">
        <f t="shared" si="268"/>
        <v>1.95</v>
      </c>
      <c r="AG61" s="76">
        <f t="shared" si="268"/>
        <v>160.15</v>
      </c>
      <c r="AH61" s="76">
        <f t="shared" si="268"/>
        <v>0</v>
      </c>
      <c r="AI61" s="76">
        <f t="shared" si="268"/>
        <v>0</v>
      </c>
      <c r="AJ61" s="76">
        <f t="shared" si="4"/>
        <v>1.95</v>
      </c>
      <c r="AK61" s="76">
        <f t="shared" si="4"/>
        <v>160.15</v>
      </c>
      <c r="AL61" s="1003">
        <f t="shared" si="82"/>
        <v>18.608999999999998</v>
      </c>
      <c r="AM61" s="1003">
        <f t="shared" si="82"/>
        <v>1045.8599999999999</v>
      </c>
      <c r="AN61" s="76">
        <f t="shared" ref="AN61:BA61" si="269">AN58+AN59+AN60</f>
        <v>5.4849999999999994</v>
      </c>
      <c r="AO61" s="76">
        <f t="shared" si="269"/>
        <v>218.81</v>
      </c>
      <c r="AP61" s="76">
        <f t="shared" si="269"/>
        <v>6.0399999999999991</v>
      </c>
      <c r="AQ61" s="76">
        <f t="shared" si="269"/>
        <v>515.24</v>
      </c>
      <c r="AR61" s="76">
        <f t="shared" si="269"/>
        <v>9.5</v>
      </c>
      <c r="AS61" s="76">
        <f t="shared" si="269"/>
        <v>665</v>
      </c>
      <c r="AT61" s="76">
        <f t="shared" si="6"/>
        <v>21.024999999999999</v>
      </c>
      <c r="AU61" s="76">
        <f t="shared" si="6"/>
        <v>1399.05</v>
      </c>
      <c r="AV61" s="76">
        <f t="shared" si="269"/>
        <v>0</v>
      </c>
      <c r="AW61" s="76">
        <f t="shared" si="269"/>
        <v>0</v>
      </c>
      <c r="AX61" s="76">
        <f t="shared" si="269"/>
        <v>0</v>
      </c>
      <c r="AY61" s="76">
        <f t="shared" si="269"/>
        <v>0</v>
      </c>
      <c r="AZ61" s="76">
        <f t="shared" si="269"/>
        <v>0</v>
      </c>
      <c r="BA61" s="76">
        <f t="shared" si="269"/>
        <v>0</v>
      </c>
      <c r="BB61" s="76">
        <f t="shared" si="7"/>
        <v>0</v>
      </c>
      <c r="BC61" s="76">
        <f t="shared" si="7"/>
        <v>0</v>
      </c>
      <c r="BD61" s="1003">
        <f t="shared" si="232"/>
        <v>21.024999999999999</v>
      </c>
      <c r="BE61" s="1003">
        <f t="shared" si="232"/>
        <v>1399.05</v>
      </c>
      <c r="BF61" s="76">
        <f t="shared" ref="BF61:BK61" si="270">BF58+BF59+BF60</f>
        <v>17.875</v>
      </c>
      <c r="BG61" s="76">
        <f t="shared" si="270"/>
        <v>58.93</v>
      </c>
      <c r="BH61" s="76">
        <f t="shared" si="270"/>
        <v>252.1</v>
      </c>
      <c r="BI61" s="76">
        <f t="shared" si="270"/>
        <v>2185.34</v>
      </c>
      <c r="BJ61" s="76">
        <f t="shared" si="270"/>
        <v>39.06</v>
      </c>
      <c r="BK61" s="76">
        <f t="shared" si="270"/>
        <v>150</v>
      </c>
      <c r="BL61" s="76">
        <f t="shared" si="9"/>
        <v>309.03500000000003</v>
      </c>
      <c r="BM61" s="76">
        <f t="shared" si="9"/>
        <v>2394.27</v>
      </c>
      <c r="BN61" s="76">
        <f t="shared" ref="BN61:BS61" si="271">BN58+BN59+BN60</f>
        <v>58.375</v>
      </c>
      <c r="BO61" s="76">
        <f t="shared" si="271"/>
        <v>217.76999999999998</v>
      </c>
      <c r="BP61" s="76">
        <f t="shared" si="271"/>
        <v>51</v>
      </c>
      <c r="BQ61" s="76">
        <f t="shared" si="271"/>
        <v>314.02</v>
      </c>
      <c r="BR61" s="76">
        <f t="shared" si="271"/>
        <v>0</v>
      </c>
      <c r="BS61" s="76">
        <f t="shared" si="271"/>
        <v>0</v>
      </c>
      <c r="BT61" s="76">
        <f t="shared" si="10"/>
        <v>109.375</v>
      </c>
      <c r="BU61" s="76">
        <f t="shared" si="10"/>
        <v>531.79</v>
      </c>
      <c r="BV61" s="76">
        <f t="shared" ref="BV61:CA61" si="272">BV58+BV59+BV60</f>
        <v>68.699999999999989</v>
      </c>
      <c r="BW61" s="76">
        <f t="shared" si="272"/>
        <v>215.55</v>
      </c>
      <c r="BX61" s="76">
        <f t="shared" si="272"/>
        <v>8</v>
      </c>
      <c r="BY61" s="76">
        <f t="shared" si="272"/>
        <v>21.56</v>
      </c>
      <c r="BZ61" s="76">
        <f t="shared" si="272"/>
        <v>25</v>
      </c>
      <c r="CA61" s="76">
        <f t="shared" si="272"/>
        <v>52</v>
      </c>
      <c r="CB61" s="76">
        <f t="shared" si="11"/>
        <v>101.69999999999999</v>
      </c>
      <c r="CC61" s="76">
        <f t="shared" si="11"/>
        <v>289.11</v>
      </c>
      <c r="CD61" s="76">
        <f t="shared" ref="CD61:CI61" si="273">CD58+CD59+CD60</f>
        <v>8012.7150000000001</v>
      </c>
      <c r="CE61" s="76">
        <f t="shared" si="273"/>
        <v>9.91</v>
      </c>
      <c r="CF61" s="76">
        <f t="shared" si="273"/>
        <v>10454.94</v>
      </c>
      <c r="CG61" s="76">
        <f t="shared" si="273"/>
        <v>13.13</v>
      </c>
      <c r="CH61" s="76">
        <f t="shared" si="273"/>
        <v>15936.945</v>
      </c>
      <c r="CI61" s="76">
        <f t="shared" si="273"/>
        <v>1</v>
      </c>
      <c r="CJ61" s="76">
        <f t="shared" si="12"/>
        <v>34404.6</v>
      </c>
      <c r="CK61" s="76">
        <f t="shared" si="12"/>
        <v>24.04</v>
      </c>
      <c r="CL61" s="76">
        <f t="shared" ref="CL61:CQ61" si="274">CL58+CL59+CL60</f>
        <v>40236.794999999998</v>
      </c>
      <c r="CM61" s="76">
        <f t="shared" si="274"/>
        <v>52.28</v>
      </c>
      <c r="CN61" s="76">
        <f t="shared" si="274"/>
        <v>0</v>
      </c>
      <c r="CO61" s="76">
        <f t="shared" si="274"/>
        <v>0</v>
      </c>
      <c r="CP61" s="76">
        <f t="shared" si="274"/>
        <v>4500</v>
      </c>
      <c r="CQ61" s="76">
        <f t="shared" si="274"/>
        <v>4.5</v>
      </c>
      <c r="CR61" s="76">
        <f t="shared" si="13"/>
        <v>44736.794999999998</v>
      </c>
      <c r="CS61" s="76">
        <f t="shared" si="13"/>
        <v>56.78</v>
      </c>
      <c r="CT61" s="76">
        <f t="shared" ref="CT61:CY61" si="275">CT58+CT59+CT60</f>
        <v>6623.9699999999993</v>
      </c>
      <c r="CU61" s="76">
        <f t="shared" si="275"/>
        <v>7.29</v>
      </c>
      <c r="CV61" s="76">
        <f t="shared" si="275"/>
        <v>0</v>
      </c>
      <c r="CW61" s="76">
        <f t="shared" si="275"/>
        <v>0</v>
      </c>
      <c r="CX61" s="76">
        <f t="shared" si="275"/>
        <v>27000</v>
      </c>
      <c r="CY61" s="76">
        <f t="shared" si="275"/>
        <v>2</v>
      </c>
      <c r="CZ61" s="76">
        <f t="shared" si="14"/>
        <v>33623.97</v>
      </c>
      <c r="DA61" s="76">
        <f t="shared" si="14"/>
        <v>9.2899999999999991</v>
      </c>
      <c r="DB61" s="76">
        <f t="shared" ref="DB61:DN61" si="276">DB58+DB59+DB60</f>
        <v>12.7</v>
      </c>
      <c r="DC61" s="76">
        <f t="shared" si="276"/>
        <v>19.05</v>
      </c>
      <c r="DD61" s="76">
        <f t="shared" si="276"/>
        <v>9.1999999999999993</v>
      </c>
      <c r="DE61" s="76">
        <f t="shared" si="276"/>
        <v>13.8</v>
      </c>
      <c r="DF61" s="76">
        <f t="shared" si="276"/>
        <v>21.9</v>
      </c>
      <c r="DG61" s="77">
        <f t="shared" si="276"/>
        <v>32.85</v>
      </c>
      <c r="DH61" s="74">
        <f t="shared" si="276"/>
        <v>48.201000000000001</v>
      </c>
      <c r="DI61" s="74">
        <f t="shared" si="276"/>
        <v>520.11</v>
      </c>
      <c r="DJ61" s="74">
        <f t="shared" si="276"/>
        <v>21.9</v>
      </c>
      <c r="DK61" s="74">
        <f t="shared" si="276"/>
        <v>0</v>
      </c>
      <c r="DL61" s="74">
        <f t="shared" si="276"/>
        <v>1</v>
      </c>
      <c r="DM61" s="74">
        <f t="shared" si="276"/>
        <v>112765.36499999999</v>
      </c>
      <c r="DN61" s="74">
        <f t="shared" si="276"/>
        <v>6602.1799999999994</v>
      </c>
      <c r="DO61" s="1049"/>
    </row>
    <row r="62" spans="1:122">
      <c r="A62" s="1843" t="s">
        <v>2116</v>
      </c>
      <c r="B62" s="1844"/>
      <c r="C62" s="1020" t="s">
        <v>2117</v>
      </c>
      <c r="D62" s="1024"/>
      <c r="E62" s="1024"/>
      <c r="F62" s="1024"/>
      <c r="G62" s="1024"/>
      <c r="H62" s="1024"/>
      <c r="I62" s="1024"/>
      <c r="J62" s="992">
        <f t="shared" si="0"/>
        <v>0</v>
      </c>
      <c r="K62" s="992">
        <f t="shared" si="0"/>
        <v>0</v>
      </c>
      <c r="L62" s="71">
        <f>uzrr!$M$42</f>
        <v>4.2480000000000002</v>
      </c>
      <c r="M62" s="71">
        <f>uzrr!$P$42</f>
        <v>509.68000000000006</v>
      </c>
      <c r="N62" s="71"/>
      <c r="O62" s="71"/>
      <c r="P62" s="71"/>
      <c r="Q62" s="986"/>
      <c r="R62" s="992">
        <f t="shared" si="1"/>
        <v>4.2480000000000002</v>
      </c>
      <c r="S62" s="992">
        <f t="shared" si="1"/>
        <v>509.68000000000006</v>
      </c>
      <c r="T62" s="1002">
        <f t="shared" si="2"/>
        <v>4.2480000000000002</v>
      </c>
      <c r="U62" s="1002">
        <f t="shared" si="2"/>
        <v>509.68000000000006</v>
      </c>
      <c r="V62" s="71">
        <f>unri!$M$58</f>
        <v>5.3000000000000007</v>
      </c>
      <c r="W62" s="71">
        <f>unri!$P$58</f>
        <v>197.34</v>
      </c>
      <c r="X62" s="1024"/>
      <c r="Y62" s="1024"/>
      <c r="Z62" s="71">
        <f>unri!$M$155</f>
        <v>3.5</v>
      </c>
      <c r="AA62" s="71">
        <f>unri!$P$155</f>
        <v>245</v>
      </c>
      <c r="AB62" s="992">
        <f t="shared" si="3"/>
        <v>8.8000000000000007</v>
      </c>
      <c r="AC62" s="992">
        <f t="shared" si="3"/>
        <v>442.34000000000003</v>
      </c>
      <c r="AD62" s="71">
        <f>unrr!$M$41</f>
        <v>3.5</v>
      </c>
      <c r="AE62" s="71">
        <f>unrr!$P$41</f>
        <v>154.49</v>
      </c>
      <c r="AF62" s="71"/>
      <c r="AG62" s="71"/>
      <c r="AH62" s="71"/>
      <c r="AI62" s="986"/>
      <c r="AJ62" s="992">
        <f t="shared" si="4"/>
        <v>3.5</v>
      </c>
      <c r="AK62" s="992">
        <f t="shared" si="4"/>
        <v>154.49</v>
      </c>
      <c r="AL62" s="1002">
        <f t="shared" si="82"/>
        <v>12.3</v>
      </c>
      <c r="AM62" s="1002">
        <f t="shared" si="82"/>
        <v>596.83000000000004</v>
      </c>
      <c r="AN62" s="1024">
        <f>vri!$M$228</f>
        <v>6.4</v>
      </c>
      <c r="AO62" s="71">
        <f>vri!$P$228</f>
        <v>314.95</v>
      </c>
      <c r="AP62" s="1024"/>
      <c r="AQ62" s="1024"/>
      <c r="AR62" s="71">
        <f>vri!$M$581</f>
        <v>38.825000000000003</v>
      </c>
      <c r="AS62" s="71">
        <f>vri!$P$581</f>
        <v>2347.75</v>
      </c>
      <c r="AT62" s="992">
        <f t="shared" si="6"/>
        <v>45.225000000000001</v>
      </c>
      <c r="AU62" s="992">
        <f t="shared" si="6"/>
        <v>2662.7</v>
      </c>
      <c r="AV62" s="71"/>
      <c r="AW62" s="71"/>
      <c r="AX62" s="71"/>
      <c r="AY62" s="71"/>
      <c r="AZ62" s="71"/>
      <c r="BA62" s="986"/>
      <c r="BB62" s="992">
        <f t="shared" si="7"/>
        <v>0</v>
      </c>
      <c r="BC62" s="992">
        <f t="shared" si="7"/>
        <v>0</v>
      </c>
      <c r="BD62" s="1002">
        <f t="shared" si="232"/>
        <v>45.225000000000001</v>
      </c>
      <c r="BE62" s="1002">
        <f t="shared" si="232"/>
        <v>2662.7</v>
      </c>
      <c r="BF62" s="71">
        <f>'UZ-St'!$J$60</f>
        <v>36</v>
      </c>
      <c r="BG62" s="71">
        <f>'UZ-St'!$L$60</f>
        <v>232.02</v>
      </c>
      <c r="BH62" s="71">
        <f>'UZ-St'!$J$116</f>
        <v>93.12</v>
      </c>
      <c r="BI62" s="1024">
        <f>'UZ-St'!$L$116</f>
        <v>763.1400000000001</v>
      </c>
      <c r="BJ62" s="71">
        <f>'UZ-St'!$J$175</f>
        <v>22</v>
      </c>
      <c r="BK62" s="71">
        <f>'UZ-St'!$L$175</f>
        <v>147.13999999999999</v>
      </c>
      <c r="BL62" s="992">
        <f t="shared" si="9"/>
        <v>151.12</v>
      </c>
      <c r="BM62" s="992">
        <f t="shared" si="9"/>
        <v>1142.3000000000002</v>
      </c>
      <c r="BN62" s="1024">
        <f>'UN-St'!$J$40</f>
        <v>30.6</v>
      </c>
      <c r="BO62" s="1024">
        <f>'UN-St'!$L$40</f>
        <v>85.669999999999987</v>
      </c>
      <c r="BP62" s="1024"/>
      <c r="BQ62" s="1024"/>
      <c r="BR62" s="1024"/>
      <c r="BS62" s="1024"/>
      <c r="BT62" s="992">
        <f t="shared" si="10"/>
        <v>30.6</v>
      </c>
      <c r="BU62" s="992">
        <f t="shared" si="10"/>
        <v>85.669999999999987</v>
      </c>
      <c r="BV62" s="71">
        <f>'VR or CCA-St'!$J$136</f>
        <v>55.7</v>
      </c>
      <c r="BW62" s="71">
        <f>'VR or CCA-St'!$L$136</f>
        <v>147.37</v>
      </c>
      <c r="BX62" s="1024"/>
      <c r="BY62" s="1024"/>
      <c r="BZ62" s="1024"/>
      <c r="CA62" s="1024"/>
      <c r="CB62" s="992">
        <f t="shared" si="11"/>
        <v>55.7</v>
      </c>
      <c r="CC62" s="992">
        <f t="shared" si="11"/>
        <v>147.37</v>
      </c>
      <c r="CD62" s="72">
        <f>'UZ-Ew'!$L$80</f>
        <v>6605.64</v>
      </c>
      <c r="CE62" s="72">
        <f>'UZ-Ew'!$M$80</f>
        <v>8.7799999999999994</v>
      </c>
      <c r="CF62" s="1024"/>
      <c r="CG62" s="1024"/>
      <c r="CH62" s="1024"/>
      <c r="CI62" s="1024"/>
      <c r="CJ62" s="992">
        <f t="shared" si="12"/>
        <v>6605.64</v>
      </c>
      <c r="CK62" s="992">
        <f t="shared" si="12"/>
        <v>8.7799999999999994</v>
      </c>
      <c r="CL62" s="72">
        <f>'UN-Ew'!$L$62</f>
        <v>27891.954999999998</v>
      </c>
      <c r="CM62" s="72">
        <f>'UN-Ew'!$M$62</f>
        <v>33.42</v>
      </c>
      <c r="CN62" s="1024"/>
      <c r="CO62" s="1024"/>
      <c r="CP62" s="1024"/>
      <c r="CQ62" s="1024"/>
      <c r="CR62" s="992">
        <f t="shared" si="13"/>
        <v>27891.954999999998</v>
      </c>
      <c r="CS62" s="992">
        <f t="shared" si="13"/>
        <v>33.42</v>
      </c>
      <c r="CT62" s="1024">
        <f>'VR or CCA-Ew'!$L$135</f>
        <v>23228.19</v>
      </c>
      <c r="CU62" s="1024">
        <f>'VR or CCA-Ew'!$M$135</f>
        <v>29.78</v>
      </c>
      <c r="CV62" s="1024"/>
      <c r="CW62" s="1024"/>
      <c r="CX62" s="1024">
        <f>'VR or CCA-Ew'!$L$294</f>
        <v>4500</v>
      </c>
      <c r="CY62" s="1024">
        <f>'VR or CCA-Ew'!$M$294</f>
        <v>0.5</v>
      </c>
      <c r="CZ62" s="992">
        <f t="shared" si="14"/>
        <v>27728.19</v>
      </c>
      <c r="DA62" s="992">
        <f t="shared" si="14"/>
        <v>30.28</v>
      </c>
      <c r="DB62" s="71">
        <f>'Tre(UZ)'!$R$85</f>
        <v>2</v>
      </c>
      <c r="DC62" s="71">
        <f>'Tre(UZ)'!$S$85</f>
        <v>3</v>
      </c>
      <c r="DD62" s="70">
        <f>'Tre (UN)'!$F$58</f>
        <v>1.5</v>
      </c>
      <c r="DE62" s="70">
        <f>'Tre (UN)'!$G$58</f>
        <v>2.25</v>
      </c>
      <c r="DF62" s="1048">
        <f t="shared" ref="DF62:DG64" si="277">DB62+DD62</f>
        <v>3.5</v>
      </c>
      <c r="DG62" s="1051">
        <f t="shared" si="277"/>
        <v>5.25</v>
      </c>
      <c r="DH62" s="1054">
        <f t="shared" si="16"/>
        <v>61.773000000000003</v>
      </c>
      <c r="DI62" s="1054">
        <f t="shared" si="17"/>
        <v>237.42000000000002</v>
      </c>
      <c r="DJ62" s="1054">
        <f t="shared" si="18"/>
        <v>3.5</v>
      </c>
      <c r="DK62" s="1049">
        <v>1</v>
      </c>
      <c r="DL62" s="1049">
        <v>1</v>
      </c>
      <c r="DM62" s="1054">
        <f t="shared" si="19"/>
        <v>62225.784999999996</v>
      </c>
      <c r="DN62" s="1054">
        <f>U62+AM62+BE62+BM62+BU62+CC62+CK62+CS62+DA62+DC62+DE62+'GC+Ghat'!F42+'GC+Ghat'!I42</f>
        <v>5456.21</v>
      </c>
      <c r="DO62" s="1049"/>
    </row>
    <row r="63" spans="1:122">
      <c r="A63" s="1845"/>
      <c r="B63" s="1846"/>
      <c r="C63" s="1020" t="s">
        <v>2118</v>
      </c>
      <c r="D63" s="1024"/>
      <c r="E63" s="1024"/>
      <c r="F63" s="71">
        <f>uzri!$M$80</f>
        <v>2.0880000000000001</v>
      </c>
      <c r="G63" s="71">
        <f>uzri!$P$80</f>
        <v>144.13</v>
      </c>
      <c r="H63" s="71">
        <f>uzri!$M$97</f>
        <v>1</v>
      </c>
      <c r="I63" s="71">
        <f>uzri!$P$97</f>
        <v>75</v>
      </c>
      <c r="J63" s="992">
        <f t="shared" si="0"/>
        <v>3.0880000000000001</v>
      </c>
      <c r="K63" s="992">
        <f t="shared" si="0"/>
        <v>219.13</v>
      </c>
      <c r="L63" s="1024"/>
      <c r="M63" s="1024"/>
      <c r="N63" s="1024"/>
      <c r="O63" s="1024"/>
      <c r="P63" s="1024"/>
      <c r="Q63" s="985"/>
      <c r="R63" s="992">
        <f t="shared" si="1"/>
        <v>0</v>
      </c>
      <c r="S63" s="992">
        <f t="shared" si="1"/>
        <v>0</v>
      </c>
      <c r="T63" s="1002">
        <f t="shared" si="2"/>
        <v>3.0880000000000001</v>
      </c>
      <c r="U63" s="1002">
        <f t="shared" si="2"/>
        <v>219.13</v>
      </c>
      <c r="V63" s="1024"/>
      <c r="W63" s="1024"/>
      <c r="X63" s="71"/>
      <c r="Y63" s="71"/>
      <c r="Z63" s="71">
        <f>unri!$M$159</f>
        <v>1.61</v>
      </c>
      <c r="AA63" s="71">
        <f>unri!$P$159</f>
        <v>112.7</v>
      </c>
      <c r="AB63" s="992">
        <f t="shared" si="3"/>
        <v>1.61</v>
      </c>
      <c r="AC63" s="992">
        <f t="shared" si="3"/>
        <v>112.7</v>
      </c>
      <c r="AD63" s="1024"/>
      <c r="AE63" s="1024"/>
      <c r="AF63" s="1024"/>
      <c r="AG63" s="1024"/>
      <c r="AH63" s="1024"/>
      <c r="AI63" s="985"/>
      <c r="AJ63" s="992">
        <f t="shared" si="4"/>
        <v>0</v>
      </c>
      <c r="AK63" s="992">
        <f t="shared" si="4"/>
        <v>0</v>
      </c>
      <c r="AL63" s="1002">
        <f t="shared" si="82"/>
        <v>1.61</v>
      </c>
      <c r="AM63" s="1002">
        <f t="shared" si="82"/>
        <v>112.7</v>
      </c>
      <c r="AN63" s="71">
        <f>vri!$M$246</f>
        <v>1.5</v>
      </c>
      <c r="AO63" s="71">
        <f>vri!$P$246</f>
        <v>61.02</v>
      </c>
      <c r="AP63" s="71"/>
      <c r="AQ63" s="71"/>
      <c r="AR63" s="71">
        <f>vri!$M$598</f>
        <v>1</v>
      </c>
      <c r="AS63" s="71">
        <f>vri!$P$598</f>
        <v>70</v>
      </c>
      <c r="AT63" s="992">
        <f t="shared" si="6"/>
        <v>2.5</v>
      </c>
      <c r="AU63" s="992">
        <f t="shared" si="6"/>
        <v>131.02000000000001</v>
      </c>
      <c r="AV63" s="1024"/>
      <c r="AW63" s="1024"/>
      <c r="AX63" s="1024"/>
      <c r="AY63" s="1024"/>
      <c r="AZ63" s="1024"/>
      <c r="BA63" s="985"/>
      <c r="BB63" s="992">
        <f t="shared" si="7"/>
        <v>0</v>
      </c>
      <c r="BC63" s="992">
        <f t="shared" si="7"/>
        <v>0</v>
      </c>
      <c r="BD63" s="1002">
        <f t="shared" si="232"/>
        <v>2.5</v>
      </c>
      <c r="BE63" s="1002">
        <f t="shared" si="232"/>
        <v>131.02000000000001</v>
      </c>
      <c r="BF63" s="71">
        <f>'UZ-St'!$J$75</f>
        <v>41</v>
      </c>
      <c r="BG63" s="71">
        <f>'UZ-St'!$L$75</f>
        <v>321.60000000000002</v>
      </c>
      <c r="BH63" s="71">
        <f>'UZ-St'!$J$122</f>
        <v>12</v>
      </c>
      <c r="BI63" s="71">
        <f>'UZ-St'!$L$122</f>
        <v>132.69</v>
      </c>
      <c r="BJ63" s="71"/>
      <c r="BK63" s="71"/>
      <c r="BL63" s="992">
        <f t="shared" si="9"/>
        <v>53</v>
      </c>
      <c r="BM63" s="992">
        <f t="shared" si="9"/>
        <v>454.29</v>
      </c>
      <c r="BN63" s="1024"/>
      <c r="BO63" s="1024"/>
      <c r="BP63" s="71"/>
      <c r="BQ63" s="71"/>
      <c r="BR63" s="71"/>
      <c r="BS63" s="71"/>
      <c r="BT63" s="992">
        <f t="shared" si="10"/>
        <v>0</v>
      </c>
      <c r="BU63" s="992">
        <f t="shared" si="10"/>
        <v>0</v>
      </c>
      <c r="BV63" s="71">
        <f>'VR or CCA-St'!$J$150</f>
        <v>9</v>
      </c>
      <c r="BW63" s="71">
        <f>'VR or CCA-St'!$L$150</f>
        <v>33.26</v>
      </c>
      <c r="BX63" s="71"/>
      <c r="BY63" s="71"/>
      <c r="BZ63" s="71">
        <f>'VR or CCA-St'!$J$257</f>
        <v>4</v>
      </c>
      <c r="CA63" s="71">
        <f>'VR or CCA-St'!$L$257</f>
        <v>2</v>
      </c>
      <c r="CB63" s="992">
        <f t="shared" si="11"/>
        <v>13</v>
      </c>
      <c r="CC63" s="992">
        <f t="shared" si="11"/>
        <v>35.26</v>
      </c>
      <c r="CD63" s="72">
        <f>'UZ-Ew'!$L$92</f>
        <v>9129.3700000000008</v>
      </c>
      <c r="CE63" s="72">
        <f>'UZ-Ew'!$M$92</f>
        <v>12.14</v>
      </c>
      <c r="CF63" s="71"/>
      <c r="CG63" s="71"/>
      <c r="CH63" s="71"/>
      <c r="CI63" s="71"/>
      <c r="CJ63" s="992">
        <f t="shared" si="12"/>
        <v>9129.3700000000008</v>
      </c>
      <c r="CK63" s="992">
        <f t="shared" si="12"/>
        <v>12.14</v>
      </c>
      <c r="CL63" s="1024"/>
      <c r="CM63" s="1024"/>
      <c r="CN63" s="71"/>
      <c r="CO63" s="71"/>
      <c r="CP63" s="71"/>
      <c r="CQ63" s="71"/>
      <c r="CR63" s="992">
        <f t="shared" si="13"/>
        <v>0</v>
      </c>
      <c r="CS63" s="992">
        <f t="shared" si="13"/>
        <v>0</v>
      </c>
      <c r="CT63" s="72">
        <f>'VR or CCA-Ew'!$L$154</f>
        <v>7355.62</v>
      </c>
      <c r="CU63" s="72">
        <f>'VR or CCA-Ew'!$M$154</f>
        <v>9.7799999999999994</v>
      </c>
      <c r="CV63" s="71"/>
      <c r="CW63" s="71"/>
      <c r="CX63" s="71">
        <f>'VR or CCA-Ew'!$L$309</f>
        <v>9000</v>
      </c>
      <c r="CY63" s="71">
        <f>'VR or CCA-Ew'!$M$309</f>
        <v>1</v>
      </c>
      <c r="CZ63" s="992">
        <f t="shared" si="14"/>
        <v>16355.619999999999</v>
      </c>
      <c r="DA63" s="992">
        <f t="shared" si="14"/>
        <v>10.78</v>
      </c>
      <c r="DB63" s="71">
        <f>'Tre(UZ)'!$R$95</f>
        <v>2</v>
      </c>
      <c r="DC63" s="71">
        <f>'Tre(UZ)'!$S$95</f>
        <v>3</v>
      </c>
      <c r="DD63" s="70"/>
      <c r="DE63" s="70"/>
      <c r="DF63" s="1048">
        <f t="shared" si="277"/>
        <v>2</v>
      </c>
      <c r="DG63" s="1051">
        <f t="shared" si="277"/>
        <v>3</v>
      </c>
      <c r="DH63" s="1054">
        <f t="shared" si="16"/>
        <v>7.1980000000000004</v>
      </c>
      <c r="DI63" s="1054">
        <f t="shared" si="17"/>
        <v>66</v>
      </c>
      <c r="DJ63" s="1054">
        <f t="shared" si="18"/>
        <v>2</v>
      </c>
      <c r="DK63" s="1049"/>
      <c r="DL63" s="1049">
        <v>1</v>
      </c>
      <c r="DM63" s="1054">
        <f t="shared" si="19"/>
        <v>25484.989999999998</v>
      </c>
      <c r="DN63" s="1054">
        <f>U63+AM63+BE63+BM63+BU63+CC63+CK63+CS63+DA63+DC63+DE63+'GC+Ghat'!I43</f>
        <v>1022.9100000000001</v>
      </c>
      <c r="DO63" s="1049"/>
    </row>
    <row r="64" spans="1:122">
      <c r="A64" s="1845"/>
      <c r="B64" s="1846"/>
      <c r="C64" s="1020" t="s">
        <v>2119</v>
      </c>
      <c r="D64" s="1024"/>
      <c r="E64" s="1024"/>
      <c r="F64" s="1024"/>
      <c r="G64" s="1024"/>
      <c r="H64" s="1024"/>
      <c r="I64" s="1024"/>
      <c r="J64" s="992">
        <f t="shared" si="0"/>
        <v>0</v>
      </c>
      <c r="K64" s="992">
        <f t="shared" si="0"/>
        <v>0</v>
      </c>
      <c r="L64" s="1024"/>
      <c r="M64" s="1024"/>
      <c r="N64" s="1024"/>
      <c r="O64" s="1024"/>
      <c r="P64" s="1024"/>
      <c r="Q64" s="985"/>
      <c r="R64" s="992">
        <f t="shared" si="1"/>
        <v>0</v>
      </c>
      <c r="S64" s="992">
        <f t="shared" si="1"/>
        <v>0</v>
      </c>
      <c r="T64" s="1002">
        <f t="shared" si="2"/>
        <v>0</v>
      </c>
      <c r="U64" s="1002">
        <f t="shared" si="2"/>
        <v>0</v>
      </c>
      <c r="V64" s="71">
        <f>unri!$M$63</f>
        <v>4.5010000000000003</v>
      </c>
      <c r="W64" s="71">
        <f>unri!$P$63</f>
        <v>223.47</v>
      </c>
      <c r="X64" s="1024"/>
      <c r="Y64" s="1024"/>
      <c r="Z64" s="1024"/>
      <c r="AA64" s="1024"/>
      <c r="AB64" s="992">
        <f t="shared" si="3"/>
        <v>4.5010000000000003</v>
      </c>
      <c r="AC64" s="992">
        <f t="shared" si="3"/>
        <v>223.47</v>
      </c>
      <c r="AD64" s="1024"/>
      <c r="AE64" s="1024"/>
      <c r="AF64" s="1024"/>
      <c r="AG64" s="1024"/>
      <c r="AH64" s="1024"/>
      <c r="AI64" s="985"/>
      <c r="AJ64" s="992">
        <f t="shared" si="4"/>
        <v>0</v>
      </c>
      <c r="AK64" s="992">
        <f t="shared" si="4"/>
        <v>0</v>
      </c>
      <c r="AL64" s="1002">
        <f t="shared" si="82"/>
        <v>4.5010000000000003</v>
      </c>
      <c r="AM64" s="1002">
        <f t="shared" si="82"/>
        <v>223.47</v>
      </c>
      <c r="AN64" s="71">
        <f>vri!$M$231</f>
        <v>0.99</v>
      </c>
      <c r="AO64" s="71">
        <f>vri!$P$231</f>
        <v>21.36</v>
      </c>
      <c r="AP64" s="1024"/>
      <c r="AQ64" s="1024"/>
      <c r="AR64" s="71">
        <f>vri!$M$602</f>
        <v>2.93</v>
      </c>
      <c r="AS64" s="71">
        <f>vri!$P$602</f>
        <v>205.10000000000002</v>
      </c>
      <c r="AT64" s="992">
        <f t="shared" si="6"/>
        <v>3.92</v>
      </c>
      <c r="AU64" s="992">
        <f t="shared" si="6"/>
        <v>226.46000000000004</v>
      </c>
      <c r="AV64" s="1024"/>
      <c r="AW64" s="1024"/>
      <c r="AX64" s="1024"/>
      <c r="AY64" s="1024"/>
      <c r="AZ64" s="1024"/>
      <c r="BA64" s="985"/>
      <c r="BB64" s="992">
        <f t="shared" si="7"/>
        <v>0</v>
      </c>
      <c r="BC64" s="992">
        <f t="shared" si="7"/>
        <v>0</v>
      </c>
      <c r="BD64" s="1002">
        <f t="shared" si="232"/>
        <v>3.92</v>
      </c>
      <c r="BE64" s="1002">
        <f t="shared" si="232"/>
        <v>226.46000000000004</v>
      </c>
      <c r="BF64" s="1024"/>
      <c r="BG64" s="1024"/>
      <c r="BH64" s="1024"/>
      <c r="BI64" s="1024"/>
      <c r="BJ64" s="1024"/>
      <c r="BK64" s="1024"/>
      <c r="BL64" s="992">
        <f t="shared" si="9"/>
        <v>0</v>
      </c>
      <c r="BM64" s="992">
        <f t="shared" si="9"/>
        <v>0</v>
      </c>
      <c r="BN64" s="1024"/>
      <c r="BO64" s="1024"/>
      <c r="BP64" s="1024"/>
      <c r="BQ64" s="1024"/>
      <c r="BR64" s="1024"/>
      <c r="BS64" s="1024"/>
      <c r="BT64" s="992">
        <f t="shared" si="10"/>
        <v>0</v>
      </c>
      <c r="BU64" s="992">
        <f t="shared" si="10"/>
        <v>0</v>
      </c>
      <c r="BV64" s="1024"/>
      <c r="BW64" s="1024"/>
      <c r="BX64" s="1024"/>
      <c r="BY64" s="1024"/>
      <c r="BZ64" s="1024"/>
      <c r="CA64" s="1024"/>
      <c r="CB64" s="992">
        <f t="shared" si="11"/>
        <v>0</v>
      </c>
      <c r="CC64" s="992">
        <f t="shared" si="11"/>
        <v>0</v>
      </c>
      <c r="CD64" s="1024"/>
      <c r="CE64" s="1024"/>
      <c r="CF64" s="1024"/>
      <c r="CG64" s="1024"/>
      <c r="CH64" s="1024"/>
      <c r="CI64" s="1024"/>
      <c r="CJ64" s="992">
        <f t="shared" si="12"/>
        <v>0</v>
      </c>
      <c r="CK64" s="992">
        <f t="shared" si="12"/>
        <v>0</v>
      </c>
      <c r="CL64" s="1024">
        <f>'UN-Ew'!$L$64</f>
        <v>1971.78</v>
      </c>
      <c r="CM64" s="1024">
        <f>'UN-Ew'!$M$64</f>
        <v>2.66</v>
      </c>
      <c r="CN64" s="1024"/>
      <c r="CO64" s="1024"/>
      <c r="CP64" s="1024">
        <f>'UN-Ew'!$L$135</f>
        <v>4500</v>
      </c>
      <c r="CQ64" s="1024">
        <f>'UN-Ew'!$M$135</f>
        <v>4.5</v>
      </c>
      <c r="CR64" s="992">
        <f t="shared" si="13"/>
        <v>6471.78</v>
      </c>
      <c r="CS64" s="992">
        <f t="shared" si="13"/>
        <v>7.16</v>
      </c>
      <c r="CT64" s="72">
        <f>'VR or CCA-Ew'!$L$140</f>
        <v>8950.2900000000009</v>
      </c>
      <c r="CU64" s="72">
        <f>'VR or CCA-Ew'!$M$140</f>
        <v>12.57</v>
      </c>
      <c r="CV64" s="1024"/>
      <c r="CW64" s="1024"/>
      <c r="CX64" s="1024"/>
      <c r="CY64" s="1024"/>
      <c r="CZ64" s="992">
        <f t="shared" si="14"/>
        <v>8950.2900000000009</v>
      </c>
      <c r="DA64" s="992">
        <f t="shared" si="14"/>
        <v>12.57</v>
      </c>
      <c r="DB64" s="1024"/>
      <c r="DC64" s="1024"/>
      <c r="DD64" s="70">
        <f>'Tre (UN)'!$F$61</f>
        <v>4.76</v>
      </c>
      <c r="DE64" s="70">
        <f>'Tre (UN)'!$G$61</f>
        <v>7.1400000000000006</v>
      </c>
      <c r="DF64" s="1048">
        <f t="shared" si="277"/>
        <v>4.76</v>
      </c>
      <c r="DG64" s="1051">
        <f t="shared" si="277"/>
        <v>7.1400000000000006</v>
      </c>
      <c r="DH64" s="1054">
        <f t="shared" si="16"/>
        <v>8.4209999999999994</v>
      </c>
      <c r="DI64" s="1054">
        <f t="shared" si="17"/>
        <v>0</v>
      </c>
      <c r="DJ64" s="1054">
        <f t="shared" si="18"/>
        <v>4.76</v>
      </c>
      <c r="DK64" s="1049"/>
      <c r="DL64" s="1049">
        <v>1</v>
      </c>
      <c r="DM64" s="1054">
        <f t="shared" si="19"/>
        <v>15422.07</v>
      </c>
      <c r="DN64" s="1054">
        <f>U64+AM64+BE64+BM64+BU64+CC64+CK64+CS64+DA64+DC64+DE64+'GC+Ghat'!I48</f>
        <v>516.80000000000007</v>
      </c>
      <c r="DO64" s="1049"/>
    </row>
    <row r="65" spans="1:119">
      <c r="A65" s="1847"/>
      <c r="B65" s="1848"/>
      <c r="C65" s="993" t="s">
        <v>2062</v>
      </c>
      <c r="D65" s="76">
        <f t="shared" ref="D65:Q65" si="278">D62+D63+D64</f>
        <v>0</v>
      </c>
      <c r="E65" s="76">
        <f t="shared" si="278"/>
        <v>0</v>
      </c>
      <c r="F65" s="76">
        <f t="shared" si="278"/>
        <v>2.0880000000000001</v>
      </c>
      <c r="G65" s="76">
        <f t="shared" si="278"/>
        <v>144.13</v>
      </c>
      <c r="H65" s="76">
        <f t="shared" si="278"/>
        <v>1</v>
      </c>
      <c r="I65" s="76">
        <f t="shared" si="278"/>
        <v>75</v>
      </c>
      <c r="J65" s="76">
        <f t="shared" si="0"/>
        <v>3.0880000000000001</v>
      </c>
      <c r="K65" s="76">
        <f t="shared" si="0"/>
        <v>219.13</v>
      </c>
      <c r="L65" s="76">
        <f t="shared" si="278"/>
        <v>4.2480000000000002</v>
      </c>
      <c r="M65" s="76">
        <f t="shared" si="278"/>
        <v>509.68000000000006</v>
      </c>
      <c r="N65" s="76">
        <f t="shared" si="278"/>
        <v>0</v>
      </c>
      <c r="O65" s="76">
        <f t="shared" si="278"/>
        <v>0</v>
      </c>
      <c r="P65" s="76">
        <f t="shared" si="278"/>
        <v>0</v>
      </c>
      <c r="Q65" s="76">
        <f t="shared" si="278"/>
        <v>0</v>
      </c>
      <c r="R65" s="76">
        <f t="shared" si="1"/>
        <v>4.2480000000000002</v>
      </c>
      <c r="S65" s="76">
        <f t="shared" si="1"/>
        <v>509.68000000000006</v>
      </c>
      <c r="T65" s="1003">
        <f t="shared" si="2"/>
        <v>7.3360000000000003</v>
      </c>
      <c r="U65" s="1003">
        <f t="shared" si="2"/>
        <v>728.81000000000006</v>
      </c>
      <c r="V65" s="76">
        <f t="shared" ref="V65:AI65" si="279">V62+V63+V64</f>
        <v>9.8010000000000019</v>
      </c>
      <c r="W65" s="76">
        <f t="shared" si="279"/>
        <v>420.81</v>
      </c>
      <c r="X65" s="76">
        <f t="shared" si="279"/>
        <v>0</v>
      </c>
      <c r="Y65" s="76">
        <f t="shared" si="279"/>
        <v>0</v>
      </c>
      <c r="Z65" s="76">
        <f t="shared" si="279"/>
        <v>5.1100000000000003</v>
      </c>
      <c r="AA65" s="76">
        <f t="shared" si="279"/>
        <v>357.7</v>
      </c>
      <c r="AB65" s="76">
        <f t="shared" si="3"/>
        <v>14.911000000000001</v>
      </c>
      <c r="AC65" s="76">
        <f t="shared" si="3"/>
        <v>778.51</v>
      </c>
      <c r="AD65" s="76">
        <f t="shared" si="279"/>
        <v>3.5</v>
      </c>
      <c r="AE65" s="76">
        <f t="shared" si="279"/>
        <v>154.49</v>
      </c>
      <c r="AF65" s="76">
        <f t="shared" si="279"/>
        <v>0</v>
      </c>
      <c r="AG65" s="76">
        <f t="shared" si="279"/>
        <v>0</v>
      </c>
      <c r="AH65" s="76">
        <f t="shared" si="279"/>
        <v>0</v>
      </c>
      <c r="AI65" s="76">
        <f t="shared" si="279"/>
        <v>0</v>
      </c>
      <c r="AJ65" s="76">
        <f t="shared" si="4"/>
        <v>3.5</v>
      </c>
      <c r="AK65" s="76">
        <f t="shared" si="4"/>
        <v>154.49</v>
      </c>
      <c r="AL65" s="1003">
        <f t="shared" si="82"/>
        <v>18.411000000000001</v>
      </c>
      <c r="AM65" s="1003">
        <f t="shared" si="82"/>
        <v>933</v>
      </c>
      <c r="AN65" s="76">
        <f t="shared" ref="AN65:BA65" si="280">AN62+AN63+AN64</f>
        <v>8.89</v>
      </c>
      <c r="AO65" s="76">
        <f t="shared" si="280"/>
        <v>397.33</v>
      </c>
      <c r="AP65" s="76">
        <f t="shared" si="280"/>
        <v>0</v>
      </c>
      <c r="AQ65" s="76">
        <f t="shared" si="280"/>
        <v>0</v>
      </c>
      <c r="AR65" s="76">
        <f t="shared" si="280"/>
        <v>42.755000000000003</v>
      </c>
      <c r="AS65" s="76">
        <f t="shared" si="280"/>
        <v>2622.85</v>
      </c>
      <c r="AT65" s="76">
        <f t="shared" si="6"/>
        <v>51.645000000000003</v>
      </c>
      <c r="AU65" s="76">
        <f t="shared" si="6"/>
        <v>3020.18</v>
      </c>
      <c r="AV65" s="76">
        <f t="shared" si="280"/>
        <v>0</v>
      </c>
      <c r="AW65" s="76">
        <f t="shared" si="280"/>
        <v>0</v>
      </c>
      <c r="AX65" s="76">
        <f t="shared" si="280"/>
        <v>0</v>
      </c>
      <c r="AY65" s="76">
        <f t="shared" si="280"/>
        <v>0</v>
      </c>
      <c r="AZ65" s="76">
        <f t="shared" si="280"/>
        <v>0</v>
      </c>
      <c r="BA65" s="76">
        <f t="shared" si="280"/>
        <v>0</v>
      </c>
      <c r="BB65" s="76">
        <f t="shared" si="7"/>
        <v>0</v>
      </c>
      <c r="BC65" s="76">
        <f t="shared" si="7"/>
        <v>0</v>
      </c>
      <c r="BD65" s="1003">
        <f t="shared" si="232"/>
        <v>51.645000000000003</v>
      </c>
      <c r="BE65" s="1003">
        <f t="shared" si="232"/>
        <v>3020.18</v>
      </c>
      <c r="BF65" s="76">
        <f t="shared" ref="BF65:BK65" si="281">BF62+BF63+BF64</f>
        <v>77</v>
      </c>
      <c r="BG65" s="76">
        <f t="shared" si="281"/>
        <v>553.62</v>
      </c>
      <c r="BH65" s="76">
        <f t="shared" si="281"/>
        <v>105.12</v>
      </c>
      <c r="BI65" s="76">
        <f t="shared" si="281"/>
        <v>895.83000000000015</v>
      </c>
      <c r="BJ65" s="76">
        <f t="shared" si="281"/>
        <v>22</v>
      </c>
      <c r="BK65" s="76">
        <f t="shared" si="281"/>
        <v>147.13999999999999</v>
      </c>
      <c r="BL65" s="76">
        <f t="shared" si="9"/>
        <v>204.12</v>
      </c>
      <c r="BM65" s="76">
        <f t="shared" si="9"/>
        <v>1596.5900000000001</v>
      </c>
      <c r="BN65" s="76">
        <f t="shared" ref="BN65:BS65" si="282">BN62+BN63+BN64</f>
        <v>30.6</v>
      </c>
      <c r="BO65" s="76">
        <f t="shared" si="282"/>
        <v>85.669999999999987</v>
      </c>
      <c r="BP65" s="76">
        <f t="shared" si="282"/>
        <v>0</v>
      </c>
      <c r="BQ65" s="76">
        <f t="shared" si="282"/>
        <v>0</v>
      </c>
      <c r="BR65" s="76">
        <f t="shared" si="282"/>
        <v>0</v>
      </c>
      <c r="BS65" s="76">
        <f t="shared" si="282"/>
        <v>0</v>
      </c>
      <c r="BT65" s="76">
        <f t="shared" si="10"/>
        <v>30.6</v>
      </c>
      <c r="BU65" s="76">
        <f t="shared" si="10"/>
        <v>85.669999999999987</v>
      </c>
      <c r="BV65" s="76">
        <f t="shared" ref="BV65:CA65" si="283">BV62+BV63+BV64</f>
        <v>64.7</v>
      </c>
      <c r="BW65" s="76">
        <f t="shared" si="283"/>
        <v>180.63</v>
      </c>
      <c r="BX65" s="76">
        <f t="shared" si="283"/>
        <v>0</v>
      </c>
      <c r="BY65" s="76">
        <f t="shared" si="283"/>
        <v>0</v>
      </c>
      <c r="BZ65" s="76">
        <f t="shared" si="283"/>
        <v>4</v>
      </c>
      <c r="CA65" s="76">
        <f t="shared" si="283"/>
        <v>2</v>
      </c>
      <c r="CB65" s="76">
        <f t="shared" si="11"/>
        <v>68.7</v>
      </c>
      <c r="CC65" s="76">
        <f t="shared" si="11"/>
        <v>182.63</v>
      </c>
      <c r="CD65" s="76">
        <f t="shared" ref="CD65:CI65" si="284">CD62+CD63+CD64</f>
        <v>15735.010000000002</v>
      </c>
      <c r="CE65" s="76">
        <f t="shared" si="284"/>
        <v>20.92</v>
      </c>
      <c r="CF65" s="76">
        <f t="shared" si="284"/>
        <v>0</v>
      </c>
      <c r="CG65" s="76">
        <f t="shared" si="284"/>
        <v>0</v>
      </c>
      <c r="CH65" s="76">
        <f t="shared" si="284"/>
        <v>0</v>
      </c>
      <c r="CI65" s="76">
        <f t="shared" si="284"/>
        <v>0</v>
      </c>
      <c r="CJ65" s="76">
        <f t="shared" si="12"/>
        <v>15735.010000000002</v>
      </c>
      <c r="CK65" s="76">
        <f t="shared" si="12"/>
        <v>20.92</v>
      </c>
      <c r="CL65" s="76">
        <f t="shared" ref="CL65:CQ65" si="285">CL62+CL63+CL64</f>
        <v>29863.734999999997</v>
      </c>
      <c r="CM65" s="76">
        <f t="shared" si="285"/>
        <v>36.08</v>
      </c>
      <c r="CN65" s="76">
        <f t="shared" si="285"/>
        <v>0</v>
      </c>
      <c r="CO65" s="76">
        <f t="shared" si="285"/>
        <v>0</v>
      </c>
      <c r="CP65" s="76">
        <f t="shared" si="285"/>
        <v>4500</v>
      </c>
      <c r="CQ65" s="76">
        <f t="shared" si="285"/>
        <v>4.5</v>
      </c>
      <c r="CR65" s="76">
        <f t="shared" si="13"/>
        <v>34363.735000000001</v>
      </c>
      <c r="CS65" s="76">
        <f t="shared" si="13"/>
        <v>40.58</v>
      </c>
      <c r="CT65" s="76">
        <f t="shared" ref="CT65:CY65" si="286">CT62+CT63+CT64</f>
        <v>39534.1</v>
      </c>
      <c r="CU65" s="76">
        <f t="shared" si="286"/>
        <v>52.13</v>
      </c>
      <c r="CV65" s="76">
        <f t="shared" si="286"/>
        <v>0</v>
      </c>
      <c r="CW65" s="76">
        <f t="shared" si="286"/>
        <v>0</v>
      </c>
      <c r="CX65" s="76">
        <f t="shared" si="286"/>
        <v>13500</v>
      </c>
      <c r="CY65" s="76">
        <f t="shared" si="286"/>
        <v>1.5</v>
      </c>
      <c r="CZ65" s="76">
        <f t="shared" si="14"/>
        <v>53034.1</v>
      </c>
      <c r="DA65" s="76">
        <f t="shared" si="14"/>
        <v>53.63</v>
      </c>
      <c r="DB65" s="76">
        <f t="shared" ref="DB65:DN65" si="287">DB62+DB63+DB64</f>
        <v>4</v>
      </c>
      <c r="DC65" s="76">
        <f t="shared" si="287"/>
        <v>6</v>
      </c>
      <c r="DD65" s="76">
        <f t="shared" si="287"/>
        <v>6.26</v>
      </c>
      <c r="DE65" s="76">
        <f t="shared" si="287"/>
        <v>9.39</v>
      </c>
      <c r="DF65" s="76">
        <f t="shared" si="287"/>
        <v>10.26</v>
      </c>
      <c r="DG65" s="77">
        <f t="shared" si="287"/>
        <v>15.39</v>
      </c>
      <c r="DH65" s="74">
        <f>DH62+DH63+DH64</f>
        <v>77.391999999999996</v>
      </c>
      <c r="DI65" s="74">
        <f t="shared" si="287"/>
        <v>303.42</v>
      </c>
      <c r="DJ65" s="74">
        <f t="shared" si="287"/>
        <v>10.26</v>
      </c>
      <c r="DK65" s="74">
        <f t="shared" si="287"/>
        <v>1</v>
      </c>
      <c r="DL65" s="74">
        <f t="shared" si="287"/>
        <v>3</v>
      </c>
      <c r="DM65" s="74">
        <f t="shared" si="287"/>
        <v>103132.845</v>
      </c>
      <c r="DN65" s="74">
        <f t="shared" si="287"/>
        <v>6995.92</v>
      </c>
      <c r="DO65" s="1049"/>
    </row>
    <row r="66" spans="1:119">
      <c r="A66" s="1849" t="s">
        <v>2120</v>
      </c>
      <c r="B66" s="1849"/>
      <c r="C66" s="997" t="s">
        <v>2121</v>
      </c>
      <c r="D66" s="1025"/>
      <c r="E66" s="1025"/>
      <c r="F66" s="1025"/>
      <c r="G66" s="1025"/>
      <c r="H66" s="1025"/>
      <c r="I66" s="1025"/>
      <c r="J66" s="76">
        <f t="shared" si="0"/>
        <v>0</v>
      </c>
      <c r="K66" s="76">
        <f t="shared" si="0"/>
        <v>0</v>
      </c>
      <c r="L66" s="74">
        <f>uzrr!$M$49</f>
        <v>11.837</v>
      </c>
      <c r="M66" s="74">
        <f>uzrr!$P$49</f>
        <v>749.46</v>
      </c>
      <c r="N66" s="74">
        <f>uzrr!$M$67</f>
        <v>6.55</v>
      </c>
      <c r="O66" s="74">
        <f>uzrr!$P$67</f>
        <v>447.32</v>
      </c>
      <c r="P66" s="74"/>
      <c r="Q66" s="75"/>
      <c r="R66" s="76">
        <f t="shared" si="1"/>
        <v>18.387</v>
      </c>
      <c r="S66" s="76">
        <f t="shared" si="1"/>
        <v>1196.78</v>
      </c>
      <c r="T66" s="1003">
        <f t="shared" si="2"/>
        <v>18.387</v>
      </c>
      <c r="U66" s="1003">
        <f t="shared" si="2"/>
        <v>1196.78</v>
      </c>
      <c r="V66" s="74">
        <f>unri!$M$67</f>
        <v>1</v>
      </c>
      <c r="W66" s="74">
        <f>unri!$P$67</f>
        <v>54.45</v>
      </c>
      <c r="X66" s="74">
        <f>unri!$M$97</f>
        <v>3.9249999999999998</v>
      </c>
      <c r="Y66" s="74">
        <f>unri!$P$97</f>
        <v>152.98000000000002</v>
      </c>
      <c r="Z66" s="1025"/>
      <c r="AA66" s="1025"/>
      <c r="AB66" s="76">
        <f t="shared" si="3"/>
        <v>4.9249999999999998</v>
      </c>
      <c r="AC66" s="76">
        <f t="shared" si="3"/>
        <v>207.43</v>
      </c>
      <c r="AD66" s="74">
        <f>unrr!$M$45</f>
        <v>8</v>
      </c>
      <c r="AE66" s="74">
        <f>unrr!$P$45</f>
        <v>420.85</v>
      </c>
      <c r="AF66" s="74">
        <f>unrr!$M$60</f>
        <v>2.875</v>
      </c>
      <c r="AG66" s="74">
        <f>unrr!$P$60</f>
        <v>177.48</v>
      </c>
      <c r="AH66" s="74"/>
      <c r="AI66" s="75"/>
      <c r="AJ66" s="76">
        <f t="shared" si="4"/>
        <v>10.875</v>
      </c>
      <c r="AK66" s="76">
        <f t="shared" si="4"/>
        <v>598.33000000000004</v>
      </c>
      <c r="AL66" s="1003">
        <f t="shared" si="82"/>
        <v>15.8</v>
      </c>
      <c r="AM66" s="1003">
        <f t="shared" si="82"/>
        <v>805.76</v>
      </c>
      <c r="AN66" s="1025">
        <f>vri!$M$244</f>
        <v>10.54</v>
      </c>
      <c r="AO66" s="74">
        <f>vri!$P$244</f>
        <v>409.18</v>
      </c>
      <c r="AP66" s="74">
        <f>vri!$M$343</f>
        <v>1.8</v>
      </c>
      <c r="AQ66" s="74">
        <f>vri!$P$343</f>
        <v>102.63</v>
      </c>
      <c r="AR66" s="74">
        <f>vri!$M$593</f>
        <v>5.0999999999999996</v>
      </c>
      <c r="AS66" s="74">
        <f>vri!$P$593</f>
        <v>357</v>
      </c>
      <c r="AT66" s="76">
        <f t="shared" si="6"/>
        <v>17.439999999999998</v>
      </c>
      <c r="AU66" s="76">
        <f t="shared" si="6"/>
        <v>868.81</v>
      </c>
      <c r="AV66" s="74"/>
      <c r="AW66" s="74"/>
      <c r="AX66" s="74"/>
      <c r="AY66" s="74"/>
      <c r="AZ66" s="74"/>
      <c r="BA66" s="75"/>
      <c r="BB66" s="76">
        <f t="shared" si="7"/>
        <v>0</v>
      </c>
      <c r="BC66" s="76">
        <f t="shared" si="7"/>
        <v>0</v>
      </c>
      <c r="BD66" s="1003">
        <f t="shared" si="232"/>
        <v>17.439999999999998</v>
      </c>
      <c r="BE66" s="1003">
        <f t="shared" si="232"/>
        <v>868.81</v>
      </c>
      <c r="BF66" s="74">
        <f>'UZ-St'!$J$71</f>
        <v>165</v>
      </c>
      <c r="BG66" s="74">
        <f>'UZ-St'!$L$71</f>
        <v>781.92</v>
      </c>
      <c r="BH66" s="74">
        <f>'UZ-St'!$J$113</f>
        <v>9.9</v>
      </c>
      <c r="BI66" s="1025">
        <f>'UZ-St'!$L$113</f>
        <v>29.77</v>
      </c>
      <c r="BJ66" s="1025"/>
      <c r="BK66" s="1025"/>
      <c r="BL66" s="76">
        <f t="shared" si="9"/>
        <v>174.9</v>
      </c>
      <c r="BM66" s="76">
        <f t="shared" si="9"/>
        <v>811.68999999999994</v>
      </c>
      <c r="BN66" s="1025">
        <f>'UN-St'!$J$46</f>
        <v>27</v>
      </c>
      <c r="BO66" s="1025">
        <f>'UN-St'!$L$46</f>
        <v>78.460000000000008</v>
      </c>
      <c r="BP66" s="1025">
        <f>'UN-St'!$J$73</f>
        <v>13.5</v>
      </c>
      <c r="BQ66" s="1025">
        <f>'UN-St'!$L$73</f>
        <v>39.33</v>
      </c>
      <c r="BR66" s="1025"/>
      <c r="BS66" s="1025"/>
      <c r="BT66" s="76">
        <f t="shared" si="10"/>
        <v>40.5</v>
      </c>
      <c r="BU66" s="76">
        <f t="shared" si="10"/>
        <v>117.79</v>
      </c>
      <c r="BV66" s="74">
        <f>'VR or CCA-St'!$J$148</f>
        <v>35.799999999999997</v>
      </c>
      <c r="BW66" s="74">
        <f>'VR or CCA-St'!$L$148</f>
        <v>116.62</v>
      </c>
      <c r="BX66" s="74">
        <f>'VR or CCA-St'!$J$168</f>
        <v>12</v>
      </c>
      <c r="BY66" s="74">
        <f>'VR or CCA-St'!$L$168</f>
        <v>58.52</v>
      </c>
      <c r="BZ66" s="74">
        <f>'VR or CCA-St'!$J$260</f>
        <v>4</v>
      </c>
      <c r="CA66" s="74">
        <f>'VR or CCA-St'!$L$260</f>
        <v>4</v>
      </c>
      <c r="CB66" s="76">
        <f t="shared" si="11"/>
        <v>51.8</v>
      </c>
      <c r="CC66" s="76">
        <f t="shared" si="11"/>
        <v>179.14000000000001</v>
      </c>
      <c r="CD66" s="1025">
        <f>'UZ-Ew'!$L$90</f>
        <v>90770.491999999998</v>
      </c>
      <c r="CE66" s="1025">
        <f>'UZ-Ew'!$M$90</f>
        <v>106.64</v>
      </c>
      <c r="CF66" s="1025"/>
      <c r="CG66" s="1025"/>
      <c r="CH66" s="1025"/>
      <c r="CI66" s="1025"/>
      <c r="CJ66" s="76">
        <f t="shared" si="12"/>
        <v>90770.491999999998</v>
      </c>
      <c r="CK66" s="76">
        <f t="shared" si="12"/>
        <v>106.64</v>
      </c>
      <c r="CL66" s="79">
        <f>'UN-Ew'!$L$77</f>
        <v>43499.974999999999</v>
      </c>
      <c r="CM66" s="79">
        <f>'UN-Ew'!$M$77</f>
        <v>56.63</v>
      </c>
      <c r="CN66" s="1025"/>
      <c r="CO66" s="1025"/>
      <c r="CP66" s="1025">
        <f>'UN-Ew'!$L$137</f>
        <v>4500</v>
      </c>
      <c r="CQ66" s="1025">
        <f>'UN-Ew'!$M$137</f>
        <v>4.5</v>
      </c>
      <c r="CR66" s="76">
        <f t="shared" si="13"/>
        <v>47999.974999999999</v>
      </c>
      <c r="CS66" s="76">
        <f t="shared" si="13"/>
        <v>61.13</v>
      </c>
      <c r="CT66" s="79">
        <f>'VR or CCA-Ew'!$L$152</f>
        <v>32216.254999999997</v>
      </c>
      <c r="CU66" s="79">
        <f>'VR or CCA-Ew'!$M$152</f>
        <v>41.589999999999996</v>
      </c>
      <c r="CV66" s="1025"/>
      <c r="CW66" s="1025"/>
      <c r="CX66" s="1025">
        <f>'VR or CCA-Ew'!$L$306</f>
        <v>9000</v>
      </c>
      <c r="CY66" s="74">
        <f>'VR or CCA-Ew'!$M$306</f>
        <v>1</v>
      </c>
      <c r="CZ66" s="76">
        <f t="shared" si="14"/>
        <v>41216.254999999997</v>
      </c>
      <c r="DA66" s="76">
        <f t="shared" si="14"/>
        <v>42.589999999999996</v>
      </c>
      <c r="DB66" s="74">
        <f>'Tre(UZ)'!$R$93</f>
        <v>30.69</v>
      </c>
      <c r="DC66" s="74">
        <f>'Tre(UZ)'!$S$93</f>
        <v>46.034999999999997</v>
      </c>
      <c r="DD66" s="76">
        <f>'Tre (UN)'!$F$68</f>
        <v>2.5</v>
      </c>
      <c r="DE66" s="76">
        <f>'Tre (UN)'!$G$68</f>
        <v>3.75</v>
      </c>
      <c r="DF66" s="1048">
        <f t="shared" ref="DF66:DG66" si="288">DB66+DD66</f>
        <v>33.19</v>
      </c>
      <c r="DG66" s="1051">
        <f t="shared" si="288"/>
        <v>49.784999999999997</v>
      </c>
      <c r="DH66" s="1054">
        <f t="shared" si="16"/>
        <v>51.626999999999995</v>
      </c>
      <c r="DI66" s="1054">
        <f t="shared" si="17"/>
        <v>267.2</v>
      </c>
      <c r="DJ66" s="1054">
        <f t="shared" si="18"/>
        <v>33.19</v>
      </c>
      <c r="DK66" s="1049"/>
      <c r="DL66" s="1049"/>
      <c r="DM66" s="1054">
        <f t="shared" si="19"/>
        <v>179986.72200000001</v>
      </c>
      <c r="DN66" s="1054">
        <f t="shared" si="32"/>
        <v>4240.1149999999998</v>
      </c>
      <c r="DO66" s="1049"/>
    </row>
    <row r="67" spans="1:119">
      <c r="A67" s="1850" t="s">
        <v>2122</v>
      </c>
      <c r="B67" s="1851"/>
      <c r="C67" s="1021"/>
      <c r="D67" s="999">
        <f>D66+D65+D61</f>
        <v>2.0169999999999999</v>
      </c>
      <c r="E67" s="999">
        <f t="shared" ref="E67:Q67" si="289">E66+E65+E61</f>
        <v>135.37</v>
      </c>
      <c r="F67" s="999">
        <f t="shared" si="289"/>
        <v>2.0880000000000001</v>
      </c>
      <c r="G67" s="999">
        <f t="shared" si="289"/>
        <v>144.13</v>
      </c>
      <c r="H67" s="999">
        <f t="shared" si="289"/>
        <v>1</v>
      </c>
      <c r="I67" s="999">
        <f t="shared" si="289"/>
        <v>75</v>
      </c>
      <c r="J67" s="996">
        <f t="shared" si="0"/>
        <v>5.1050000000000004</v>
      </c>
      <c r="K67" s="996">
        <f t="shared" si="0"/>
        <v>354.5</v>
      </c>
      <c r="L67" s="999">
        <f t="shared" si="289"/>
        <v>16.085000000000001</v>
      </c>
      <c r="M67" s="999">
        <f t="shared" si="289"/>
        <v>1259.1400000000001</v>
      </c>
      <c r="N67" s="999">
        <f t="shared" si="289"/>
        <v>13.1</v>
      </c>
      <c r="O67" s="999">
        <f t="shared" si="289"/>
        <v>1097.92</v>
      </c>
      <c r="P67" s="999">
        <f t="shared" si="289"/>
        <v>0</v>
      </c>
      <c r="Q67" s="999">
        <f t="shared" si="289"/>
        <v>0</v>
      </c>
      <c r="R67" s="996">
        <f t="shared" si="1"/>
        <v>29.185000000000002</v>
      </c>
      <c r="S67" s="996">
        <f t="shared" si="1"/>
        <v>2357.0600000000004</v>
      </c>
      <c r="T67" s="1004">
        <f t="shared" si="2"/>
        <v>34.290000000000006</v>
      </c>
      <c r="U67" s="1004">
        <f t="shared" si="2"/>
        <v>2711.5600000000004</v>
      </c>
      <c r="V67" s="999">
        <f>V66+V65+V61</f>
        <v>15.380000000000003</v>
      </c>
      <c r="W67" s="999">
        <f t="shared" ref="W67:AI67" si="290">W66+W65+W61</f>
        <v>689.54</v>
      </c>
      <c r="X67" s="999">
        <f t="shared" si="290"/>
        <v>14.004999999999999</v>
      </c>
      <c r="Y67" s="999">
        <f t="shared" si="290"/>
        <v>684.41</v>
      </c>
      <c r="Z67" s="999">
        <f t="shared" si="290"/>
        <v>7.11</v>
      </c>
      <c r="AA67" s="999">
        <f t="shared" si="290"/>
        <v>497.7</v>
      </c>
      <c r="AB67" s="996">
        <f t="shared" si="3"/>
        <v>36.495000000000005</v>
      </c>
      <c r="AC67" s="996">
        <f t="shared" si="3"/>
        <v>1871.6499999999999</v>
      </c>
      <c r="AD67" s="999">
        <f t="shared" si="290"/>
        <v>11.5</v>
      </c>
      <c r="AE67" s="999">
        <f t="shared" si="290"/>
        <v>575.34</v>
      </c>
      <c r="AF67" s="999">
        <f t="shared" si="290"/>
        <v>4.8250000000000002</v>
      </c>
      <c r="AG67" s="999">
        <f t="shared" si="290"/>
        <v>337.63</v>
      </c>
      <c r="AH67" s="999">
        <f t="shared" si="290"/>
        <v>0</v>
      </c>
      <c r="AI67" s="999">
        <f t="shared" si="290"/>
        <v>0</v>
      </c>
      <c r="AJ67" s="996">
        <f t="shared" si="4"/>
        <v>16.324999999999999</v>
      </c>
      <c r="AK67" s="996">
        <f t="shared" si="4"/>
        <v>912.97</v>
      </c>
      <c r="AL67" s="1004">
        <f t="shared" si="82"/>
        <v>52.820000000000007</v>
      </c>
      <c r="AM67" s="1004">
        <f t="shared" si="82"/>
        <v>2784.62</v>
      </c>
      <c r="AN67" s="999">
        <f>AN66+AN65+AN61</f>
        <v>24.914999999999999</v>
      </c>
      <c r="AO67" s="999">
        <f t="shared" ref="AO67:BA67" si="291">AO66+AO65+AO61</f>
        <v>1025.32</v>
      </c>
      <c r="AP67" s="999">
        <f t="shared" si="291"/>
        <v>7.839999999999999</v>
      </c>
      <c r="AQ67" s="999">
        <f t="shared" si="291"/>
        <v>617.87</v>
      </c>
      <c r="AR67" s="999">
        <f t="shared" si="291"/>
        <v>57.355000000000004</v>
      </c>
      <c r="AS67" s="999">
        <f t="shared" si="291"/>
        <v>3644.85</v>
      </c>
      <c r="AT67" s="996">
        <f t="shared" si="6"/>
        <v>90.11</v>
      </c>
      <c r="AU67" s="996">
        <f t="shared" si="6"/>
        <v>5288.04</v>
      </c>
      <c r="AV67" s="999">
        <f t="shared" si="291"/>
        <v>0</v>
      </c>
      <c r="AW67" s="999">
        <f t="shared" si="291"/>
        <v>0</v>
      </c>
      <c r="AX67" s="999">
        <f t="shared" si="291"/>
        <v>0</v>
      </c>
      <c r="AY67" s="999">
        <f t="shared" si="291"/>
        <v>0</v>
      </c>
      <c r="AZ67" s="999">
        <f t="shared" si="291"/>
        <v>0</v>
      </c>
      <c r="BA67" s="999">
        <f t="shared" si="291"/>
        <v>0</v>
      </c>
      <c r="BB67" s="996">
        <f t="shared" si="7"/>
        <v>0</v>
      </c>
      <c r="BC67" s="996">
        <f t="shared" si="7"/>
        <v>0</v>
      </c>
      <c r="BD67" s="1004">
        <f t="shared" si="232"/>
        <v>90.11</v>
      </c>
      <c r="BE67" s="1004">
        <f t="shared" si="232"/>
        <v>5288.04</v>
      </c>
      <c r="BF67" s="999">
        <f>BF66+BF65+BF61</f>
        <v>259.875</v>
      </c>
      <c r="BG67" s="999">
        <f t="shared" ref="BG67:BK67" si="292">BG66+BG65+BG61</f>
        <v>1394.47</v>
      </c>
      <c r="BH67" s="999">
        <f t="shared" si="292"/>
        <v>367.12</v>
      </c>
      <c r="BI67" s="999">
        <f t="shared" si="292"/>
        <v>3110.9400000000005</v>
      </c>
      <c r="BJ67" s="999">
        <f t="shared" si="292"/>
        <v>61.06</v>
      </c>
      <c r="BK67" s="999">
        <f t="shared" si="292"/>
        <v>297.14</v>
      </c>
      <c r="BL67" s="996">
        <f t="shared" si="9"/>
        <v>688.05500000000006</v>
      </c>
      <c r="BM67" s="996">
        <f t="shared" si="9"/>
        <v>4802.5500000000011</v>
      </c>
      <c r="BN67" s="999">
        <f>BN66+BN65+BN61</f>
        <v>115.97499999999999</v>
      </c>
      <c r="BO67" s="999">
        <f t="shared" ref="BO67:BS67" si="293">BO66+BO65+BO61</f>
        <v>381.9</v>
      </c>
      <c r="BP67" s="999">
        <f t="shared" si="293"/>
        <v>64.5</v>
      </c>
      <c r="BQ67" s="999">
        <f t="shared" si="293"/>
        <v>353.34999999999997</v>
      </c>
      <c r="BR67" s="999">
        <f t="shared" si="293"/>
        <v>0</v>
      </c>
      <c r="BS67" s="999">
        <f t="shared" si="293"/>
        <v>0</v>
      </c>
      <c r="BT67" s="996">
        <f t="shared" si="10"/>
        <v>180.47499999999999</v>
      </c>
      <c r="BU67" s="996">
        <f t="shared" si="10"/>
        <v>735.25</v>
      </c>
      <c r="BV67" s="999">
        <f>BV66+BV65+BV61</f>
        <v>169.2</v>
      </c>
      <c r="BW67" s="999">
        <f t="shared" ref="BW67:CA67" si="294">BW66+BW65+BW61</f>
        <v>512.79999999999995</v>
      </c>
      <c r="BX67" s="999">
        <f t="shared" si="294"/>
        <v>20</v>
      </c>
      <c r="BY67" s="999">
        <f t="shared" si="294"/>
        <v>80.08</v>
      </c>
      <c r="BZ67" s="999">
        <f t="shared" si="294"/>
        <v>33</v>
      </c>
      <c r="CA67" s="999">
        <f t="shared" si="294"/>
        <v>58</v>
      </c>
      <c r="CB67" s="996">
        <f t="shared" si="11"/>
        <v>222.2</v>
      </c>
      <c r="CC67" s="996">
        <f t="shared" si="11"/>
        <v>650.88</v>
      </c>
      <c r="CD67" s="999">
        <f>CD66+CD65+CD61</f>
        <v>114518.217</v>
      </c>
      <c r="CE67" s="999">
        <f t="shared" ref="CE67:CI67" si="295">CE66+CE65+CE61</f>
        <v>137.47</v>
      </c>
      <c r="CF67" s="999">
        <f t="shared" si="295"/>
        <v>10454.94</v>
      </c>
      <c r="CG67" s="999">
        <f t="shared" si="295"/>
        <v>13.13</v>
      </c>
      <c r="CH67" s="999">
        <f t="shared" si="295"/>
        <v>15936.945</v>
      </c>
      <c r="CI67" s="999">
        <f t="shared" si="295"/>
        <v>1</v>
      </c>
      <c r="CJ67" s="996">
        <f t="shared" si="12"/>
        <v>140910.10200000001</v>
      </c>
      <c r="CK67" s="996">
        <f t="shared" si="12"/>
        <v>151.6</v>
      </c>
      <c r="CL67" s="999">
        <f>CL66+CL65+CL61</f>
        <v>113600.50499999999</v>
      </c>
      <c r="CM67" s="999">
        <f t="shared" ref="CM67:CQ67" si="296">CM66+CM65+CM61</f>
        <v>144.99</v>
      </c>
      <c r="CN67" s="999">
        <f t="shared" si="296"/>
        <v>0</v>
      </c>
      <c r="CO67" s="999">
        <f t="shared" si="296"/>
        <v>0</v>
      </c>
      <c r="CP67" s="999">
        <f t="shared" si="296"/>
        <v>13500</v>
      </c>
      <c r="CQ67" s="999">
        <f t="shared" si="296"/>
        <v>13.5</v>
      </c>
      <c r="CR67" s="996">
        <f t="shared" si="13"/>
        <v>127100.50499999999</v>
      </c>
      <c r="CS67" s="996">
        <f t="shared" si="13"/>
        <v>158.49</v>
      </c>
      <c r="CT67" s="999">
        <f>CT66+CT65+CT61</f>
        <v>78374.324999999997</v>
      </c>
      <c r="CU67" s="999">
        <f t="shared" ref="CU67:CY67" si="297">CU66+CU65+CU61</f>
        <v>101.01</v>
      </c>
      <c r="CV67" s="999">
        <f t="shared" si="297"/>
        <v>0</v>
      </c>
      <c r="CW67" s="999">
        <f t="shared" si="297"/>
        <v>0</v>
      </c>
      <c r="CX67" s="999">
        <f t="shared" si="297"/>
        <v>49500</v>
      </c>
      <c r="CY67" s="999">
        <f t="shared" si="297"/>
        <v>4.5</v>
      </c>
      <c r="CZ67" s="996">
        <f t="shared" si="14"/>
        <v>127874.325</v>
      </c>
      <c r="DA67" s="996">
        <f t="shared" si="14"/>
        <v>105.51</v>
      </c>
      <c r="DB67" s="999">
        <f t="shared" ref="DB67:DN67" si="298">DB66+DB65+DB61</f>
        <v>47.39</v>
      </c>
      <c r="DC67" s="999">
        <f t="shared" si="298"/>
        <v>71.084999999999994</v>
      </c>
      <c r="DD67" s="999">
        <f t="shared" si="298"/>
        <v>17.96</v>
      </c>
      <c r="DE67" s="999">
        <f t="shared" si="298"/>
        <v>26.94</v>
      </c>
      <c r="DF67" s="999">
        <f t="shared" si="298"/>
        <v>65.349999999999994</v>
      </c>
      <c r="DG67" s="999">
        <f t="shared" si="298"/>
        <v>98.025000000000006</v>
      </c>
      <c r="DH67" s="1055">
        <f t="shared" si="298"/>
        <v>177.22</v>
      </c>
      <c r="DI67" s="1055">
        <f t="shared" si="298"/>
        <v>1090.73</v>
      </c>
      <c r="DJ67" s="1055">
        <f t="shared" si="298"/>
        <v>65.349999999999994</v>
      </c>
      <c r="DK67" s="1055">
        <f t="shared" si="298"/>
        <v>1</v>
      </c>
      <c r="DL67" s="1055">
        <f t="shared" si="298"/>
        <v>4</v>
      </c>
      <c r="DM67" s="1055">
        <f t="shared" si="298"/>
        <v>395884.93200000003</v>
      </c>
      <c r="DN67" s="1055">
        <f t="shared" si="298"/>
        <v>17838.215</v>
      </c>
      <c r="DO67" s="1049"/>
    </row>
    <row r="68" spans="1:119">
      <c r="A68" s="1852" t="s">
        <v>2123</v>
      </c>
      <c r="B68" s="1853"/>
      <c r="C68" s="1853"/>
      <c r="D68" s="1000">
        <f>D67+D57+D50+D35+D24+D12</f>
        <v>33.097000000000001</v>
      </c>
      <c r="E68" s="1000">
        <f t="shared" ref="E68:Q68" si="299">E67+E57+E50+E35+E24+E12</f>
        <v>2126.4299999999998</v>
      </c>
      <c r="F68" s="1000">
        <f t="shared" si="299"/>
        <v>38.648999999999994</v>
      </c>
      <c r="G68" s="1000">
        <f t="shared" si="299"/>
        <v>2636.41</v>
      </c>
      <c r="H68" s="1000">
        <f t="shared" si="299"/>
        <v>8.8590000000000018</v>
      </c>
      <c r="I68" s="1000">
        <f t="shared" si="299"/>
        <v>680.77499999999998</v>
      </c>
      <c r="J68" s="1001">
        <f t="shared" si="0"/>
        <v>80.60499999999999</v>
      </c>
      <c r="K68" s="1001">
        <f t="shared" si="0"/>
        <v>5443.6149999999998</v>
      </c>
      <c r="L68" s="1000">
        <f t="shared" si="299"/>
        <v>56.778999999999996</v>
      </c>
      <c r="M68" s="1000">
        <f t="shared" si="299"/>
        <v>2564.2200000000003</v>
      </c>
      <c r="N68" s="1000">
        <f t="shared" si="299"/>
        <v>26.303999999999998</v>
      </c>
      <c r="O68" s="1000">
        <f t="shared" si="299"/>
        <v>2043.76</v>
      </c>
      <c r="P68" s="1000">
        <f t="shared" si="299"/>
        <v>34.949999999999996</v>
      </c>
      <c r="Q68" s="1000">
        <f t="shared" si="299"/>
        <v>868</v>
      </c>
      <c r="R68" s="1001">
        <f t="shared" si="1"/>
        <v>118.03299999999999</v>
      </c>
      <c r="S68" s="1001">
        <f t="shared" si="1"/>
        <v>5475.9800000000005</v>
      </c>
      <c r="T68" s="1005">
        <f t="shared" si="2"/>
        <v>198.63799999999998</v>
      </c>
      <c r="U68" s="1005">
        <f t="shared" si="2"/>
        <v>10919.595000000001</v>
      </c>
      <c r="V68" s="1000">
        <f>V67+V57+V50+V35+V24+V12</f>
        <v>62.054000000000009</v>
      </c>
      <c r="W68" s="1000">
        <f t="shared" ref="W68:AI68" si="300">W67+W57+W50+W35+W24+W12</f>
        <v>3631.9999999999995</v>
      </c>
      <c r="X68" s="1000">
        <f t="shared" si="300"/>
        <v>29.181999999999995</v>
      </c>
      <c r="Y68" s="1000">
        <f t="shared" si="300"/>
        <v>1672.2</v>
      </c>
      <c r="Z68" s="1000">
        <f t="shared" si="300"/>
        <v>45.587000000000003</v>
      </c>
      <c r="AA68" s="1000">
        <f t="shared" si="300"/>
        <v>3191.0899999999997</v>
      </c>
      <c r="AB68" s="1001">
        <f t="shared" si="3"/>
        <v>136.82300000000001</v>
      </c>
      <c r="AC68" s="1001">
        <f t="shared" si="3"/>
        <v>8495.2899999999991</v>
      </c>
      <c r="AD68" s="1000">
        <f t="shared" si="300"/>
        <v>42.763999999999996</v>
      </c>
      <c r="AE68" s="1000">
        <f t="shared" si="300"/>
        <v>1745.9199999999998</v>
      </c>
      <c r="AF68" s="1000">
        <f t="shared" si="300"/>
        <v>9.7219999999999995</v>
      </c>
      <c r="AG68" s="1000">
        <f t="shared" si="300"/>
        <v>599.05000000000007</v>
      </c>
      <c r="AH68" s="1000">
        <f t="shared" si="300"/>
        <v>14.365</v>
      </c>
      <c r="AI68" s="1000">
        <f t="shared" si="300"/>
        <v>430.95</v>
      </c>
      <c r="AJ68" s="1001">
        <f t="shared" si="4"/>
        <v>66.850999999999999</v>
      </c>
      <c r="AK68" s="1001">
        <f t="shared" si="4"/>
        <v>2775.9199999999996</v>
      </c>
      <c r="AL68" s="1005">
        <f t="shared" si="82"/>
        <v>203.67400000000001</v>
      </c>
      <c r="AM68" s="1005">
        <f t="shared" si="82"/>
        <v>11271.21</v>
      </c>
      <c r="AN68" s="1000">
        <f>AN67+AN57+AN50+AN35+AN24+AN12</f>
        <v>248.98899999999998</v>
      </c>
      <c r="AO68" s="1000">
        <f t="shared" ref="AO68:BA68" si="301">AO67+AO57+AO50+AO35+AO24+AO12</f>
        <v>11826.75</v>
      </c>
      <c r="AP68" s="1000">
        <f t="shared" si="301"/>
        <v>83.687000000000012</v>
      </c>
      <c r="AQ68" s="1000">
        <f t="shared" si="301"/>
        <v>5606.6</v>
      </c>
      <c r="AR68" s="1000">
        <f t="shared" si="301"/>
        <v>257.983</v>
      </c>
      <c r="AS68" s="1000">
        <f t="shared" si="301"/>
        <v>18496.3</v>
      </c>
      <c r="AT68" s="1001">
        <f t="shared" si="6"/>
        <v>590.65899999999999</v>
      </c>
      <c r="AU68" s="1001">
        <f t="shared" si="6"/>
        <v>35929.649999999994</v>
      </c>
      <c r="AV68" s="1000">
        <f t="shared" si="301"/>
        <v>0</v>
      </c>
      <c r="AW68" s="1000">
        <f t="shared" si="301"/>
        <v>0</v>
      </c>
      <c r="AX68" s="1000">
        <f t="shared" si="301"/>
        <v>0</v>
      </c>
      <c r="AY68" s="1000">
        <f t="shared" si="301"/>
        <v>0</v>
      </c>
      <c r="AZ68" s="1000">
        <f t="shared" si="301"/>
        <v>0</v>
      </c>
      <c r="BA68" s="1000">
        <f t="shared" si="301"/>
        <v>0</v>
      </c>
      <c r="BB68" s="1001">
        <f t="shared" si="7"/>
        <v>0</v>
      </c>
      <c r="BC68" s="1001">
        <f t="shared" si="7"/>
        <v>0</v>
      </c>
      <c r="BD68" s="1005">
        <f t="shared" si="232"/>
        <v>590.65899999999999</v>
      </c>
      <c r="BE68" s="1005">
        <f t="shared" si="232"/>
        <v>35929.649999999994</v>
      </c>
      <c r="BF68" s="1000">
        <f>BF67+BF57+BF50+BF35+BF24+BF12</f>
        <v>831.01499999999999</v>
      </c>
      <c r="BG68" s="1000">
        <f t="shared" ref="BG68:BK68" si="302">BG67+BG57+BG50+BG35+BG24+BG12</f>
        <v>4555.24</v>
      </c>
      <c r="BH68" s="1000">
        <f t="shared" si="302"/>
        <v>811.21499999999992</v>
      </c>
      <c r="BI68" s="1000">
        <f t="shared" si="302"/>
        <v>6187.73</v>
      </c>
      <c r="BJ68" s="1000">
        <f t="shared" si="302"/>
        <v>873.30000000000007</v>
      </c>
      <c r="BK68" s="1000">
        <f t="shared" si="302"/>
        <v>3995.9900000000002</v>
      </c>
      <c r="BL68" s="1001">
        <f t="shared" si="9"/>
        <v>2515.5300000000002</v>
      </c>
      <c r="BM68" s="1001">
        <f t="shared" si="9"/>
        <v>14738.96</v>
      </c>
      <c r="BN68" s="1000">
        <f>BN67+BN57+BN50+BN35+BN24+BN12</f>
        <v>416.38</v>
      </c>
      <c r="BO68" s="1000">
        <f t="shared" ref="BO68:BS68" si="303">BO67+BO57+BO50+BO35+BO24+BO12</f>
        <v>1895.42</v>
      </c>
      <c r="BP68" s="1000">
        <f t="shared" si="303"/>
        <v>234.2</v>
      </c>
      <c r="BQ68" s="1000">
        <f t="shared" si="303"/>
        <v>1398.48</v>
      </c>
      <c r="BR68" s="1000">
        <f t="shared" si="303"/>
        <v>213</v>
      </c>
      <c r="BS68" s="1000">
        <f t="shared" si="303"/>
        <v>1491</v>
      </c>
      <c r="BT68" s="1001">
        <f t="shared" si="10"/>
        <v>863.57999999999993</v>
      </c>
      <c r="BU68" s="1001">
        <f t="shared" si="10"/>
        <v>4784.8999999999996</v>
      </c>
      <c r="BV68" s="1000">
        <f>BV67+BV57+BV50+BV35+BV24+BV12</f>
        <v>1117.1599999999999</v>
      </c>
      <c r="BW68" s="1000">
        <f t="shared" ref="BW68:CA68" si="304">BW67+BW57+BW50+BW35+BW24+BW12</f>
        <v>3287.6</v>
      </c>
      <c r="BX68" s="1000">
        <f t="shared" si="304"/>
        <v>192.86</v>
      </c>
      <c r="BY68" s="1000">
        <f t="shared" si="304"/>
        <v>1198.81</v>
      </c>
      <c r="BZ68" s="1000">
        <f t="shared" si="304"/>
        <v>899.8599999999999</v>
      </c>
      <c r="CA68" s="1000">
        <f t="shared" si="304"/>
        <v>4388.5</v>
      </c>
      <c r="CB68" s="1001">
        <f t="shared" si="11"/>
        <v>2209.88</v>
      </c>
      <c r="CC68" s="1001">
        <f t="shared" si="11"/>
        <v>8874.91</v>
      </c>
      <c r="CD68" s="1000">
        <f>CD67+CD57+CD50+CD35+CD24+CD12</f>
        <v>499789.85600000003</v>
      </c>
      <c r="CE68" s="1000">
        <f t="shared" ref="CE68:CI68" si="305">CE67+CE57+CE50+CE35+CE24+CE12</f>
        <v>653.21999999999991</v>
      </c>
      <c r="CF68" s="1000">
        <f t="shared" si="305"/>
        <v>75029.276000000013</v>
      </c>
      <c r="CG68" s="1000">
        <f t="shared" si="305"/>
        <v>108.35</v>
      </c>
      <c r="CH68" s="1000">
        <f t="shared" si="305"/>
        <v>68985.63</v>
      </c>
      <c r="CI68" s="1000">
        <f t="shared" si="305"/>
        <v>6</v>
      </c>
      <c r="CJ68" s="1001">
        <f t="shared" si="12"/>
        <v>643804.76199999999</v>
      </c>
      <c r="CK68" s="1001">
        <f t="shared" si="12"/>
        <v>767.56999999999994</v>
      </c>
      <c r="CL68" s="1000">
        <f>CL67+CL57+CL50+CL35+CL24+CL12</f>
        <v>270167.73099999997</v>
      </c>
      <c r="CM68" s="1000">
        <f t="shared" ref="CM68:CQ68" si="306">CM67+CM57+CM50+CM35+CM24+CM12</f>
        <v>365.63000000000005</v>
      </c>
      <c r="CN68" s="1000">
        <f t="shared" si="306"/>
        <v>41968.057000000001</v>
      </c>
      <c r="CO68" s="1000">
        <f t="shared" si="306"/>
        <v>57.99</v>
      </c>
      <c r="CP68" s="1000">
        <f t="shared" si="306"/>
        <v>99000</v>
      </c>
      <c r="CQ68" s="1000">
        <f t="shared" si="306"/>
        <v>80.319999999999993</v>
      </c>
      <c r="CR68" s="1001">
        <f t="shared" si="13"/>
        <v>411135.78799999994</v>
      </c>
      <c r="CS68" s="1001">
        <f t="shared" si="13"/>
        <v>503.94000000000005</v>
      </c>
      <c r="CT68" s="1000">
        <f>CT67+CT57+CT50+CT35+CT24+CT12</f>
        <v>433621.47600000008</v>
      </c>
      <c r="CU68" s="1000">
        <f t="shared" ref="CU68:CY68" si="307">CU67+CU57+CU50+CU35+CU24+CU12</f>
        <v>554.13</v>
      </c>
      <c r="CV68" s="1000">
        <f t="shared" si="307"/>
        <v>33703.707999999999</v>
      </c>
      <c r="CW68" s="1000">
        <f t="shared" si="307"/>
        <v>54.19</v>
      </c>
      <c r="CX68" s="1000">
        <f t="shared" si="307"/>
        <v>460500</v>
      </c>
      <c r="CY68" s="1000">
        <f t="shared" si="307"/>
        <v>53.5</v>
      </c>
      <c r="CZ68" s="1001">
        <f t="shared" si="14"/>
        <v>927825.18400000012</v>
      </c>
      <c r="DA68" s="1001">
        <f t="shared" si="14"/>
        <v>661.81999999999994</v>
      </c>
      <c r="DB68" s="1000">
        <f t="shared" ref="DB68:DE68" si="308">DB67+DB57+DB50+DB35+DB24+DB12</f>
        <v>230.15</v>
      </c>
      <c r="DC68" s="1000">
        <f t="shared" si="308"/>
        <v>342.11950000000002</v>
      </c>
      <c r="DD68" s="1000">
        <f t="shared" si="308"/>
        <v>91.86</v>
      </c>
      <c r="DE68" s="1000">
        <f t="shared" si="308"/>
        <v>137.79000000000002</v>
      </c>
      <c r="DF68" s="1000">
        <f>DF67+DF57+DF50+DF35+DF24+DF12</f>
        <v>322.01</v>
      </c>
      <c r="DG68" s="1000">
        <f t="shared" ref="DG68:DN68" si="309">DG67+DG57+DG50+DG35+DG24+DG12</f>
        <v>479.90949999999998</v>
      </c>
      <c r="DH68" s="1052">
        <f t="shared" si="309"/>
        <v>992.971</v>
      </c>
      <c r="DI68" s="1052">
        <f t="shared" si="309"/>
        <v>5588.9900000000007</v>
      </c>
      <c r="DJ68" s="1052">
        <f t="shared" si="309"/>
        <v>322.01</v>
      </c>
      <c r="DK68" s="1052">
        <f t="shared" si="309"/>
        <v>10</v>
      </c>
      <c r="DL68" s="1052">
        <f t="shared" si="309"/>
        <v>20</v>
      </c>
      <c r="DM68" s="1052">
        <f t="shared" si="309"/>
        <v>1982765.7339999999</v>
      </c>
      <c r="DN68" s="1052">
        <f t="shared" si="309"/>
        <v>90282.464500000002</v>
      </c>
      <c r="DO68" s="1053"/>
    </row>
    <row r="70" spans="1:119" ht="8.25" customHeight="1"/>
    <row r="71" spans="1:119">
      <c r="CB71" s="84"/>
      <c r="CC71" s="84"/>
      <c r="DM71">
        <v>90174.64499999999</v>
      </c>
    </row>
    <row r="72" spans="1:119">
      <c r="DM72" s="84">
        <f>DM71-DN68</f>
        <v>-107.81950000001234</v>
      </c>
    </row>
    <row r="73" spans="1:119" ht="7.5" customHeight="1"/>
    <row r="74" spans="1:119" hidden="1"/>
    <row r="75" spans="1:119">
      <c r="DI75" s="905" t="s">
        <v>2656</v>
      </c>
      <c r="DJ75" s="2045" t="s">
        <v>2657</v>
      </c>
      <c r="DK75" s="2045"/>
      <c r="DL75" s="2045"/>
      <c r="DM75" s="1023"/>
      <c r="DN75" s="907">
        <v>1344.21</v>
      </c>
    </row>
    <row r="76" spans="1:119">
      <c r="DI76" s="905" t="s">
        <v>2661</v>
      </c>
      <c r="DJ76" s="2045" t="s">
        <v>2662</v>
      </c>
      <c r="DK76" s="2045"/>
      <c r="DL76" s="2045"/>
      <c r="DM76" s="1023"/>
      <c r="DN76" s="907">
        <v>381.15</v>
      </c>
    </row>
    <row r="77" spans="1:119">
      <c r="DI77" s="905" t="s">
        <v>2665</v>
      </c>
      <c r="DJ77" s="2045" t="s">
        <v>2666</v>
      </c>
      <c r="DK77" s="2045"/>
      <c r="DL77" s="2045"/>
      <c r="DM77" s="1023"/>
      <c r="DN77" s="907">
        <v>100</v>
      </c>
    </row>
    <row r="79" spans="1:119">
      <c r="DL79" t="s">
        <v>2152</v>
      </c>
      <c r="DN79" s="84">
        <f>DN68+DN75+DN76+DN77</f>
        <v>92107.824500000002</v>
      </c>
    </row>
  </sheetData>
  <mergeCells count="57">
    <mergeCell ref="AM2:AM3"/>
    <mergeCell ref="AN2:AU2"/>
    <mergeCell ref="AV2:BC2"/>
    <mergeCell ref="A1:C1"/>
    <mergeCell ref="A2:B3"/>
    <mergeCell ref="D2:K2"/>
    <mergeCell ref="L2:S2"/>
    <mergeCell ref="T2:T3"/>
    <mergeCell ref="U2:U3"/>
    <mergeCell ref="A26:B28"/>
    <mergeCell ref="CL2:CS2"/>
    <mergeCell ref="CT2:DA2"/>
    <mergeCell ref="A4:B7"/>
    <mergeCell ref="A8:B11"/>
    <mergeCell ref="A12:B12"/>
    <mergeCell ref="A13:B16"/>
    <mergeCell ref="BD2:BD3"/>
    <mergeCell ref="BE2:BE3"/>
    <mergeCell ref="BF2:BM2"/>
    <mergeCell ref="BN2:BU2"/>
    <mergeCell ref="BV2:CC2"/>
    <mergeCell ref="CD2:CK2"/>
    <mergeCell ref="V2:AC2"/>
    <mergeCell ref="AD2:AK2"/>
    <mergeCell ref="AL2:AL3"/>
    <mergeCell ref="A62:B65"/>
    <mergeCell ref="A66:B66"/>
    <mergeCell ref="A67:B67"/>
    <mergeCell ref="A68:C68"/>
    <mergeCell ref="A45:B47"/>
    <mergeCell ref="A48:B48"/>
    <mergeCell ref="A49:B49"/>
    <mergeCell ref="A50:B50"/>
    <mergeCell ref="A51:B53"/>
    <mergeCell ref="A54:B56"/>
    <mergeCell ref="DB2:DC2"/>
    <mergeCell ref="DD2:DE2"/>
    <mergeCell ref="DF2:DG2"/>
    <mergeCell ref="A57:B57"/>
    <mergeCell ref="A58:B61"/>
    <mergeCell ref="A29:B31"/>
    <mergeCell ref="A32:B34"/>
    <mergeCell ref="A35:B35"/>
    <mergeCell ref="A36:B38"/>
    <mergeCell ref="A39:B41"/>
    <mergeCell ref="A42:B44"/>
    <mergeCell ref="A17:B17"/>
    <mergeCell ref="A18:B20"/>
    <mergeCell ref="A21:B23"/>
    <mergeCell ref="A24:B24"/>
    <mergeCell ref="A25:B25"/>
    <mergeCell ref="DJ75:DL75"/>
    <mergeCell ref="DJ76:DL76"/>
    <mergeCell ref="DJ77:DL77"/>
    <mergeCell ref="DN2:DN3"/>
    <mergeCell ref="DO2:DO3"/>
    <mergeCell ref="DH2:DM2"/>
  </mergeCells>
  <printOptions horizontalCentered="1"/>
  <pageMargins left="0" right="0" top="0.5" bottom="0" header="0" footer="0"/>
  <pageSetup paperSize="5" scale="7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99FF"/>
  </sheetPr>
  <dimension ref="B5:AC34"/>
  <sheetViews>
    <sheetView workbookViewId="0">
      <selection activeCell="U34" sqref="U34"/>
    </sheetView>
  </sheetViews>
  <sheetFormatPr defaultRowHeight="14.4"/>
  <cols>
    <col min="2" max="2" width="2.88671875" customWidth="1"/>
    <col min="3" max="3" width="2.6640625" customWidth="1"/>
    <col min="4" max="4" width="3.44140625" customWidth="1"/>
    <col min="5" max="6" width="21.5546875" customWidth="1"/>
    <col min="7" max="7" width="9.5546875" bestFit="1" customWidth="1"/>
    <col min="9" max="9" width="3.44140625" customWidth="1"/>
    <col min="10" max="15" width="9.109375" hidden="1" customWidth="1"/>
    <col min="18" max="18" width="8.6640625" customWidth="1"/>
    <col min="19" max="19" width="11.109375" customWidth="1"/>
    <col min="20" max="20" width="11.33203125" customWidth="1"/>
    <col min="21" max="21" width="11.5546875" customWidth="1"/>
    <col min="22" max="22" width="10.109375" customWidth="1"/>
    <col min="24" max="24" width="13.44140625" customWidth="1"/>
    <col min="25" max="26" width="12.109375" customWidth="1"/>
  </cols>
  <sheetData>
    <row r="5" spans="2:29">
      <c r="F5" t="s">
        <v>2655</v>
      </c>
      <c r="G5" t="s">
        <v>2154</v>
      </c>
    </row>
    <row r="6" spans="2:29">
      <c r="B6" s="905" t="s">
        <v>2656</v>
      </c>
      <c r="C6" s="2045" t="s">
        <v>2657</v>
      </c>
      <c r="D6" s="2045"/>
      <c r="E6" s="2045"/>
      <c r="F6" s="906"/>
      <c r="G6" s="907">
        <v>1344.21</v>
      </c>
      <c r="Q6" s="2059" t="s">
        <v>2153</v>
      </c>
      <c r="R6" s="2058" t="s">
        <v>2658</v>
      </c>
      <c r="S6" s="2058"/>
      <c r="T6" s="2058" t="s">
        <v>2659</v>
      </c>
      <c r="U6" s="2058"/>
      <c r="V6" s="2058" t="s">
        <v>2660</v>
      </c>
      <c r="W6" s="2058"/>
      <c r="X6" s="2058" t="s">
        <v>2152</v>
      </c>
      <c r="Y6" s="2058"/>
      <c r="Z6" s="2056" t="s">
        <v>2697</v>
      </c>
      <c r="AA6" s="2057"/>
    </row>
    <row r="7" spans="2:29">
      <c r="B7" s="905" t="s">
        <v>2661</v>
      </c>
      <c r="C7" s="2045" t="s">
        <v>2662</v>
      </c>
      <c r="D7" s="2045"/>
      <c r="E7" s="2045"/>
      <c r="F7" s="906"/>
      <c r="G7" s="907">
        <v>381.15</v>
      </c>
      <c r="Q7" s="2059"/>
      <c r="R7" s="908" t="s">
        <v>2663</v>
      </c>
      <c r="S7" s="908" t="s">
        <v>2664</v>
      </c>
      <c r="T7" s="908" t="s">
        <v>2663</v>
      </c>
      <c r="U7" s="908" t="s">
        <v>2664</v>
      </c>
      <c r="V7" s="908" t="s">
        <v>2663</v>
      </c>
      <c r="W7" s="908" t="s">
        <v>2664</v>
      </c>
      <c r="X7" s="908" t="s">
        <v>2663</v>
      </c>
      <c r="Y7" s="908" t="s">
        <v>2664</v>
      </c>
      <c r="Z7" s="908" t="s">
        <v>2701</v>
      </c>
      <c r="AA7" s="908" t="s">
        <v>2664</v>
      </c>
    </row>
    <row r="8" spans="2:29">
      <c r="B8" s="905" t="s">
        <v>2665</v>
      </c>
      <c r="C8" s="2045" t="s">
        <v>2666</v>
      </c>
      <c r="D8" s="2045"/>
      <c r="E8" s="2045"/>
      <c r="F8" s="906"/>
      <c r="G8" s="907">
        <v>100</v>
      </c>
      <c r="Q8" s="909" t="s">
        <v>2667</v>
      </c>
      <c r="R8" s="910">
        <f>uzri!M45</f>
        <v>33.097000000000001</v>
      </c>
      <c r="S8" s="910">
        <f>uzri!P45</f>
        <v>2126.4299999999998</v>
      </c>
      <c r="T8" s="911">
        <f>uzri!M81</f>
        <v>38.649000000000001</v>
      </c>
      <c r="U8" s="911">
        <f>uzri!P81</f>
        <v>2636.41</v>
      </c>
      <c r="V8" s="912">
        <f>uzri!M100</f>
        <v>8.859</v>
      </c>
      <c r="W8" s="912">
        <f>uzri!P100</f>
        <v>680.77499999999998</v>
      </c>
      <c r="X8" s="912">
        <f>R8+T8+V8</f>
        <v>80.605000000000004</v>
      </c>
      <c r="Y8" s="912">
        <f>S8+U8+W8</f>
        <v>5443.6149999999998</v>
      </c>
      <c r="Z8" s="969">
        <f>'UZ-Ew'!L141</f>
        <v>643804.76199999987</v>
      </c>
      <c r="AA8" s="84">
        <f>'UZ-Ew'!M141</f>
        <v>767.56999999999994</v>
      </c>
      <c r="AC8" s="84"/>
    </row>
    <row r="9" spans="2:29">
      <c r="B9" s="905" t="s">
        <v>2668</v>
      </c>
      <c r="C9" s="2045" t="s">
        <v>2669</v>
      </c>
      <c r="D9" s="2045"/>
      <c r="E9" s="2045"/>
      <c r="F9" s="906"/>
      <c r="G9" s="907"/>
      <c r="Q9" s="909" t="s">
        <v>2670</v>
      </c>
      <c r="R9" s="910">
        <f>unri!M73</f>
        <v>62.054000000000002</v>
      </c>
      <c r="S9" s="910">
        <f>unri!P73</f>
        <v>3632</v>
      </c>
      <c r="T9" s="910">
        <f>unri!M103</f>
        <v>29.181999999999999</v>
      </c>
      <c r="U9" s="910">
        <f>unri!P103</f>
        <v>1672.2000000000003</v>
      </c>
      <c r="V9" s="912">
        <f>unri!M160</f>
        <v>45.087000000000003</v>
      </c>
      <c r="W9" s="912">
        <f>unri!P160</f>
        <v>3191.09</v>
      </c>
      <c r="X9" s="912">
        <f t="shared" ref="X9:Y14" si="0">R9+T9+V9</f>
        <v>136.32300000000001</v>
      </c>
      <c r="Y9" s="912">
        <f t="shared" si="0"/>
        <v>8495.2900000000009</v>
      </c>
      <c r="Z9" s="969">
        <f>'UN-Ew'!L142</f>
        <v>411135.78799999994</v>
      </c>
      <c r="AA9" s="84">
        <f>'UN-Ew'!M142</f>
        <v>503.94000000000005</v>
      </c>
      <c r="AC9" s="84"/>
    </row>
    <row r="10" spans="2:29">
      <c r="B10" s="913"/>
      <c r="C10" s="914" t="s">
        <v>2671</v>
      </c>
      <c r="D10" s="2045" t="s">
        <v>2672</v>
      </c>
      <c r="E10" s="2045"/>
      <c r="F10" s="906"/>
      <c r="G10" s="907">
        <v>700</v>
      </c>
      <c r="Q10" s="909" t="s">
        <v>2673</v>
      </c>
      <c r="R10" s="910">
        <f>vri!M248</f>
        <v>248.98899999999998</v>
      </c>
      <c r="S10" s="910">
        <f>vri!P248</f>
        <v>11826.75</v>
      </c>
      <c r="T10" s="910">
        <f>vri!M352</f>
        <v>83.686999999999998</v>
      </c>
      <c r="U10" s="910">
        <f>vri!P352</f>
        <v>5606.6</v>
      </c>
      <c r="V10" s="912">
        <f>vri!M604</f>
        <v>257.983</v>
      </c>
      <c r="W10" s="912">
        <f>vri!P604</f>
        <v>18496.3</v>
      </c>
      <c r="X10" s="912">
        <f t="shared" si="0"/>
        <v>590.65899999999999</v>
      </c>
      <c r="Y10" s="912">
        <f t="shared" si="0"/>
        <v>35929.649999999994</v>
      </c>
      <c r="Z10" s="969">
        <f>'VR or CCA-Ew'!L313</f>
        <v>927825.18399999989</v>
      </c>
      <c r="AA10" s="84">
        <f>'VR or CCA-Ew'!M313</f>
        <v>661.81999999999994</v>
      </c>
      <c r="AC10" s="84"/>
    </row>
    <row r="11" spans="2:29">
      <c r="B11" s="913"/>
      <c r="C11" s="914" t="s">
        <v>2674</v>
      </c>
      <c r="D11" s="2045" t="s">
        <v>2675</v>
      </c>
      <c r="E11" s="2045"/>
      <c r="F11" s="906"/>
      <c r="G11" s="907">
        <v>650</v>
      </c>
      <c r="Q11" s="909" t="s">
        <v>2676</v>
      </c>
      <c r="R11" s="910">
        <f>uzrr!M51</f>
        <v>56.778999999999996</v>
      </c>
      <c r="S11" s="910">
        <f>uzrr!P51</f>
        <v>2564.2199999999998</v>
      </c>
      <c r="T11" s="910">
        <f>uzrr!M68</f>
        <v>26.303999999999998</v>
      </c>
      <c r="U11" s="910">
        <f>uzrr!P68</f>
        <v>2043.76</v>
      </c>
      <c r="V11" s="912">
        <f>uzrr!M86</f>
        <v>34.950000000000003</v>
      </c>
      <c r="W11" s="912">
        <f>uzrr!P86</f>
        <v>868</v>
      </c>
      <c r="X11" s="912">
        <f t="shared" si="0"/>
        <v>118.033</v>
      </c>
      <c r="Y11" s="912">
        <f t="shared" si="0"/>
        <v>5475.98</v>
      </c>
      <c r="Z11" s="969"/>
    </row>
    <row r="12" spans="2:29">
      <c r="B12" s="913"/>
      <c r="C12" s="914" t="s">
        <v>2677</v>
      </c>
      <c r="D12" s="2045" t="s">
        <v>633</v>
      </c>
      <c r="E12" s="2045"/>
      <c r="F12" s="906"/>
      <c r="G12" s="922">
        <f>AA14</f>
        <v>1933.33</v>
      </c>
      <c r="Q12" s="909" t="s">
        <v>2678</v>
      </c>
      <c r="R12" s="910">
        <f>unrr!M50</f>
        <v>42.763999999999996</v>
      </c>
      <c r="S12" s="910">
        <f>unrr!P50</f>
        <v>1745.9199999999998</v>
      </c>
      <c r="T12" s="910">
        <f>unrr!M63</f>
        <v>9.7219999999999995</v>
      </c>
      <c r="U12" s="910">
        <f>unrr!P63</f>
        <v>599.04999999999995</v>
      </c>
      <c r="V12" s="912">
        <f>unrr!M78</f>
        <v>14.365</v>
      </c>
      <c r="W12" s="912">
        <f>unrr!P78</f>
        <v>430.95</v>
      </c>
      <c r="X12" s="912">
        <f t="shared" si="0"/>
        <v>66.850999999999999</v>
      </c>
      <c r="Y12" s="912">
        <f t="shared" si="0"/>
        <v>2775.9199999999996</v>
      </c>
      <c r="Z12" s="969"/>
    </row>
    <row r="13" spans="2:29">
      <c r="B13" s="913"/>
      <c r="C13" s="914" t="s">
        <v>2679</v>
      </c>
      <c r="D13" s="2045" t="s">
        <v>2680</v>
      </c>
      <c r="E13" s="2045"/>
      <c r="F13" s="906"/>
      <c r="G13" s="907">
        <v>479.91</v>
      </c>
      <c r="H13" s="1047"/>
      <c r="I13" s="1047"/>
      <c r="J13" s="1047"/>
      <c r="K13" s="1047"/>
      <c r="L13" s="1047"/>
      <c r="M13" s="1047"/>
      <c r="N13" s="1047"/>
      <c r="O13" s="1047"/>
      <c r="P13" s="1047"/>
      <c r="Q13" s="909" t="s">
        <v>2681</v>
      </c>
      <c r="R13" s="909"/>
      <c r="S13" s="909"/>
      <c r="T13" s="909"/>
      <c r="U13" s="909"/>
      <c r="V13" s="912"/>
      <c r="W13" s="912"/>
      <c r="X13" s="912">
        <f t="shared" si="0"/>
        <v>0</v>
      </c>
      <c r="Y13" s="912">
        <f t="shared" si="0"/>
        <v>0</v>
      </c>
      <c r="Z13" s="969"/>
    </row>
    <row r="14" spans="2:29">
      <c r="B14" s="913"/>
      <c r="C14" s="914"/>
      <c r="D14" s="906"/>
      <c r="E14" s="915" t="s">
        <v>2682</v>
      </c>
      <c r="F14" s="915"/>
      <c r="G14" s="916">
        <f>SUM(G6:G13)</f>
        <v>5588.6</v>
      </c>
      <c r="Q14" s="917" t="s">
        <v>2152</v>
      </c>
      <c r="R14" s="918">
        <f t="shared" ref="R14:V14" si="1">SUM(R8:R13)</f>
        <v>443.68299999999999</v>
      </c>
      <c r="S14" s="918">
        <f t="shared" si="1"/>
        <v>21895.32</v>
      </c>
      <c r="T14" s="918">
        <f t="shared" si="1"/>
        <v>187.54400000000001</v>
      </c>
      <c r="U14" s="918">
        <f t="shared" si="1"/>
        <v>12558.02</v>
      </c>
      <c r="V14" s="918">
        <f t="shared" si="1"/>
        <v>361.24400000000003</v>
      </c>
      <c r="W14" s="918">
        <f>SUM(W8:W13)</f>
        <v>23667.115000000002</v>
      </c>
      <c r="X14" s="918">
        <f t="shared" si="0"/>
        <v>992.471</v>
      </c>
      <c r="Y14" s="918">
        <f>S14+U14+W14</f>
        <v>58120.455000000002</v>
      </c>
      <c r="Z14" s="918">
        <f>SUM(Z8:Z13)</f>
        <v>1982765.7339999997</v>
      </c>
      <c r="AA14" s="918">
        <f>SUM(AA8:AA13)</f>
        <v>1933.33</v>
      </c>
    </row>
    <row r="15" spans="2:29">
      <c r="B15" s="913"/>
      <c r="C15" s="914" t="s">
        <v>2683</v>
      </c>
      <c r="D15" s="2045" t="s">
        <v>2684</v>
      </c>
      <c r="E15" s="2045"/>
      <c r="F15" s="906"/>
      <c r="G15" s="907"/>
    </row>
    <row r="16" spans="2:29">
      <c r="B16" s="913"/>
      <c r="C16" s="914"/>
      <c r="D16" s="919">
        <v>1</v>
      </c>
      <c r="E16" s="920" t="s">
        <v>2685</v>
      </c>
      <c r="F16" s="921">
        <f>'UZ-St'!J178</f>
        <v>2515.5299999999997</v>
      </c>
      <c r="G16" s="922">
        <f>'UZ-St'!L178</f>
        <v>14738.96</v>
      </c>
    </row>
    <row r="17" spans="2:27">
      <c r="B17" s="913"/>
      <c r="C17" s="914"/>
      <c r="D17" s="919">
        <v>2</v>
      </c>
      <c r="E17" s="920" t="s">
        <v>2686</v>
      </c>
      <c r="F17" s="921">
        <f>'UN-St'!J97</f>
        <v>863.57999999999993</v>
      </c>
      <c r="G17" s="922">
        <f>'UN-St'!L97</f>
        <v>4784.8999999999996</v>
      </c>
      <c r="AA17" s="84"/>
    </row>
    <row r="18" spans="2:27">
      <c r="B18" s="913"/>
      <c r="C18" s="914"/>
      <c r="D18" s="919">
        <v>3</v>
      </c>
      <c r="E18" s="920" t="s">
        <v>2687</v>
      </c>
      <c r="F18" s="921">
        <f>'VR or CCA-St'!J262</f>
        <v>2209.88</v>
      </c>
      <c r="G18" s="922">
        <f>'VR or CCA-St'!L262</f>
        <v>8874.91</v>
      </c>
    </row>
    <row r="19" spans="2:27">
      <c r="B19" s="913"/>
      <c r="C19" s="914"/>
      <c r="D19" s="919"/>
      <c r="E19" s="920" t="s">
        <v>2682</v>
      </c>
      <c r="F19" s="921">
        <f>SUM(F16:F18)</f>
        <v>5588.99</v>
      </c>
      <c r="G19" s="921">
        <f>SUM(G16:G18)</f>
        <v>28398.77</v>
      </c>
    </row>
    <row r="20" spans="2:27">
      <c r="B20" s="913"/>
      <c r="C20" s="914" t="s">
        <v>2688</v>
      </c>
      <c r="D20" s="2045" t="s">
        <v>2689</v>
      </c>
      <c r="E20" s="2045"/>
      <c r="F20" s="906"/>
      <c r="G20" s="907"/>
    </row>
    <row r="21" spans="2:27">
      <c r="B21" s="913"/>
      <c r="C21" s="920"/>
      <c r="D21" s="919">
        <v>1</v>
      </c>
      <c r="E21" s="920" t="s">
        <v>2667</v>
      </c>
      <c r="F21" s="921">
        <f>X8</f>
        <v>80.605000000000004</v>
      </c>
      <c r="G21" s="922">
        <f>Y8</f>
        <v>5443.6149999999998</v>
      </c>
    </row>
    <row r="22" spans="2:27">
      <c r="B22" s="913"/>
      <c r="C22" s="920"/>
      <c r="D22" s="919">
        <v>2</v>
      </c>
      <c r="E22" s="920" t="s">
        <v>2670</v>
      </c>
      <c r="F22" s="921">
        <f t="shared" ref="F22:G26" si="2">X9</f>
        <v>136.32300000000001</v>
      </c>
      <c r="G22" s="922">
        <f t="shared" si="2"/>
        <v>8495.2900000000009</v>
      </c>
    </row>
    <row r="23" spans="2:27">
      <c r="B23" s="913"/>
      <c r="C23" s="920"/>
      <c r="D23" s="919">
        <v>3</v>
      </c>
      <c r="E23" s="920" t="s">
        <v>2673</v>
      </c>
      <c r="F23" s="921">
        <f t="shared" si="2"/>
        <v>590.65899999999999</v>
      </c>
      <c r="G23" s="922">
        <f t="shared" si="2"/>
        <v>35929.649999999994</v>
      </c>
    </row>
    <row r="24" spans="2:27">
      <c r="B24" s="913"/>
      <c r="C24" s="920"/>
      <c r="D24" s="919">
        <v>4</v>
      </c>
      <c r="E24" s="920" t="s">
        <v>2676</v>
      </c>
      <c r="F24" s="921">
        <f t="shared" si="2"/>
        <v>118.033</v>
      </c>
      <c r="G24" s="922">
        <f t="shared" si="2"/>
        <v>5475.98</v>
      </c>
    </row>
    <row r="25" spans="2:27">
      <c r="B25" s="913"/>
      <c r="C25" s="920"/>
      <c r="D25" s="919">
        <v>5</v>
      </c>
      <c r="E25" s="920" t="s">
        <v>2678</v>
      </c>
      <c r="F25" s="921">
        <f t="shared" si="2"/>
        <v>66.850999999999999</v>
      </c>
      <c r="G25" s="922">
        <f t="shared" si="2"/>
        <v>2775.9199999999996</v>
      </c>
    </row>
    <row r="26" spans="2:27">
      <c r="B26" s="913"/>
      <c r="C26" s="920"/>
      <c r="D26" s="919">
        <v>6</v>
      </c>
      <c r="E26" s="920" t="s">
        <v>2681</v>
      </c>
      <c r="F26" s="921">
        <f t="shared" si="2"/>
        <v>0</v>
      </c>
      <c r="G26" s="922">
        <f t="shared" si="2"/>
        <v>0</v>
      </c>
      <c r="X26" s="923" t="s">
        <v>2690</v>
      </c>
      <c r="Y26" s="924">
        <f>Y14+G14+G19</f>
        <v>92107.824999999997</v>
      </c>
      <c r="Z26" s="924"/>
    </row>
    <row r="27" spans="2:27">
      <c r="E27" s="915" t="s">
        <v>2682</v>
      </c>
      <c r="F27" s="925">
        <f>SUM(F21:F26)</f>
        <v>992.471</v>
      </c>
      <c r="G27" s="925">
        <f>SUM(G21:G26)</f>
        <v>58120.454999999987</v>
      </c>
    </row>
    <row r="28" spans="2:27">
      <c r="E28" s="915" t="s">
        <v>2152</v>
      </c>
      <c r="F28" s="915"/>
      <c r="G28" s="84">
        <f>G27+G19+G14</f>
        <v>92107.824999999997</v>
      </c>
      <c r="Y28" s="84"/>
      <c r="Z28" s="84"/>
    </row>
    <row r="34" spans="7:7">
      <c r="G34" s="84">
        <f>G10+G11+G12+G13+G19+G27</f>
        <v>90282.464999999997</v>
      </c>
    </row>
  </sheetData>
  <mergeCells count="16">
    <mergeCell ref="D15:E15"/>
    <mergeCell ref="D20:E20"/>
    <mergeCell ref="C8:E8"/>
    <mergeCell ref="C9:E9"/>
    <mergeCell ref="D10:E10"/>
    <mergeCell ref="D11:E11"/>
    <mergeCell ref="D12:E12"/>
    <mergeCell ref="D13:E13"/>
    <mergeCell ref="Z6:AA6"/>
    <mergeCell ref="X6:Y6"/>
    <mergeCell ref="C7:E7"/>
    <mergeCell ref="C6:E6"/>
    <mergeCell ref="Q6:Q7"/>
    <mergeCell ref="R6:S6"/>
    <mergeCell ref="T6:U6"/>
    <mergeCell ref="V6:W6"/>
  </mergeCells>
  <printOptions horizontalCentered="1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pane xSplit="12" ySplit="5" topLeftCell="M6" activePane="bottomRight" state="frozenSplit"/>
      <selection pane="topRight" activeCell="M1" sqref="M1"/>
      <selection pane="bottomLeft" activeCell="A9" sqref="A9"/>
      <selection pane="bottomRight" activeCell="P27" sqref="P27"/>
    </sheetView>
  </sheetViews>
  <sheetFormatPr defaultColWidth="9.109375" defaultRowHeight="14.4"/>
  <cols>
    <col min="1" max="1" width="4.33203125" style="1057" customWidth="1"/>
    <col min="2" max="2" width="8.109375" style="1057" customWidth="1"/>
    <col min="3" max="3" width="10.33203125" style="1057" customWidth="1"/>
    <col min="4" max="4" width="8.44140625" style="1" customWidth="1"/>
    <col min="5" max="5" width="7" style="1" customWidth="1"/>
    <col min="6" max="6" width="7.44140625" style="1" customWidth="1"/>
    <col min="7" max="7" width="6.88671875" style="1" customWidth="1"/>
    <col min="8" max="8" width="6.5546875" style="1" customWidth="1"/>
    <col min="9" max="9" width="10.88671875" style="1" customWidth="1"/>
    <col min="10" max="10" width="11.44140625" style="1" customWidth="1"/>
    <col min="11" max="11" width="8.6640625" style="1" customWidth="1"/>
    <col min="12" max="16384" width="9.109375" style="1"/>
  </cols>
  <sheetData>
    <row r="1" spans="1:11" s="1061" customFormat="1" ht="24">
      <c r="A1" s="1060"/>
      <c r="B1" s="2060"/>
      <c r="C1" s="2060"/>
      <c r="D1" s="1060"/>
      <c r="E1" s="1060"/>
      <c r="F1" s="1060"/>
      <c r="G1" s="1060"/>
      <c r="H1" s="1060"/>
      <c r="I1" s="1060"/>
      <c r="J1" s="2061" t="s">
        <v>2832</v>
      </c>
      <c r="K1" s="2061"/>
    </row>
    <row r="2" spans="1:11" s="1061" customFormat="1" ht="26.25" customHeight="1">
      <c r="A2" s="2062" t="s">
        <v>2833</v>
      </c>
      <c r="B2" s="2062"/>
      <c r="C2" s="2062"/>
      <c r="D2" s="2062"/>
      <c r="E2" s="2062"/>
      <c r="F2" s="2062"/>
      <c r="G2" s="2062"/>
      <c r="H2" s="2062"/>
      <c r="I2" s="2062"/>
      <c r="J2" s="2062"/>
      <c r="K2" s="2062"/>
    </row>
    <row r="3" spans="1:11" s="1061" customFormat="1" ht="26.25" customHeight="1">
      <c r="A3" s="2063" t="s">
        <v>2458</v>
      </c>
      <c r="B3" s="2063"/>
      <c r="C3" s="2063"/>
      <c r="D3" s="2063"/>
      <c r="E3" s="2063"/>
      <c r="F3" s="2063"/>
      <c r="G3" s="2063"/>
      <c r="H3" s="2063"/>
      <c r="I3" s="2063"/>
      <c r="J3" s="2063"/>
      <c r="K3" s="2063"/>
    </row>
    <row r="4" spans="1:11" ht="16.2">
      <c r="A4" s="1797" t="s">
        <v>1671</v>
      </c>
      <c r="B4" s="1797" t="s">
        <v>1674</v>
      </c>
      <c r="C4" s="1797" t="s">
        <v>1675</v>
      </c>
      <c r="D4" s="2064" t="s">
        <v>2800</v>
      </c>
      <c r="E4" s="2064"/>
      <c r="F4" s="2064"/>
      <c r="G4" s="2064"/>
      <c r="H4" s="2064"/>
      <c r="I4" s="2064"/>
      <c r="J4" s="1797" t="s">
        <v>2807</v>
      </c>
      <c r="K4" s="2064" t="s">
        <v>2808</v>
      </c>
    </row>
    <row r="5" spans="1:11" ht="53.25" customHeight="1">
      <c r="A5" s="1797"/>
      <c r="B5" s="1797"/>
      <c r="C5" s="1797"/>
      <c r="D5" s="1056" t="s">
        <v>2801</v>
      </c>
      <c r="E5" s="1056" t="s">
        <v>2802</v>
      </c>
      <c r="F5" s="1056" t="s">
        <v>2803</v>
      </c>
      <c r="G5" s="1056" t="s">
        <v>2804</v>
      </c>
      <c r="H5" s="1056" t="s">
        <v>2805</v>
      </c>
      <c r="I5" s="1056" t="s">
        <v>2806</v>
      </c>
      <c r="J5" s="1797"/>
      <c r="K5" s="2064"/>
    </row>
    <row r="6" spans="1:11" ht="26.25" customHeight="1">
      <c r="A6" s="1059">
        <v>1</v>
      </c>
      <c r="B6" s="1059" t="s">
        <v>2826</v>
      </c>
      <c r="C6" s="1059" t="s">
        <v>2059</v>
      </c>
      <c r="D6" s="1134">
        <v>6.625</v>
      </c>
      <c r="E6" s="1134">
        <v>205</v>
      </c>
      <c r="F6" s="1134">
        <v>2.4699999999999998</v>
      </c>
      <c r="G6" s="1058">
        <v>1</v>
      </c>
      <c r="H6" s="1058"/>
      <c r="I6" s="1063">
        <v>24294.82</v>
      </c>
      <c r="J6" s="1063">
        <v>1899.9250000000002</v>
      </c>
      <c r="K6" s="1058"/>
    </row>
    <row r="7" spans="1:11" ht="26.25" customHeight="1">
      <c r="A7" s="1059">
        <v>2</v>
      </c>
      <c r="B7" s="1059" t="s">
        <v>2826</v>
      </c>
      <c r="C7" s="1059" t="s">
        <v>2060</v>
      </c>
      <c r="D7" s="1134">
        <v>8.75</v>
      </c>
      <c r="E7" s="1134">
        <v>53</v>
      </c>
      <c r="F7" s="1134">
        <v>11.5</v>
      </c>
      <c r="G7" s="1058">
        <v>1</v>
      </c>
      <c r="H7" s="1058">
        <v>1</v>
      </c>
      <c r="I7" s="1063">
        <v>67279.845000000001</v>
      </c>
      <c r="J7" s="1062">
        <v>995.4</v>
      </c>
      <c r="K7" s="1058"/>
    </row>
    <row r="8" spans="1:11" ht="26.25" customHeight="1">
      <c r="A8" s="1059">
        <v>3</v>
      </c>
      <c r="B8" s="1059" t="s">
        <v>2826</v>
      </c>
      <c r="C8" s="1059" t="s">
        <v>2061</v>
      </c>
      <c r="D8" s="1134">
        <v>0</v>
      </c>
      <c r="E8" s="1134">
        <v>86.12</v>
      </c>
      <c r="F8" s="1134">
        <v>0</v>
      </c>
      <c r="G8" s="1058">
        <v>1</v>
      </c>
      <c r="H8" s="1058"/>
      <c r="I8" s="1063">
        <v>12629.36</v>
      </c>
      <c r="J8" s="1062">
        <v>598.27</v>
      </c>
      <c r="K8" s="1058"/>
    </row>
    <row r="9" spans="1:11" ht="26.25" customHeight="1">
      <c r="A9" s="1059">
        <v>4</v>
      </c>
      <c r="B9" s="1059" t="s">
        <v>2826</v>
      </c>
      <c r="C9" s="1059" t="s">
        <v>2064</v>
      </c>
      <c r="D9" s="1134">
        <v>10.488</v>
      </c>
      <c r="E9" s="1134">
        <v>112.7</v>
      </c>
      <c r="F9" s="1134">
        <v>9.1</v>
      </c>
      <c r="G9" s="1058"/>
      <c r="H9" s="1058"/>
      <c r="I9" s="1063">
        <v>29337.244999999999</v>
      </c>
      <c r="J9" s="1063">
        <v>1189.6300000000001</v>
      </c>
      <c r="K9" s="1058"/>
    </row>
    <row r="10" spans="1:11" ht="26.25" customHeight="1">
      <c r="A10" s="1059">
        <v>5</v>
      </c>
      <c r="B10" s="1059" t="s">
        <v>2826</v>
      </c>
      <c r="C10" s="1059" t="s">
        <v>2065</v>
      </c>
      <c r="D10" s="1134">
        <v>9.495000000000001</v>
      </c>
      <c r="E10" s="1134">
        <v>2.95</v>
      </c>
      <c r="F10" s="1134">
        <v>3.75</v>
      </c>
      <c r="G10" s="1058"/>
      <c r="H10" s="1058">
        <v>1</v>
      </c>
      <c r="I10" s="1063">
        <v>28560</v>
      </c>
      <c r="J10" s="1062">
        <v>645.18500000000006</v>
      </c>
      <c r="K10" s="1058"/>
    </row>
    <row r="11" spans="1:11" ht="26.25" customHeight="1">
      <c r="A11" s="1059">
        <v>6</v>
      </c>
      <c r="B11" s="1059" t="s">
        <v>2826</v>
      </c>
      <c r="C11" s="1059" t="s">
        <v>2066</v>
      </c>
      <c r="D11" s="1134">
        <v>17.701999999999998</v>
      </c>
      <c r="E11" s="1134">
        <v>32.450000000000003</v>
      </c>
      <c r="F11" s="1134">
        <v>13.87</v>
      </c>
      <c r="G11" s="1058"/>
      <c r="H11" s="1058">
        <v>1</v>
      </c>
      <c r="I11" s="1063">
        <v>29952.959999999999</v>
      </c>
      <c r="J11" s="1063">
        <v>1341.1550000000002</v>
      </c>
      <c r="K11" s="1058"/>
    </row>
    <row r="12" spans="1:11" ht="26.25" customHeight="1">
      <c r="A12" s="1059">
        <v>7</v>
      </c>
      <c r="B12" s="1059" t="s">
        <v>2827</v>
      </c>
      <c r="C12" s="1059" t="s">
        <v>2059</v>
      </c>
      <c r="D12" s="1134">
        <v>34.244</v>
      </c>
      <c r="E12" s="1134">
        <v>127.935</v>
      </c>
      <c r="F12" s="1134">
        <v>8.5</v>
      </c>
      <c r="G12" s="1058"/>
      <c r="H12" s="1058"/>
      <c r="I12" s="1063">
        <v>73867.657999999996</v>
      </c>
      <c r="J12" s="1063">
        <v>2878.3299999999995</v>
      </c>
      <c r="K12" s="1058"/>
    </row>
    <row r="13" spans="1:11" ht="26.25" customHeight="1">
      <c r="A13" s="1059">
        <v>8</v>
      </c>
      <c r="B13" s="1059" t="s">
        <v>2827</v>
      </c>
      <c r="C13" s="1059" t="s">
        <v>2069</v>
      </c>
      <c r="D13" s="1134">
        <v>11.534999999999998</v>
      </c>
      <c r="E13" s="1134">
        <v>139.21</v>
      </c>
      <c r="F13" s="1134">
        <v>5.85</v>
      </c>
      <c r="G13" s="1058"/>
      <c r="H13" s="1058"/>
      <c r="I13" s="1063">
        <v>24988.319</v>
      </c>
      <c r="J13" s="1063">
        <v>1633.0550000000001</v>
      </c>
      <c r="K13" s="1058"/>
    </row>
    <row r="14" spans="1:11" ht="26.25" customHeight="1">
      <c r="A14" s="1059">
        <v>9</v>
      </c>
      <c r="B14" s="1059" t="s">
        <v>2827</v>
      </c>
      <c r="C14" s="1059" t="s">
        <v>2070</v>
      </c>
      <c r="D14" s="1134">
        <v>14.058</v>
      </c>
      <c r="E14" s="1134">
        <v>22</v>
      </c>
      <c r="F14" s="1134">
        <v>4</v>
      </c>
      <c r="G14" s="1058">
        <v>1</v>
      </c>
      <c r="H14" s="1058"/>
      <c r="I14" s="1063">
        <v>29685.125</v>
      </c>
      <c r="J14" s="1063">
        <v>1146.3999999999999</v>
      </c>
      <c r="K14" s="1058"/>
    </row>
    <row r="15" spans="1:11" ht="26.25" customHeight="1">
      <c r="A15" s="1059">
        <v>10</v>
      </c>
      <c r="B15" s="1059" t="s">
        <v>2827</v>
      </c>
      <c r="C15" s="1059" t="s">
        <v>2072</v>
      </c>
      <c r="D15" s="1134">
        <v>32.242999999999995</v>
      </c>
      <c r="E15" s="1134">
        <v>187.16</v>
      </c>
      <c r="F15" s="1134">
        <v>10.75</v>
      </c>
      <c r="G15" s="1058"/>
      <c r="H15" s="1058"/>
      <c r="I15" s="1063">
        <v>39955.449999999997</v>
      </c>
      <c r="J15" s="1063">
        <v>3140.7050000000004</v>
      </c>
      <c r="K15" s="1058"/>
    </row>
    <row r="16" spans="1:11" ht="26.25" customHeight="1">
      <c r="A16" s="1059">
        <v>11</v>
      </c>
      <c r="B16" s="1059" t="s">
        <v>2827</v>
      </c>
      <c r="C16" s="1059" t="s">
        <v>2074</v>
      </c>
      <c r="D16" s="1134">
        <v>24.3</v>
      </c>
      <c r="E16" s="1134">
        <v>53.11</v>
      </c>
      <c r="F16" s="1134">
        <v>17.5</v>
      </c>
      <c r="G16" s="1058"/>
      <c r="H16" s="1058"/>
      <c r="I16" s="1063">
        <v>45331.07</v>
      </c>
      <c r="J16" s="1063">
        <v>2250.41</v>
      </c>
      <c r="K16" s="1058"/>
    </row>
    <row r="17" spans="1:11" ht="26.25" customHeight="1">
      <c r="A17" s="1059">
        <v>12</v>
      </c>
      <c r="B17" s="1059" t="s">
        <v>2827</v>
      </c>
      <c r="C17" s="1059" t="s">
        <v>2075</v>
      </c>
      <c r="D17" s="1134">
        <v>1.9649999999999999</v>
      </c>
      <c r="E17" s="1134">
        <v>0</v>
      </c>
      <c r="F17" s="1134">
        <v>0</v>
      </c>
      <c r="G17" s="1058"/>
      <c r="H17" s="1058">
        <v>1</v>
      </c>
      <c r="I17" s="1063">
        <v>11954.4</v>
      </c>
      <c r="J17" s="1062">
        <v>148.99</v>
      </c>
      <c r="K17" s="1058"/>
    </row>
    <row r="18" spans="1:11" ht="26.25" customHeight="1">
      <c r="A18" s="1059">
        <v>13</v>
      </c>
      <c r="B18" s="1059" t="s">
        <v>2827</v>
      </c>
      <c r="C18" s="1059" t="s">
        <v>2077</v>
      </c>
      <c r="D18" s="1134">
        <v>9.5749999999999993</v>
      </c>
      <c r="E18" s="1134">
        <v>45</v>
      </c>
      <c r="F18" s="1134">
        <v>12.8</v>
      </c>
      <c r="G18" s="1058">
        <v>1</v>
      </c>
      <c r="H18" s="1058"/>
      <c r="I18" s="1063">
        <v>16718.275000000001</v>
      </c>
      <c r="J18" s="1062">
        <v>791.36999999999989</v>
      </c>
      <c r="K18" s="1058"/>
    </row>
    <row r="19" spans="1:11" ht="26.25" customHeight="1">
      <c r="A19" s="1059">
        <v>14</v>
      </c>
      <c r="B19" s="1059" t="s">
        <v>2827</v>
      </c>
      <c r="C19" s="1059" t="s">
        <v>2078</v>
      </c>
      <c r="D19" s="1134">
        <v>1.595</v>
      </c>
      <c r="E19" s="1134">
        <v>60.06</v>
      </c>
      <c r="F19" s="1134">
        <v>0</v>
      </c>
      <c r="G19" s="1058">
        <v>1</v>
      </c>
      <c r="H19" s="1058">
        <v>1</v>
      </c>
      <c r="I19" s="1063">
        <v>29353.514999999999</v>
      </c>
      <c r="J19" s="1062">
        <v>416.14</v>
      </c>
      <c r="K19" s="1058"/>
    </row>
    <row r="20" spans="1:11" ht="26.25" customHeight="1">
      <c r="A20" s="1059">
        <v>15</v>
      </c>
      <c r="B20" s="1059" t="s">
        <v>2828</v>
      </c>
      <c r="C20" s="1059" t="s">
        <v>2059</v>
      </c>
      <c r="D20" s="1134">
        <v>91.947000000000003</v>
      </c>
      <c r="E20" s="1134">
        <v>486.42999999999995</v>
      </c>
      <c r="F20" s="1134">
        <v>16.5</v>
      </c>
      <c r="G20" s="1058"/>
      <c r="H20" s="1058">
        <v>1</v>
      </c>
      <c r="I20" s="1063">
        <v>172904.82800000001</v>
      </c>
      <c r="J20" s="1063">
        <v>5988.1200000000008</v>
      </c>
      <c r="K20" s="1058"/>
    </row>
    <row r="21" spans="1:11" ht="26.25" customHeight="1">
      <c r="A21" s="1059">
        <v>16</v>
      </c>
      <c r="B21" s="1059" t="s">
        <v>2828</v>
      </c>
      <c r="C21" s="1059" t="s">
        <v>2082</v>
      </c>
      <c r="D21" s="1134">
        <v>25.306000000000001</v>
      </c>
      <c r="E21" s="1134">
        <v>22.95</v>
      </c>
      <c r="F21" s="1134">
        <v>1.5</v>
      </c>
      <c r="G21" s="1058"/>
      <c r="H21" s="1058"/>
      <c r="I21" s="1063">
        <v>54826.79</v>
      </c>
      <c r="J21" s="1063">
        <v>1074.77</v>
      </c>
      <c r="K21" s="1058"/>
    </row>
    <row r="22" spans="1:11" ht="26.25" customHeight="1">
      <c r="A22" s="1059">
        <v>17</v>
      </c>
      <c r="B22" s="1059" t="s">
        <v>2828</v>
      </c>
      <c r="C22" s="1059" t="s">
        <v>2083</v>
      </c>
      <c r="D22" s="1134">
        <v>15.308999999999999</v>
      </c>
      <c r="E22" s="1134">
        <v>19.899999999999999</v>
      </c>
      <c r="F22" s="1134">
        <v>10.25</v>
      </c>
      <c r="G22" s="1058"/>
      <c r="H22" s="1058"/>
      <c r="I22" s="1063">
        <v>17032.45</v>
      </c>
      <c r="J22" s="1062">
        <v>815.0150000000001</v>
      </c>
      <c r="K22" s="1058"/>
    </row>
    <row r="23" spans="1:11" ht="26.25" customHeight="1">
      <c r="A23" s="1059">
        <v>18</v>
      </c>
      <c r="B23" s="1059" t="s">
        <v>2828</v>
      </c>
      <c r="C23" s="1059" t="s">
        <v>2085</v>
      </c>
      <c r="D23" s="1134">
        <v>30.841999999999999</v>
      </c>
      <c r="E23" s="1134">
        <v>189.73000000000002</v>
      </c>
      <c r="F23" s="1134">
        <v>9.4700000000000006</v>
      </c>
      <c r="G23" s="1058"/>
      <c r="H23" s="1058"/>
      <c r="I23" s="1063">
        <v>84208.66</v>
      </c>
      <c r="J23" s="1063">
        <v>2186.8049999999998</v>
      </c>
      <c r="K23" s="1058"/>
    </row>
    <row r="24" spans="1:11" ht="26.25" customHeight="1">
      <c r="A24" s="1059">
        <v>19</v>
      </c>
      <c r="B24" s="1059" t="s">
        <v>2828</v>
      </c>
      <c r="C24" s="1059" t="s">
        <v>2086</v>
      </c>
      <c r="D24" s="1134">
        <v>6.9</v>
      </c>
      <c r="E24" s="1134">
        <v>7.5</v>
      </c>
      <c r="F24" s="1134">
        <v>0</v>
      </c>
      <c r="G24" s="1058">
        <v>1</v>
      </c>
      <c r="H24" s="1058"/>
      <c r="I24" s="1063">
        <v>13500</v>
      </c>
      <c r="J24" s="1062">
        <v>495.79</v>
      </c>
      <c r="K24" s="1058"/>
    </row>
    <row r="25" spans="1:11" ht="26.25" customHeight="1">
      <c r="A25" s="1059">
        <v>20</v>
      </c>
      <c r="B25" s="1059" t="s">
        <v>2828</v>
      </c>
      <c r="C25" s="1059" t="s">
        <v>2088</v>
      </c>
      <c r="D25" s="1134">
        <v>81.52600000000001</v>
      </c>
      <c r="E25" s="1134">
        <v>285.17</v>
      </c>
      <c r="F25" s="1134">
        <v>0</v>
      </c>
      <c r="G25" s="1058"/>
      <c r="H25" s="1058"/>
      <c r="I25" s="1063">
        <v>172923.66800000001</v>
      </c>
      <c r="J25" s="1063">
        <v>6928.48</v>
      </c>
      <c r="K25" s="1058"/>
    </row>
    <row r="26" spans="1:11" ht="26.25" customHeight="1">
      <c r="A26" s="1059">
        <v>21</v>
      </c>
      <c r="B26" s="1059" t="s">
        <v>2828</v>
      </c>
      <c r="C26" s="1059" t="s">
        <v>2089</v>
      </c>
      <c r="D26" s="1134">
        <v>10.090000000000002</v>
      </c>
      <c r="E26" s="1134">
        <v>0</v>
      </c>
      <c r="F26" s="1134">
        <v>0</v>
      </c>
      <c r="G26" s="1058"/>
      <c r="H26" s="1058"/>
      <c r="I26" s="1063">
        <v>1725</v>
      </c>
      <c r="J26" s="1062">
        <v>623.94999999999993</v>
      </c>
      <c r="K26" s="1058"/>
    </row>
    <row r="27" spans="1:11" ht="26.25" customHeight="1">
      <c r="A27" s="1059">
        <v>22</v>
      </c>
      <c r="B27" s="1059" t="s">
        <v>2829</v>
      </c>
      <c r="C27" s="1059" t="s">
        <v>2092</v>
      </c>
      <c r="D27" s="1134">
        <v>53.466000000000001</v>
      </c>
      <c r="E27" s="1134">
        <v>174.96</v>
      </c>
      <c r="F27" s="1134">
        <v>11</v>
      </c>
      <c r="G27" s="1058"/>
      <c r="H27" s="1058">
        <v>1</v>
      </c>
      <c r="I27" s="1063">
        <v>37969.409999999996</v>
      </c>
      <c r="J27" s="1063">
        <v>4503.7600000000011</v>
      </c>
      <c r="K27" s="1058"/>
    </row>
    <row r="28" spans="1:11" ht="26.25" customHeight="1">
      <c r="A28" s="1059">
        <v>23</v>
      </c>
      <c r="B28" s="1059" t="s">
        <v>2829</v>
      </c>
      <c r="C28" s="1059" t="s">
        <v>2093</v>
      </c>
      <c r="D28" s="1134">
        <v>69.921999999999997</v>
      </c>
      <c r="E28" s="1134">
        <v>360.2</v>
      </c>
      <c r="F28" s="1134">
        <v>11.31</v>
      </c>
      <c r="G28" s="1058"/>
      <c r="H28" s="1058"/>
      <c r="I28" s="1063">
        <v>16874.650000000001</v>
      </c>
      <c r="J28" s="1063">
        <v>5708.0344999999998</v>
      </c>
      <c r="K28" s="1058"/>
    </row>
    <row r="29" spans="1:11" ht="26.25" customHeight="1">
      <c r="A29" s="1059">
        <v>24</v>
      </c>
      <c r="B29" s="1059" t="s">
        <v>2829</v>
      </c>
      <c r="C29" s="1059" t="s">
        <v>2095</v>
      </c>
      <c r="D29" s="1134">
        <v>3</v>
      </c>
      <c r="E29" s="1134">
        <v>135.935</v>
      </c>
      <c r="F29" s="1134">
        <v>7.29</v>
      </c>
      <c r="G29" s="1058"/>
      <c r="H29" s="1058">
        <v>1</v>
      </c>
      <c r="I29" s="1063">
        <v>46833.479999999996</v>
      </c>
      <c r="J29" s="1063">
        <v>1088.625</v>
      </c>
      <c r="K29" s="1058"/>
    </row>
    <row r="30" spans="1:11" ht="26.25" customHeight="1">
      <c r="A30" s="1059">
        <v>25</v>
      </c>
      <c r="B30" s="1059" t="s">
        <v>2829</v>
      </c>
      <c r="C30" s="1059" t="s">
        <v>2096</v>
      </c>
      <c r="D30" s="1134">
        <v>20.725999999999999</v>
      </c>
      <c r="E30" s="1134">
        <v>110.05</v>
      </c>
      <c r="F30" s="1134">
        <v>14.5</v>
      </c>
      <c r="G30" s="1058"/>
      <c r="H30" s="1058">
        <v>1</v>
      </c>
      <c r="I30" s="1063">
        <v>68761.228000000003</v>
      </c>
      <c r="J30" s="1063">
        <v>1987.7000000000003</v>
      </c>
      <c r="K30" s="1058"/>
    </row>
    <row r="31" spans="1:11" ht="26.25" customHeight="1">
      <c r="A31" s="1059">
        <v>26</v>
      </c>
      <c r="B31" s="1059" t="s">
        <v>2829</v>
      </c>
      <c r="C31" s="1059" t="s">
        <v>2098</v>
      </c>
      <c r="D31" s="1134">
        <v>23.14</v>
      </c>
      <c r="E31" s="1134">
        <v>106.30000000000001</v>
      </c>
      <c r="F31" s="1134">
        <v>4.96</v>
      </c>
      <c r="G31" s="1058"/>
      <c r="H31" s="1058"/>
      <c r="I31" s="1063">
        <v>17757.260000000002</v>
      </c>
      <c r="J31" s="1063">
        <v>1502.7599999999998</v>
      </c>
      <c r="K31" s="1058"/>
    </row>
    <row r="32" spans="1:11" ht="26.25" customHeight="1">
      <c r="A32" s="1059">
        <v>27</v>
      </c>
      <c r="B32" s="1059" t="s">
        <v>2829</v>
      </c>
      <c r="C32" s="1059" t="s">
        <v>2099</v>
      </c>
      <c r="D32" s="1134">
        <v>28.617000000000001</v>
      </c>
      <c r="E32" s="1134">
        <v>347.3</v>
      </c>
      <c r="F32" s="1134">
        <v>6</v>
      </c>
      <c r="G32" s="1058"/>
      <c r="H32" s="1058">
        <v>1</v>
      </c>
      <c r="I32" s="1063">
        <v>73987.404999999999</v>
      </c>
      <c r="J32" s="1063">
        <v>3741.51</v>
      </c>
      <c r="K32" s="1058"/>
    </row>
    <row r="33" spans="1:11" ht="26.25" customHeight="1">
      <c r="A33" s="1059">
        <v>28</v>
      </c>
      <c r="B33" s="1059" t="s">
        <v>2829</v>
      </c>
      <c r="C33" s="1059" t="s">
        <v>2101</v>
      </c>
      <c r="D33" s="1134">
        <v>11.423</v>
      </c>
      <c r="E33" s="1134">
        <v>81</v>
      </c>
      <c r="F33" s="1134">
        <v>0</v>
      </c>
      <c r="G33" s="1058"/>
      <c r="H33" s="1058">
        <v>1</v>
      </c>
      <c r="I33" s="1063">
        <v>19087.5</v>
      </c>
      <c r="J33" s="1063">
        <v>1278.5900000000001</v>
      </c>
      <c r="K33" s="1058"/>
    </row>
    <row r="34" spans="1:11" ht="26.25" customHeight="1">
      <c r="A34" s="1059">
        <v>29</v>
      </c>
      <c r="B34" s="1059" t="s">
        <v>2829</v>
      </c>
      <c r="C34" s="1059" t="s">
        <v>2102</v>
      </c>
      <c r="D34" s="1134">
        <v>15.080000000000002</v>
      </c>
      <c r="E34" s="1134">
        <v>93.45</v>
      </c>
      <c r="F34" s="1134">
        <v>7</v>
      </c>
      <c r="G34" s="1058">
        <v>1</v>
      </c>
      <c r="H34" s="1058"/>
      <c r="I34" s="1063">
        <v>74854.600000000006</v>
      </c>
      <c r="J34" s="1063">
        <v>1545.8</v>
      </c>
      <c r="K34" s="1058"/>
    </row>
    <row r="35" spans="1:11" ht="26.25" customHeight="1">
      <c r="A35" s="1059">
        <v>30</v>
      </c>
      <c r="B35" s="1059" t="s">
        <v>2829</v>
      </c>
      <c r="C35" s="1059" t="s">
        <v>2059</v>
      </c>
      <c r="D35" s="1134">
        <v>27.103000000000002</v>
      </c>
      <c r="E35" s="1134">
        <v>53.1</v>
      </c>
      <c r="F35" s="1134">
        <v>8.3099999999999987</v>
      </c>
      <c r="G35" s="1058"/>
      <c r="H35" s="1058">
        <v>1</v>
      </c>
      <c r="I35" s="1063">
        <v>84995.885000000009</v>
      </c>
      <c r="J35" s="1063">
        <v>1991.905</v>
      </c>
      <c r="K35" s="1058"/>
    </row>
    <row r="36" spans="1:11" ht="26.25" customHeight="1">
      <c r="A36" s="1059">
        <v>31</v>
      </c>
      <c r="B36" s="1059" t="s">
        <v>2829</v>
      </c>
      <c r="C36" s="1059" t="s">
        <v>2105</v>
      </c>
      <c r="D36" s="1134">
        <v>47.730000000000004</v>
      </c>
      <c r="E36" s="1134">
        <v>247.1</v>
      </c>
      <c r="F36" s="1134">
        <v>13.12</v>
      </c>
      <c r="G36" s="1058">
        <v>1</v>
      </c>
      <c r="H36" s="1058">
        <v>1</v>
      </c>
      <c r="I36" s="1063">
        <v>57204.025000000001</v>
      </c>
      <c r="J36" s="1063">
        <v>4174.1900000000005</v>
      </c>
      <c r="K36" s="1058"/>
    </row>
    <row r="37" spans="1:11" ht="26.25" customHeight="1">
      <c r="A37" s="1059">
        <v>32</v>
      </c>
      <c r="B37" s="1059" t="s">
        <v>2830</v>
      </c>
      <c r="C37" s="1059" t="s">
        <v>2108</v>
      </c>
      <c r="D37" s="1134">
        <v>24.533000000000001</v>
      </c>
      <c r="E37" s="1134">
        <v>264.37</v>
      </c>
      <c r="F37" s="1134">
        <v>7.3</v>
      </c>
      <c r="G37" s="1058"/>
      <c r="H37" s="1058">
        <v>1</v>
      </c>
      <c r="I37" s="1063">
        <v>50107.400999999998</v>
      </c>
      <c r="J37" s="1063">
        <v>2682.1899999999996</v>
      </c>
      <c r="K37" s="1058"/>
    </row>
    <row r="38" spans="1:11" ht="26.25" customHeight="1">
      <c r="A38" s="1059">
        <v>33</v>
      </c>
      <c r="B38" s="1059" t="s">
        <v>2830</v>
      </c>
      <c r="C38" s="1059" t="s">
        <v>2109</v>
      </c>
      <c r="D38" s="1134">
        <v>9.8840000000000003</v>
      </c>
      <c r="E38" s="1134">
        <v>154.56</v>
      </c>
      <c r="F38" s="1134">
        <v>8.1999999999999993</v>
      </c>
      <c r="G38" s="1058"/>
      <c r="H38" s="1058">
        <v>1</v>
      </c>
      <c r="I38" s="1063">
        <v>20633.800000000003</v>
      </c>
      <c r="J38" s="1063">
        <v>1670.3999999999999</v>
      </c>
      <c r="K38" s="1058"/>
    </row>
    <row r="39" spans="1:11" ht="26.25" customHeight="1">
      <c r="A39" s="1059">
        <v>34</v>
      </c>
      <c r="B39" s="1059" t="s">
        <v>2830</v>
      </c>
      <c r="C39" s="1059" t="s">
        <v>2059</v>
      </c>
      <c r="D39" s="1134">
        <v>22.5</v>
      </c>
      <c r="E39" s="1134">
        <v>128.52000000000001</v>
      </c>
      <c r="F39" s="1134">
        <v>10.35</v>
      </c>
      <c r="G39" s="1058"/>
      <c r="H39" s="1058"/>
      <c r="I39" s="1063">
        <v>14943.69</v>
      </c>
      <c r="J39" s="1063">
        <v>1757.7450000000001</v>
      </c>
      <c r="K39" s="1058"/>
    </row>
    <row r="40" spans="1:11" ht="26.25" customHeight="1">
      <c r="A40" s="1059">
        <v>35</v>
      </c>
      <c r="B40" s="1059" t="s">
        <v>2830</v>
      </c>
      <c r="C40" s="1059" t="s">
        <v>2111</v>
      </c>
      <c r="D40" s="1134">
        <v>12.991999999999999</v>
      </c>
      <c r="E40" s="1134">
        <v>103.03999999999999</v>
      </c>
      <c r="F40" s="1134">
        <v>9.5100000000000016</v>
      </c>
      <c r="G40" s="1058"/>
      <c r="H40" s="1058">
        <v>1</v>
      </c>
      <c r="I40" s="1063">
        <v>21841.03</v>
      </c>
      <c r="J40" s="1063">
        <v>1515.3250000000003</v>
      </c>
      <c r="K40" s="1058"/>
    </row>
    <row r="41" spans="1:11" ht="26.25" customHeight="1">
      <c r="A41" s="1059">
        <v>36</v>
      </c>
      <c r="B41" s="1059" t="s">
        <v>2831</v>
      </c>
      <c r="C41" s="1059" t="s">
        <v>2059</v>
      </c>
      <c r="D41" s="1134">
        <v>21.309000000000001</v>
      </c>
      <c r="E41" s="1134">
        <v>243.47499999999999</v>
      </c>
      <c r="F41" s="1134">
        <v>9</v>
      </c>
      <c r="G41" s="1058"/>
      <c r="H41" s="1058"/>
      <c r="I41" s="1063">
        <v>60461.955000000002</v>
      </c>
      <c r="J41" s="1063">
        <v>3224.86</v>
      </c>
      <c r="K41" s="1058"/>
    </row>
    <row r="42" spans="1:11" ht="26.25" customHeight="1">
      <c r="A42" s="1059">
        <v>37</v>
      </c>
      <c r="B42" s="1059" t="s">
        <v>2831</v>
      </c>
      <c r="C42" s="1059" t="s">
        <v>2114</v>
      </c>
      <c r="D42" s="1134">
        <v>13.65</v>
      </c>
      <c r="E42" s="1134">
        <v>69</v>
      </c>
      <c r="F42" s="1134">
        <v>9.1999999999999993</v>
      </c>
      <c r="G42" s="1058"/>
      <c r="H42" s="1058">
        <v>1</v>
      </c>
      <c r="I42" s="1063">
        <v>20064.695</v>
      </c>
      <c r="J42" s="1063">
        <v>1378.2599999999998</v>
      </c>
      <c r="K42" s="1058"/>
    </row>
    <row r="43" spans="1:11" ht="26.25" customHeight="1">
      <c r="A43" s="1059">
        <v>38</v>
      </c>
      <c r="B43" s="1059" t="s">
        <v>2831</v>
      </c>
      <c r="C43" s="1059" t="s">
        <v>2115</v>
      </c>
      <c r="D43" s="1134">
        <v>13.241999999999997</v>
      </c>
      <c r="E43" s="1134">
        <v>207.63499999999999</v>
      </c>
      <c r="F43" s="1134">
        <v>3.7</v>
      </c>
      <c r="G43" s="1058"/>
      <c r="H43" s="1058"/>
      <c r="I43" s="1063">
        <v>32238.715</v>
      </c>
      <c r="J43" s="1063">
        <v>1999.0599999999997</v>
      </c>
      <c r="K43" s="1058"/>
    </row>
    <row r="44" spans="1:11" ht="26.25" customHeight="1">
      <c r="A44" s="1059">
        <v>39</v>
      </c>
      <c r="B44" s="1059" t="s">
        <v>2831</v>
      </c>
      <c r="C44" s="1059" t="s">
        <v>2117</v>
      </c>
      <c r="D44" s="1134">
        <v>61.773000000000003</v>
      </c>
      <c r="E44" s="1134">
        <v>237.42000000000002</v>
      </c>
      <c r="F44" s="1134">
        <v>3.5</v>
      </c>
      <c r="G44" s="1058">
        <v>1</v>
      </c>
      <c r="H44" s="1058">
        <v>1</v>
      </c>
      <c r="I44" s="1063">
        <v>62225.784999999996</v>
      </c>
      <c r="J44" s="1063">
        <v>5456.21</v>
      </c>
      <c r="K44" s="1058"/>
    </row>
    <row r="45" spans="1:11" ht="26.25" customHeight="1">
      <c r="A45" s="1059">
        <v>40</v>
      </c>
      <c r="B45" s="1059" t="s">
        <v>2831</v>
      </c>
      <c r="C45" s="1059" t="s">
        <v>2118</v>
      </c>
      <c r="D45" s="1134">
        <v>7.1980000000000004</v>
      </c>
      <c r="E45" s="1134">
        <v>66</v>
      </c>
      <c r="F45" s="1134">
        <v>2</v>
      </c>
      <c r="G45" s="1058"/>
      <c r="H45" s="1058">
        <v>1</v>
      </c>
      <c r="I45" s="1063">
        <v>25484.989999999998</v>
      </c>
      <c r="J45" s="1063">
        <v>1022.9100000000001</v>
      </c>
      <c r="K45" s="1058"/>
    </row>
    <row r="46" spans="1:11" ht="26.25" customHeight="1">
      <c r="A46" s="1059">
        <v>41</v>
      </c>
      <c r="B46" s="1059" t="s">
        <v>2831</v>
      </c>
      <c r="C46" s="1059" t="s">
        <v>2119</v>
      </c>
      <c r="D46" s="1134">
        <v>8.4209999999999994</v>
      </c>
      <c r="E46" s="1134">
        <v>0</v>
      </c>
      <c r="F46" s="1134">
        <v>4.76</v>
      </c>
      <c r="G46" s="1058"/>
      <c r="H46" s="1058">
        <v>1</v>
      </c>
      <c r="I46" s="1063">
        <v>15422.07</v>
      </c>
      <c r="J46" s="1062">
        <v>516.80000000000007</v>
      </c>
      <c r="K46" s="1058"/>
    </row>
    <row r="47" spans="1:11" ht="26.25" customHeight="1">
      <c r="A47" s="1059">
        <v>42</v>
      </c>
      <c r="B47" s="1059" t="s">
        <v>2831</v>
      </c>
      <c r="C47" s="1059" t="s">
        <v>2121</v>
      </c>
      <c r="D47" s="1134">
        <v>51.626999999999995</v>
      </c>
      <c r="E47" s="1134">
        <v>267.2</v>
      </c>
      <c r="F47" s="1134">
        <v>33.19</v>
      </c>
      <c r="G47" s="1058"/>
      <c r="H47" s="1058"/>
      <c r="I47" s="1063">
        <v>179986.72200000001</v>
      </c>
      <c r="J47" s="1063">
        <v>4240.1149999999998</v>
      </c>
      <c r="K47" s="1058"/>
    </row>
  </sheetData>
  <mergeCells count="10">
    <mergeCell ref="B1:C1"/>
    <mergeCell ref="J1:K1"/>
    <mergeCell ref="A2:K2"/>
    <mergeCell ref="A4:A5"/>
    <mergeCell ref="B4:B5"/>
    <mergeCell ref="C4:C5"/>
    <mergeCell ref="A3:K3"/>
    <mergeCell ref="D4:I4"/>
    <mergeCell ref="J4:J5"/>
    <mergeCell ref="K4:K5"/>
  </mergeCells>
  <printOptions horizontalCentered="1"/>
  <pageMargins left="0.6" right="0.6" top="0.75" bottom="0.75" header="0.3" footer="0.3"/>
  <pageSetup paperSize="9" firstPageNumber="16" orientation="portrait" useFirstPageNumber="1" r:id="rId1"/>
  <headerFooter>
    <oddFooter>&amp;C&amp;"SutonnyMJ,Regular"&amp;16&amp;P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AZ49"/>
  <sheetViews>
    <sheetView workbookViewId="0">
      <selection activeCell="Q3" sqref="Q3"/>
    </sheetView>
  </sheetViews>
  <sheetFormatPr defaultRowHeight="14.4"/>
  <cols>
    <col min="1" max="1" width="4.109375" customWidth="1"/>
    <col min="2" max="2" width="6.6640625" customWidth="1"/>
    <col min="4" max="4" width="9.6640625" customWidth="1"/>
    <col min="5" max="5" width="54.109375" customWidth="1"/>
    <col min="6" max="6" width="24.44140625" hidden="1" customWidth="1"/>
    <col min="7" max="8" width="0" hidden="1" customWidth="1"/>
    <col min="9" max="9" width="7" customWidth="1"/>
    <col min="10" max="10" width="6.6640625" customWidth="1"/>
    <col min="11" max="11" width="7" customWidth="1"/>
    <col min="12" max="12" width="7.109375" customWidth="1"/>
    <col min="13" max="13" width="6.88671875" customWidth="1"/>
    <col min="14" max="14" width="8.88671875" customWidth="1"/>
    <col min="15" max="15" width="7.44140625" customWidth="1"/>
    <col min="16" max="16" width="9.33203125" customWidth="1"/>
    <col min="17" max="17" width="14.33203125" customWidth="1"/>
  </cols>
  <sheetData>
    <row r="1" spans="1:52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2"/>
      <c r="J1" s="612"/>
      <c r="K1" s="612"/>
      <c r="L1" s="612"/>
      <c r="M1" s="1804" t="s">
        <v>2452</v>
      </c>
      <c r="N1" s="1804"/>
      <c r="O1" s="1804"/>
      <c r="P1" s="1804"/>
      <c r="R1" s="848"/>
    </row>
    <row r="2" spans="1:52" s="579" customFormat="1" ht="21.75" customHeight="1">
      <c r="A2" s="1805" t="s">
        <v>2840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R2" s="853"/>
    </row>
    <row r="3" spans="1:52" s="10" customFormat="1" ht="21" customHeight="1">
      <c r="A3" s="1806" t="s">
        <v>2838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  <c r="R3" s="848"/>
    </row>
    <row r="4" spans="1:52" s="119" customFormat="1" ht="32.25" customHeight="1">
      <c r="A4" s="2065" t="s">
        <v>1671</v>
      </c>
      <c r="B4" s="2065" t="s">
        <v>1674</v>
      </c>
      <c r="C4" s="2065" t="s">
        <v>1675</v>
      </c>
      <c r="D4" s="2070" t="s">
        <v>2834</v>
      </c>
      <c r="E4" s="2065" t="s">
        <v>1673</v>
      </c>
      <c r="F4" s="2069" t="s">
        <v>462</v>
      </c>
      <c r="G4" s="2069" t="s">
        <v>68</v>
      </c>
      <c r="H4" s="2069"/>
      <c r="I4" s="2065" t="s">
        <v>782</v>
      </c>
      <c r="J4" s="2065" t="s">
        <v>783</v>
      </c>
      <c r="K4" s="2065" t="s">
        <v>784</v>
      </c>
      <c r="L4" s="2065" t="s">
        <v>785</v>
      </c>
      <c r="M4" s="2065" t="s">
        <v>786</v>
      </c>
      <c r="N4" s="2065"/>
      <c r="O4" s="2065"/>
      <c r="P4" s="2065" t="s">
        <v>2181</v>
      </c>
      <c r="Q4" s="118"/>
      <c r="R4" s="867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</row>
    <row r="5" spans="1:52" s="119" customFormat="1" ht="30" customHeight="1">
      <c r="A5" s="2069"/>
      <c r="B5" s="2069"/>
      <c r="C5" s="2069"/>
      <c r="D5" s="2071"/>
      <c r="E5" s="2069"/>
      <c r="F5" s="2069"/>
      <c r="G5" s="1171" t="s">
        <v>67</v>
      </c>
      <c r="H5" s="1171" t="s">
        <v>66</v>
      </c>
      <c r="I5" s="2065"/>
      <c r="J5" s="2065"/>
      <c r="K5" s="2065"/>
      <c r="L5" s="2065"/>
      <c r="M5" s="1172" t="s">
        <v>787</v>
      </c>
      <c r="N5" s="2065" t="s">
        <v>788</v>
      </c>
      <c r="O5" s="2065"/>
      <c r="P5" s="2065"/>
      <c r="Q5" s="118"/>
      <c r="R5" s="867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</row>
    <row r="6" spans="1:52" s="169" customFormat="1" ht="26.25" customHeight="1">
      <c r="A6" s="1070">
        <v>1</v>
      </c>
      <c r="B6" s="1077" t="s">
        <v>31</v>
      </c>
      <c r="C6" s="1077" t="s">
        <v>1690</v>
      </c>
      <c r="D6" s="1066">
        <v>506072014</v>
      </c>
      <c r="E6" s="1110" t="s">
        <v>2486</v>
      </c>
      <c r="F6" s="1069" t="s">
        <v>2488</v>
      </c>
      <c r="G6" s="1110"/>
      <c r="H6" s="1110"/>
      <c r="I6" s="1066">
        <v>6.5</v>
      </c>
      <c r="J6" s="1066"/>
      <c r="K6" s="1066"/>
      <c r="L6" s="1086">
        <f t="shared" ref="L6" si="0">I6-J6-K6</f>
        <v>6.5</v>
      </c>
      <c r="M6" s="124">
        <f t="shared" ref="M6" si="1">(O6-N6)/1000</f>
        <v>0.86199999999999999</v>
      </c>
      <c r="N6" s="155">
        <v>1913</v>
      </c>
      <c r="O6" s="156">
        <v>2775</v>
      </c>
      <c r="P6" s="124">
        <v>86</v>
      </c>
      <c r="Q6" s="116"/>
      <c r="R6" s="856" t="s">
        <v>2534</v>
      </c>
    </row>
    <row r="7" spans="1:52" s="146" customFormat="1" ht="13.5" customHeight="1">
      <c r="A7" s="1890">
        <v>2</v>
      </c>
      <c r="B7" s="1890" t="s">
        <v>31</v>
      </c>
      <c r="C7" s="1890" t="s">
        <v>30</v>
      </c>
      <c r="D7" s="1857">
        <v>506073023</v>
      </c>
      <c r="E7" s="2068" t="s">
        <v>148</v>
      </c>
      <c r="F7" s="1094" t="s">
        <v>914</v>
      </c>
      <c r="G7" s="266">
        <v>1</v>
      </c>
      <c r="H7" s="266">
        <v>46</v>
      </c>
      <c r="I7" s="2066">
        <v>4.87</v>
      </c>
      <c r="J7" s="2066">
        <v>1.8</v>
      </c>
      <c r="K7" s="2066"/>
      <c r="L7" s="2067">
        <f t="shared" ref="L7" si="2">I7-J7-K7</f>
        <v>3.0700000000000003</v>
      </c>
      <c r="M7" s="124">
        <f t="shared" ref="M7" si="3">(O7-N7)/1000</f>
        <v>1</v>
      </c>
      <c r="N7" s="125">
        <v>0</v>
      </c>
      <c r="O7" s="126">
        <v>1000</v>
      </c>
      <c r="P7" s="235">
        <v>45.67</v>
      </c>
      <c r="Q7" s="196"/>
      <c r="R7" s="116"/>
    </row>
    <row r="8" spans="1:52" s="253" customFormat="1" ht="12" customHeight="1">
      <c r="A8" s="1890"/>
      <c r="B8" s="1890"/>
      <c r="C8" s="1890"/>
      <c r="D8" s="1859"/>
      <c r="E8" s="2068"/>
      <c r="F8" s="1076" t="s">
        <v>2210</v>
      </c>
      <c r="G8" s="260">
        <v>3.87</v>
      </c>
      <c r="H8" s="260">
        <v>181</v>
      </c>
      <c r="I8" s="2066"/>
      <c r="J8" s="2066"/>
      <c r="K8" s="2066"/>
      <c r="L8" s="2067"/>
      <c r="M8" s="124">
        <f t="shared" ref="M8" si="4">(O8-N8)/1000</f>
        <v>3.87</v>
      </c>
      <c r="N8" s="125">
        <v>1000</v>
      </c>
      <c r="O8" s="126">
        <v>4870</v>
      </c>
      <c r="P8" s="1086">
        <v>180.94</v>
      </c>
      <c r="S8" s="865"/>
      <c r="T8" s="146"/>
    </row>
    <row r="9" spans="1:52" s="253" customFormat="1" ht="21.75" customHeight="1">
      <c r="A9" s="1099">
        <v>3</v>
      </c>
      <c r="B9" s="1077" t="s">
        <v>31</v>
      </c>
      <c r="C9" s="1077" t="s">
        <v>147</v>
      </c>
      <c r="D9" s="1078">
        <v>506073020</v>
      </c>
      <c r="E9" s="1123" t="s">
        <v>146</v>
      </c>
      <c r="F9" s="1076" t="s">
        <v>2217</v>
      </c>
      <c r="G9" s="260">
        <v>2</v>
      </c>
      <c r="H9" s="260">
        <f>G9*60</f>
        <v>120</v>
      </c>
      <c r="I9" s="1066">
        <v>7.32</v>
      </c>
      <c r="J9" s="1066">
        <v>7.32</v>
      </c>
      <c r="K9" s="1066"/>
      <c r="L9" s="589">
        <f t="shared" ref="L9" si="5">I9-J9-K9</f>
        <v>0</v>
      </c>
      <c r="M9" s="124">
        <f t="shared" ref="M9" si="6">(O9-N9)/1000</f>
        <v>2.61</v>
      </c>
      <c r="N9" s="125">
        <v>4860</v>
      </c>
      <c r="O9" s="126">
        <v>7470</v>
      </c>
      <c r="P9" s="1086">
        <v>164.6</v>
      </c>
      <c r="Q9" s="261"/>
      <c r="R9" s="249"/>
      <c r="S9" s="865"/>
      <c r="T9" s="146"/>
    </row>
    <row r="10" spans="1:52" s="287" customFormat="1" ht="24.75" customHeight="1">
      <c r="A10" s="1070">
        <v>4</v>
      </c>
      <c r="B10" s="1077" t="s">
        <v>31</v>
      </c>
      <c r="C10" s="1077" t="s">
        <v>147</v>
      </c>
      <c r="D10" s="1066">
        <v>506073001</v>
      </c>
      <c r="E10" s="1110" t="s">
        <v>2622</v>
      </c>
      <c r="F10" s="1163"/>
      <c r="G10" s="1163"/>
      <c r="H10" s="1163"/>
      <c r="I10" s="1066">
        <v>13.24</v>
      </c>
      <c r="J10" s="1066">
        <v>6</v>
      </c>
      <c r="K10" s="1066"/>
      <c r="L10" s="1086">
        <f t="shared" ref="L10:L11" si="7">I10-J10-K10</f>
        <v>7.24</v>
      </c>
      <c r="M10" s="124">
        <f t="shared" ref="M10:M11" si="8">(O10-N10)/1000</f>
        <v>1</v>
      </c>
      <c r="N10" s="155">
        <v>0</v>
      </c>
      <c r="O10" s="156">
        <v>1000</v>
      </c>
      <c r="P10" s="1086">
        <f t="shared" ref="P10:P11" si="9">M10*70</f>
        <v>70</v>
      </c>
      <c r="Q10" s="1151"/>
      <c r="S10" s="621"/>
      <c r="T10" s="158" t="s">
        <v>2623</v>
      </c>
    </row>
    <row r="11" spans="1:52" s="287" customFormat="1" ht="24" customHeight="1">
      <c r="A11" s="1070">
        <v>5</v>
      </c>
      <c r="B11" s="1077" t="s">
        <v>31</v>
      </c>
      <c r="C11" s="1077" t="s">
        <v>147</v>
      </c>
      <c r="D11" s="1066">
        <v>506073010</v>
      </c>
      <c r="E11" s="1110" t="s">
        <v>2624</v>
      </c>
      <c r="F11" s="1163"/>
      <c r="G11" s="1163"/>
      <c r="H11" s="1163"/>
      <c r="I11" s="1066">
        <v>2.91</v>
      </c>
      <c r="J11" s="1066">
        <v>2.91</v>
      </c>
      <c r="K11" s="1066"/>
      <c r="L11" s="1086">
        <f t="shared" si="7"/>
        <v>0</v>
      </c>
      <c r="M11" s="124">
        <f t="shared" si="8"/>
        <v>1</v>
      </c>
      <c r="N11" s="155">
        <v>1000</v>
      </c>
      <c r="O11" s="156">
        <v>2000</v>
      </c>
      <c r="P11" s="1086">
        <f t="shared" si="9"/>
        <v>70</v>
      </c>
      <c r="Q11" s="1151"/>
      <c r="S11" s="621"/>
      <c r="T11" s="158" t="s">
        <v>2623</v>
      </c>
    </row>
    <row r="12" spans="1:52" s="116" customFormat="1" ht="12.75" customHeight="1">
      <c r="A12" s="1855">
        <v>6</v>
      </c>
      <c r="B12" s="1855" t="s">
        <v>31</v>
      </c>
      <c r="C12" s="1855" t="s">
        <v>147</v>
      </c>
      <c r="D12" s="1855">
        <v>506074120</v>
      </c>
      <c r="E12" s="1123" t="s">
        <v>1775</v>
      </c>
      <c r="F12" s="1069" t="s">
        <v>923</v>
      </c>
      <c r="G12" s="280"/>
      <c r="H12" s="280"/>
      <c r="I12" s="1086"/>
      <c r="J12" s="1086"/>
      <c r="K12" s="1066"/>
      <c r="L12" s="589">
        <f t="shared" ref="L12:L38" si="10">I12-J12-K12</f>
        <v>0</v>
      </c>
      <c r="M12" s="1086">
        <f t="shared" ref="M12:M18" si="11">(O12-N12)/1000</f>
        <v>0.42499999999999999</v>
      </c>
      <c r="N12" s="155">
        <v>0</v>
      </c>
      <c r="O12" s="156">
        <v>425</v>
      </c>
      <c r="P12" s="1086">
        <v>43.33</v>
      </c>
      <c r="S12" s="856" t="s">
        <v>2711</v>
      </c>
    </row>
    <row r="13" spans="1:52" s="116" customFormat="1" ht="15" customHeight="1">
      <c r="A13" s="1855"/>
      <c r="B13" s="1855"/>
      <c r="C13" s="1855"/>
      <c r="D13" s="1855"/>
      <c r="E13" s="1123" t="s">
        <v>331</v>
      </c>
      <c r="F13" s="1809" t="s">
        <v>916</v>
      </c>
      <c r="G13" s="280">
        <v>2.12</v>
      </c>
      <c r="H13" s="280">
        <v>176.42</v>
      </c>
      <c r="I13" s="1086">
        <v>6.25</v>
      </c>
      <c r="J13" s="1086"/>
      <c r="K13" s="1066"/>
      <c r="L13" s="589">
        <f t="shared" ref="L13:L23" si="12">I13-J13-K13</f>
        <v>6.25</v>
      </c>
      <c r="M13" s="1086">
        <f t="shared" si="11"/>
        <v>1.5</v>
      </c>
      <c r="N13" s="155">
        <v>0</v>
      </c>
      <c r="O13" s="156">
        <v>1500</v>
      </c>
      <c r="P13" s="1870">
        <v>176.42</v>
      </c>
      <c r="Q13" s="123"/>
      <c r="S13" s="856"/>
    </row>
    <row r="14" spans="1:52" s="116" customFormat="1" ht="12" customHeight="1">
      <c r="A14" s="1855"/>
      <c r="B14" s="1855"/>
      <c r="C14" s="1855"/>
      <c r="D14" s="1855"/>
      <c r="E14" s="1123" t="s">
        <v>921</v>
      </c>
      <c r="F14" s="1809"/>
      <c r="G14" s="280"/>
      <c r="H14" s="280"/>
      <c r="I14" s="1086"/>
      <c r="J14" s="1086"/>
      <c r="K14" s="1066"/>
      <c r="L14" s="589">
        <f t="shared" si="12"/>
        <v>0</v>
      </c>
      <c r="M14" s="1086">
        <f t="shared" si="11"/>
        <v>0.5</v>
      </c>
      <c r="N14" s="155">
        <v>0</v>
      </c>
      <c r="O14" s="156">
        <v>500</v>
      </c>
      <c r="P14" s="1870"/>
      <c r="Q14" s="123"/>
      <c r="S14" s="856"/>
    </row>
    <row r="15" spans="1:52" s="116" customFormat="1" ht="12" customHeight="1">
      <c r="A15" s="1855"/>
      <c r="B15" s="1855"/>
      <c r="C15" s="1855"/>
      <c r="D15" s="1855"/>
      <c r="E15" s="1123" t="s">
        <v>922</v>
      </c>
      <c r="F15" s="1809"/>
      <c r="G15" s="280"/>
      <c r="H15" s="280"/>
      <c r="I15" s="1086"/>
      <c r="J15" s="1086"/>
      <c r="K15" s="1066"/>
      <c r="L15" s="589">
        <f t="shared" si="12"/>
        <v>0</v>
      </c>
      <c r="M15" s="1086">
        <f t="shared" si="11"/>
        <v>0.12</v>
      </c>
      <c r="N15" s="155">
        <v>0</v>
      </c>
      <c r="O15" s="156">
        <v>120</v>
      </c>
      <c r="P15" s="1870"/>
      <c r="Q15" s="123"/>
      <c r="S15" s="856"/>
    </row>
    <row r="16" spans="1:52" s="116" customFormat="1" ht="23.25" customHeight="1">
      <c r="A16" s="1077">
        <v>7</v>
      </c>
      <c r="B16" s="1077" t="s">
        <v>31</v>
      </c>
      <c r="C16" s="1077" t="s">
        <v>147</v>
      </c>
      <c r="D16" s="1078">
        <v>506074151</v>
      </c>
      <c r="E16" s="1123" t="s">
        <v>2190</v>
      </c>
      <c r="F16" s="1069" t="s">
        <v>917</v>
      </c>
      <c r="G16" s="280">
        <v>2</v>
      </c>
      <c r="H16" s="280">
        <f>G16*60</f>
        <v>120</v>
      </c>
      <c r="I16" s="1086">
        <v>4.5</v>
      </c>
      <c r="J16" s="1086">
        <v>0.71499999999999997</v>
      </c>
      <c r="K16" s="1066"/>
      <c r="L16" s="589">
        <f t="shared" si="12"/>
        <v>3.7850000000000001</v>
      </c>
      <c r="M16" s="1086">
        <f t="shared" si="11"/>
        <v>1.3</v>
      </c>
      <c r="N16" s="155">
        <v>0</v>
      </c>
      <c r="O16" s="156">
        <v>1300</v>
      </c>
      <c r="P16" s="1086">
        <v>99.94</v>
      </c>
      <c r="Q16" s="123"/>
      <c r="S16" s="856"/>
    </row>
    <row r="17" spans="1:19" s="116" customFormat="1" ht="13.5" customHeight="1">
      <c r="A17" s="1077">
        <v>8</v>
      </c>
      <c r="B17" s="1077" t="s">
        <v>31</v>
      </c>
      <c r="C17" s="1077" t="s">
        <v>147</v>
      </c>
      <c r="D17" s="1078">
        <v>506074100</v>
      </c>
      <c r="E17" s="1123" t="s">
        <v>441</v>
      </c>
      <c r="F17" s="1069" t="s">
        <v>919</v>
      </c>
      <c r="G17" s="280">
        <v>1</v>
      </c>
      <c r="H17" s="280">
        <v>60</v>
      </c>
      <c r="I17" s="1086">
        <v>3.25</v>
      </c>
      <c r="J17" s="1086"/>
      <c r="K17" s="1066"/>
      <c r="L17" s="589">
        <f t="shared" si="12"/>
        <v>3.25</v>
      </c>
      <c r="M17" s="1086">
        <f t="shared" si="11"/>
        <v>1</v>
      </c>
      <c r="N17" s="155">
        <v>0</v>
      </c>
      <c r="O17" s="156">
        <v>1000</v>
      </c>
      <c r="P17" s="1086">
        <v>46.09</v>
      </c>
      <c r="Q17" s="123"/>
      <c r="S17" s="856"/>
    </row>
    <row r="18" spans="1:19" s="116" customFormat="1" ht="14.25" customHeight="1">
      <c r="A18" s="1077">
        <v>9</v>
      </c>
      <c r="B18" s="1077" t="s">
        <v>31</v>
      </c>
      <c r="C18" s="1077" t="s">
        <v>147</v>
      </c>
      <c r="D18" s="1078">
        <v>506074225</v>
      </c>
      <c r="E18" s="1123" t="s">
        <v>330</v>
      </c>
      <c r="F18" s="1069" t="s">
        <v>918</v>
      </c>
      <c r="G18" s="280">
        <v>0.5</v>
      </c>
      <c r="H18" s="280">
        <f>G18*60</f>
        <v>30</v>
      </c>
      <c r="I18" s="1086">
        <v>2</v>
      </c>
      <c r="J18" s="1086">
        <v>1.17</v>
      </c>
      <c r="K18" s="1066"/>
      <c r="L18" s="589">
        <f t="shared" si="12"/>
        <v>0.83000000000000007</v>
      </c>
      <c r="M18" s="1086">
        <f t="shared" si="11"/>
        <v>0.5</v>
      </c>
      <c r="N18" s="155">
        <v>0</v>
      </c>
      <c r="O18" s="156">
        <v>500</v>
      </c>
      <c r="P18" s="1086">
        <v>33.04</v>
      </c>
      <c r="Q18" s="123"/>
      <c r="S18" s="856"/>
    </row>
    <row r="19" spans="1:19" s="158" customFormat="1" ht="25.5" customHeight="1">
      <c r="A19" s="1077">
        <v>10</v>
      </c>
      <c r="B19" s="1077" t="s">
        <v>31</v>
      </c>
      <c r="C19" s="1077" t="s">
        <v>147</v>
      </c>
      <c r="D19" s="1066">
        <v>506074267</v>
      </c>
      <c r="E19" s="1110" t="s">
        <v>1835</v>
      </c>
      <c r="F19" s="1069"/>
      <c r="G19" s="1110"/>
      <c r="H19" s="1110"/>
      <c r="I19" s="1086">
        <v>1.25</v>
      </c>
      <c r="J19" s="1086">
        <v>0</v>
      </c>
      <c r="K19" s="1066"/>
      <c r="L19" s="1086">
        <f t="shared" si="12"/>
        <v>1.25</v>
      </c>
      <c r="M19" s="1086">
        <v>0.5</v>
      </c>
      <c r="N19" s="155">
        <v>0</v>
      </c>
      <c r="O19" s="156">
        <v>1250</v>
      </c>
      <c r="P19" s="1086">
        <f t="shared" ref="P19:P36" si="13">M19*70</f>
        <v>35</v>
      </c>
      <c r="Q19" s="123"/>
      <c r="S19" s="856" t="s">
        <v>2501</v>
      </c>
    </row>
    <row r="20" spans="1:19" s="158" customFormat="1" ht="23.25" customHeight="1">
      <c r="A20" s="1077">
        <v>11</v>
      </c>
      <c r="B20" s="1077" t="s">
        <v>31</v>
      </c>
      <c r="C20" s="1077" t="s">
        <v>147</v>
      </c>
      <c r="D20" s="1066">
        <v>506074154</v>
      </c>
      <c r="E20" s="1110" t="s">
        <v>1834</v>
      </c>
      <c r="F20" s="1069"/>
      <c r="G20" s="1110"/>
      <c r="H20" s="1110"/>
      <c r="I20" s="1086">
        <v>3.1</v>
      </c>
      <c r="J20" s="1086"/>
      <c r="K20" s="1066"/>
      <c r="L20" s="1086">
        <f t="shared" si="12"/>
        <v>3.1</v>
      </c>
      <c r="M20" s="1086">
        <v>1.5</v>
      </c>
      <c r="N20" s="155">
        <v>0</v>
      </c>
      <c r="O20" s="156">
        <v>2000</v>
      </c>
      <c r="P20" s="1086">
        <f t="shared" si="13"/>
        <v>105</v>
      </c>
      <c r="Q20" s="123"/>
      <c r="S20" s="856" t="s">
        <v>2517</v>
      </c>
    </row>
    <row r="21" spans="1:19" s="116" customFormat="1" ht="12.75" customHeight="1">
      <c r="A21" s="1077">
        <v>12</v>
      </c>
      <c r="B21" s="1077" t="s">
        <v>31</v>
      </c>
      <c r="C21" s="1077" t="s">
        <v>147</v>
      </c>
      <c r="D21" s="1078">
        <v>506074119</v>
      </c>
      <c r="E21" s="1123" t="s">
        <v>2487</v>
      </c>
      <c r="F21" s="1069" t="s">
        <v>2490</v>
      </c>
      <c r="G21" s="280"/>
      <c r="H21" s="280"/>
      <c r="I21" s="1086">
        <v>6</v>
      </c>
      <c r="J21" s="1086">
        <v>4.5</v>
      </c>
      <c r="K21" s="1066"/>
      <c r="L21" s="1066">
        <f t="shared" si="12"/>
        <v>1.5</v>
      </c>
      <c r="M21" s="1086">
        <f>(O21-N21)/1000</f>
        <v>1.5</v>
      </c>
      <c r="N21" s="155">
        <v>4500</v>
      </c>
      <c r="O21" s="156">
        <v>6000</v>
      </c>
      <c r="P21" s="1086">
        <f t="shared" si="13"/>
        <v>105</v>
      </c>
      <c r="S21" s="204" t="s">
        <v>2534</v>
      </c>
    </row>
    <row r="22" spans="1:19" s="158" customFormat="1" ht="12.75" customHeight="1">
      <c r="A22" s="1077">
        <v>13</v>
      </c>
      <c r="B22" s="1077" t="s">
        <v>31</v>
      </c>
      <c r="C22" s="1077" t="s">
        <v>147</v>
      </c>
      <c r="D22" s="1078">
        <v>506074031</v>
      </c>
      <c r="E22" s="1123" t="s">
        <v>2484</v>
      </c>
      <c r="F22" s="1069"/>
      <c r="G22" s="280"/>
      <c r="H22" s="280"/>
      <c r="I22" s="1086">
        <v>3.02</v>
      </c>
      <c r="J22" s="1086"/>
      <c r="K22" s="1066"/>
      <c r="L22" s="1066">
        <f t="shared" si="12"/>
        <v>3.02</v>
      </c>
      <c r="M22" s="1086">
        <f>(O22-N22)/1000</f>
        <v>1</v>
      </c>
      <c r="N22" s="155">
        <v>0</v>
      </c>
      <c r="O22" s="156">
        <v>1000</v>
      </c>
      <c r="P22" s="1086">
        <f t="shared" si="13"/>
        <v>70</v>
      </c>
      <c r="Q22" s="116"/>
      <c r="S22" s="856" t="s">
        <v>2537</v>
      </c>
    </row>
    <row r="23" spans="1:19" s="158" customFormat="1" ht="12.75" customHeight="1">
      <c r="A23" s="1077">
        <v>14</v>
      </c>
      <c r="B23" s="1077" t="s">
        <v>31</v>
      </c>
      <c r="C23" s="1077" t="s">
        <v>147</v>
      </c>
      <c r="D23" s="1078">
        <v>506074154</v>
      </c>
      <c r="E23" s="1123" t="s">
        <v>1834</v>
      </c>
      <c r="F23" s="1069"/>
      <c r="G23" s="280"/>
      <c r="H23" s="280"/>
      <c r="I23" s="1086">
        <v>3.1</v>
      </c>
      <c r="J23" s="1086"/>
      <c r="K23" s="1066"/>
      <c r="L23" s="1066">
        <f t="shared" si="12"/>
        <v>3.1</v>
      </c>
      <c r="M23" s="1086">
        <f>(O23-N23)/1000</f>
        <v>1</v>
      </c>
      <c r="N23" s="155">
        <v>0</v>
      </c>
      <c r="O23" s="156">
        <v>1000</v>
      </c>
      <c r="P23" s="1086">
        <f t="shared" si="13"/>
        <v>70</v>
      </c>
      <c r="Q23" s="116"/>
      <c r="S23" s="856" t="s">
        <v>2538</v>
      </c>
    </row>
    <row r="24" spans="1:19" s="158" customFormat="1" ht="12.75" customHeight="1">
      <c r="A24" s="1077">
        <v>15</v>
      </c>
      <c r="B24" s="1077" t="s">
        <v>31</v>
      </c>
      <c r="C24" s="1077" t="s">
        <v>147</v>
      </c>
      <c r="D24" s="1078">
        <v>506074039</v>
      </c>
      <c r="E24" s="1123" t="s">
        <v>2639</v>
      </c>
      <c r="F24" s="1069"/>
      <c r="G24" s="280"/>
      <c r="H24" s="280"/>
      <c r="I24" s="1086">
        <v>2.57</v>
      </c>
      <c r="J24" s="1086"/>
      <c r="K24" s="1066"/>
      <c r="L24" s="1066">
        <f t="shared" ref="L24" si="14">I24-J24-K24</f>
        <v>2.57</v>
      </c>
      <c r="M24" s="1086">
        <f>(O24-N24)/1000</f>
        <v>1</v>
      </c>
      <c r="N24" s="155">
        <v>0</v>
      </c>
      <c r="O24" s="156">
        <v>1000</v>
      </c>
      <c r="P24" s="1086">
        <f t="shared" si="13"/>
        <v>70</v>
      </c>
      <c r="Q24" s="116"/>
      <c r="S24" s="856" t="s">
        <v>2640</v>
      </c>
    </row>
    <row r="25" spans="1:19" s="158" customFormat="1" ht="23.25" customHeight="1">
      <c r="A25" s="1077">
        <v>16</v>
      </c>
      <c r="B25" s="1077" t="s">
        <v>31</v>
      </c>
      <c r="C25" s="1077" t="s">
        <v>147</v>
      </c>
      <c r="D25" s="1066">
        <v>506074057</v>
      </c>
      <c r="E25" s="1110" t="s">
        <v>1831</v>
      </c>
      <c r="F25" s="1069"/>
      <c r="G25" s="1110"/>
      <c r="H25" s="1110"/>
      <c r="I25" s="1086">
        <v>3.15</v>
      </c>
      <c r="J25" s="1086"/>
      <c r="K25" s="1066"/>
      <c r="L25" s="1086">
        <f t="shared" ref="L25:L36" si="15">I25-J25-K25</f>
        <v>3.15</v>
      </c>
      <c r="M25" s="1086">
        <v>1.5</v>
      </c>
      <c r="N25" s="155">
        <v>0</v>
      </c>
      <c r="O25" s="156">
        <v>3150</v>
      </c>
      <c r="P25" s="1086">
        <f t="shared" si="13"/>
        <v>105</v>
      </c>
      <c r="Q25" s="123"/>
      <c r="S25" s="856" t="s">
        <v>2531</v>
      </c>
    </row>
    <row r="26" spans="1:19" s="158" customFormat="1" ht="24.75" customHeight="1">
      <c r="A26" s="1077">
        <v>17</v>
      </c>
      <c r="B26" s="1077" t="s">
        <v>31</v>
      </c>
      <c r="C26" s="1077" t="s">
        <v>147</v>
      </c>
      <c r="D26" s="1066">
        <v>506074182</v>
      </c>
      <c r="E26" s="1110" t="s">
        <v>1830</v>
      </c>
      <c r="F26" s="1069"/>
      <c r="G26" s="1110"/>
      <c r="H26" s="1110"/>
      <c r="I26" s="1086">
        <v>4.25</v>
      </c>
      <c r="J26" s="1086"/>
      <c r="K26" s="1066"/>
      <c r="L26" s="1086">
        <f t="shared" si="15"/>
        <v>4.25</v>
      </c>
      <c r="M26" s="1086">
        <v>1</v>
      </c>
      <c r="N26" s="155">
        <v>0</v>
      </c>
      <c r="O26" s="156">
        <v>4250</v>
      </c>
      <c r="P26" s="1086">
        <f t="shared" si="13"/>
        <v>70</v>
      </c>
      <c r="Q26" s="123"/>
      <c r="S26" s="856" t="s">
        <v>2531</v>
      </c>
    </row>
    <row r="27" spans="1:19" s="311" customFormat="1" ht="24" customHeight="1">
      <c r="A27" s="1077">
        <v>18</v>
      </c>
      <c r="B27" s="1077" t="s">
        <v>31</v>
      </c>
      <c r="C27" s="1077" t="s">
        <v>147</v>
      </c>
      <c r="D27" s="1066">
        <v>506074148</v>
      </c>
      <c r="E27" s="1110" t="s">
        <v>2836</v>
      </c>
      <c r="F27" s="1069"/>
      <c r="G27" s="1110"/>
      <c r="H27" s="1110"/>
      <c r="I27" s="1086">
        <v>5.01</v>
      </c>
      <c r="J27" s="1086"/>
      <c r="K27" s="1066"/>
      <c r="L27" s="1086">
        <f t="shared" si="15"/>
        <v>5.01</v>
      </c>
      <c r="M27" s="1086">
        <v>1.2</v>
      </c>
      <c r="N27" s="155">
        <v>0</v>
      </c>
      <c r="O27" s="156">
        <v>1500</v>
      </c>
      <c r="P27" s="1086">
        <f t="shared" si="13"/>
        <v>84</v>
      </c>
      <c r="Q27" s="123"/>
      <c r="S27" s="856" t="s">
        <v>2547</v>
      </c>
    </row>
    <row r="28" spans="1:19" s="158" customFormat="1" ht="13.5" customHeight="1">
      <c r="A28" s="1077">
        <v>19</v>
      </c>
      <c r="B28" s="1077" t="s">
        <v>31</v>
      </c>
      <c r="C28" s="1077" t="s">
        <v>147</v>
      </c>
      <c r="D28" s="1066">
        <v>506074135</v>
      </c>
      <c r="E28" s="1110" t="s">
        <v>1828</v>
      </c>
      <c r="F28" s="1069"/>
      <c r="G28" s="1110"/>
      <c r="H28" s="1110"/>
      <c r="I28" s="1086">
        <v>3.5</v>
      </c>
      <c r="J28" s="1086"/>
      <c r="K28" s="1066"/>
      <c r="L28" s="1086">
        <f t="shared" si="15"/>
        <v>3.5</v>
      </c>
      <c r="M28" s="1086">
        <f>(O28-N28)/1000</f>
        <v>1.1499999999999999</v>
      </c>
      <c r="N28" s="155">
        <v>0</v>
      </c>
      <c r="O28" s="156">
        <v>1150</v>
      </c>
      <c r="P28" s="1086">
        <f t="shared" si="13"/>
        <v>80.5</v>
      </c>
      <c r="Q28" s="123"/>
      <c r="S28" s="856" t="s">
        <v>2533</v>
      </c>
    </row>
    <row r="29" spans="1:19" s="158" customFormat="1" ht="13.5" customHeight="1">
      <c r="A29" s="1077">
        <v>20</v>
      </c>
      <c r="B29" s="1077" t="s">
        <v>31</v>
      </c>
      <c r="C29" s="1077" t="s">
        <v>147</v>
      </c>
      <c r="D29" s="1066">
        <v>506074161</v>
      </c>
      <c r="E29" s="1110" t="s">
        <v>1823</v>
      </c>
      <c r="F29" s="1069"/>
      <c r="G29" s="1110"/>
      <c r="H29" s="1110"/>
      <c r="I29" s="1086">
        <v>4.5</v>
      </c>
      <c r="J29" s="1086"/>
      <c r="K29" s="1066"/>
      <c r="L29" s="1086">
        <f t="shared" si="15"/>
        <v>4.5</v>
      </c>
      <c r="M29" s="1086">
        <f>(O29-N29)/1000</f>
        <v>1</v>
      </c>
      <c r="N29" s="155">
        <v>0</v>
      </c>
      <c r="O29" s="156">
        <v>1000</v>
      </c>
      <c r="P29" s="1086">
        <f t="shared" si="13"/>
        <v>70</v>
      </c>
      <c r="Q29" s="123"/>
      <c r="S29" s="856" t="s">
        <v>2533</v>
      </c>
    </row>
    <row r="30" spans="1:19" s="158" customFormat="1" ht="13.5" customHeight="1">
      <c r="A30" s="1077">
        <v>21</v>
      </c>
      <c r="B30" s="1077" t="s">
        <v>31</v>
      </c>
      <c r="C30" s="1077" t="s">
        <v>147</v>
      </c>
      <c r="D30" s="1066">
        <v>506074120</v>
      </c>
      <c r="E30" s="1110" t="s">
        <v>1837</v>
      </c>
      <c r="F30" s="1069"/>
      <c r="G30" s="1110"/>
      <c r="H30" s="1110"/>
      <c r="I30" s="1086">
        <v>6.25</v>
      </c>
      <c r="J30" s="1086"/>
      <c r="K30" s="1066"/>
      <c r="L30" s="1086">
        <f t="shared" si="15"/>
        <v>6.25</v>
      </c>
      <c r="M30" s="1086">
        <f>(O30-N30)/1000</f>
        <v>1</v>
      </c>
      <c r="N30" s="155">
        <v>0</v>
      </c>
      <c r="O30" s="156">
        <v>1000</v>
      </c>
      <c r="P30" s="1086">
        <f t="shared" si="13"/>
        <v>70</v>
      </c>
      <c r="Q30" s="123"/>
      <c r="S30" s="856"/>
    </row>
    <row r="31" spans="1:19" s="158" customFormat="1" ht="27" customHeight="1">
      <c r="A31" s="1077">
        <v>22</v>
      </c>
      <c r="B31" s="1077" t="s">
        <v>31</v>
      </c>
      <c r="C31" s="1077" t="s">
        <v>147</v>
      </c>
      <c r="D31" s="1066">
        <v>506074138</v>
      </c>
      <c r="E31" s="1110" t="s">
        <v>1827</v>
      </c>
      <c r="F31" s="1069"/>
      <c r="G31" s="1110"/>
      <c r="H31" s="1110"/>
      <c r="I31" s="1086">
        <v>6.2</v>
      </c>
      <c r="J31" s="1086"/>
      <c r="K31" s="1066"/>
      <c r="L31" s="1086">
        <f t="shared" si="15"/>
        <v>6.2</v>
      </c>
      <c r="M31" s="1086">
        <v>0.8</v>
      </c>
      <c r="N31" s="155">
        <v>600</v>
      </c>
      <c r="O31" s="156">
        <v>1950</v>
      </c>
      <c r="P31" s="1086">
        <f t="shared" si="13"/>
        <v>56</v>
      </c>
      <c r="Q31" s="123"/>
      <c r="S31" s="856" t="s">
        <v>2557</v>
      </c>
    </row>
    <row r="32" spans="1:19" s="158" customFormat="1" ht="24.75" customHeight="1">
      <c r="A32" s="1077">
        <v>23</v>
      </c>
      <c r="B32" s="1077" t="s">
        <v>31</v>
      </c>
      <c r="C32" s="1077" t="s">
        <v>147</v>
      </c>
      <c r="D32" s="1066">
        <v>506074136</v>
      </c>
      <c r="E32" s="1110" t="s">
        <v>1818</v>
      </c>
      <c r="F32" s="1069"/>
      <c r="G32" s="1110"/>
      <c r="H32" s="1110"/>
      <c r="I32" s="1086">
        <v>4.7</v>
      </c>
      <c r="J32" s="1086"/>
      <c r="K32" s="1066"/>
      <c r="L32" s="1086">
        <f t="shared" si="15"/>
        <v>4.7</v>
      </c>
      <c r="M32" s="1086">
        <v>0.5</v>
      </c>
      <c r="N32" s="155">
        <v>0</v>
      </c>
      <c r="O32" s="156">
        <v>1000</v>
      </c>
      <c r="P32" s="1086">
        <f t="shared" si="13"/>
        <v>35</v>
      </c>
      <c r="Q32" s="123"/>
      <c r="S32" s="856" t="s">
        <v>2569</v>
      </c>
    </row>
    <row r="33" spans="1:19" s="311" customFormat="1" ht="24" customHeight="1">
      <c r="A33" s="1077">
        <v>24</v>
      </c>
      <c r="B33" s="1077" t="s">
        <v>31</v>
      </c>
      <c r="C33" s="1077" t="s">
        <v>147</v>
      </c>
      <c r="D33" s="1066">
        <v>506074199</v>
      </c>
      <c r="E33" s="1110" t="s">
        <v>1679</v>
      </c>
      <c r="F33" s="1069"/>
      <c r="G33" s="280"/>
      <c r="H33" s="280"/>
      <c r="I33" s="1086">
        <v>3.57</v>
      </c>
      <c r="J33" s="1086"/>
      <c r="K33" s="1066"/>
      <c r="L33" s="1066">
        <f t="shared" si="15"/>
        <v>3.57</v>
      </c>
      <c r="M33" s="1086">
        <v>2</v>
      </c>
      <c r="N33" s="155">
        <v>0</v>
      </c>
      <c r="O33" s="156">
        <v>3570</v>
      </c>
      <c r="P33" s="1086">
        <f t="shared" si="13"/>
        <v>140</v>
      </c>
      <c r="Q33" s="123"/>
      <c r="S33" s="856" t="s">
        <v>2551</v>
      </c>
    </row>
    <row r="34" spans="1:19" s="158" customFormat="1" ht="12.75" customHeight="1">
      <c r="A34" s="1077">
        <v>25</v>
      </c>
      <c r="B34" s="1077" t="s">
        <v>31</v>
      </c>
      <c r="C34" s="1077" t="s">
        <v>147</v>
      </c>
      <c r="D34" s="1066">
        <v>506074082</v>
      </c>
      <c r="E34" s="1110" t="s">
        <v>1821</v>
      </c>
      <c r="F34" s="1069"/>
      <c r="G34" s="1110"/>
      <c r="H34" s="1110"/>
      <c r="I34" s="1086">
        <v>1.7</v>
      </c>
      <c r="J34" s="1086"/>
      <c r="K34" s="1066"/>
      <c r="L34" s="1086">
        <f t="shared" si="15"/>
        <v>1.7</v>
      </c>
      <c r="M34" s="1086">
        <f>(O34-N34)/1000</f>
        <v>1</v>
      </c>
      <c r="N34" s="155">
        <v>218</v>
      </c>
      <c r="O34" s="156">
        <v>1218</v>
      </c>
      <c r="P34" s="1086">
        <f t="shared" si="13"/>
        <v>70</v>
      </c>
      <c r="Q34" s="123"/>
      <c r="S34" s="856" t="s">
        <v>2533</v>
      </c>
    </row>
    <row r="35" spans="1:19" s="311" customFormat="1" ht="27" customHeight="1">
      <c r="A35" s="1077">
        <v>26</v>
      </c>
      <c r="B35" s="1077" t="s">
        <v>31</v>
      </c>
      <c r="C35" s="1077" t="s">
        <v>147</v>
      </c>
      <c r="D35" s="1066">
        <v>506074155</v>
      </c>
      <c r="E35" s="1110" t="s">
        <v>1820</v>
      </c>
      <c r="F35" s="1069"/>
      <c r="G35" s="1110"/>
      <c r="H35" s="1110"/>
      <c r="I35" s="1086">
        <v>5.6</v>
      </c>
      <c r="J35" s="1086"/>
      <c r="K35" s="1066"/>
      <c r="L35" s="1086">
        <f t="shared" si="15"/>
        <v>5.6</v>
      </c>
      <c r="M35" s="1086">
        <v>1</v>
      </c>
      <c r="N35" s="155">
        <v>0</v>
      </c>
      <c r="O35" s="156">
        <v>2500</v>
      </c>
      <c r="P35" s="1086">
        <f t="shared" si="13"/>
        <v>70</v>
      </c>
      <c r="Q35" s="123"/>
      <c r="S35" s="856" t="s">
        <v>2546</v>
      </c>
    </row>
    <row r="36" spans="1:19" s="158" customFormat="1" ht="22.5" customHeight="1">
      <c r="A36" s="1077">
        <v>27</v>
      </c>
      <c r="B36" s="1077" t="s">
        <v>31</v>
      </c>
      <c r="C36" s="1077" t="s">
        <v>147</v>
      </c>
      <c r="D36" s="1066">
        <v>506074188</v>
      </c>
      <c r="E36" s="1110" t="s">
        <v>1826</v>
      </c>
      <c r="F36" s="1069"/>
      <c r="G36" s="1110"/>
      <c r="H36" s="1110"/>
      <c r="I36" s="1086">
        <v>6.25</v>
      </c>
      <c r="J36" s="1086"/>
      <c r="K36" s="1066"/>
      <c r="L36" s="1086">
        <f t="shared" si="15"/>
        <v>6.25</v>
      </c>
      <c r="M36" s="1086">
        <f>(O36-N36)/1000</f>
        <v>1</v>
      </c>
      <c r="N36" s="155">
        <v>0</v>
      </c>
      <c r="O36" s="156">
        <v>1000</v>
      </c>
      <c r="P36" s="1086">
        <f t="shared" si="13"/>
        <v>70</v>
      </c>
      <c r="Q36" s="123"/>
      <c r="S36" s="856" t="s">
        <v>2533</v>
      </c>
    </row>
    <row r="37" spans="1:19" s="116" customFormat="1" ht="24.75" customHeight="1">
      <c r="A37" s="1077">
        <v>28</v>
      </c>
      <c r="B37" s="1077" t="s">
        <v>31</v>
      </c>
      <c r="C37" s="1077" t="s">
        <v>147</v>
      </c>
      <c r="D37" s="1078">
        <v>506075079</v>
      </c>
      <c r="E37" s="1123" t="s">
        <v>332</v>
      </c>
      <c r="F37" s="1069" t="s">
        <v>915</v>
      </c>
      <c r="G37" s="280">
        <v>0.81</v>
      </c>
      <c r="H37" s="280">
        <v>35.539580000000001</v>
      </c>
      <c r="I37" s="1086">
        <v>3.2</v>
      </c>
      <c r="J37" s="1086"/>
      <c r="K37" s="1066"/>
      <c r="L37" s="589">
        <f t="shared" si="10"/>
        <v>3.2</v>
      </c>
      <c r="M37" s="1086">
        <f t="shared" ref="M37:M38" si="16">(O37-N37)/1000</f>
        <v>0.81</v>
      </c>
      <c r="N37" s="155">
        <v>0</v>
      </c>
      <c r="O37" s="156">
        <v>810</v>
      </c>
      <c r="P37" s="1086">
        <v>35.54</v>
      </c>
      <c r="S37" s="856"/>
    </row>
    <row r="38" spans="1:19" s="116" customFormat="1" ht="12.75" customHeight="1">
      <c r="A38" s="1077">
        <v>29</v>
      </c>
      <c r="B38" s="1077" t="s">
        <v>31</v>
      </c>
      <c r="C38" s="1077" t="s">
        <v>147</v>
      </c>
      <c r="D38" s="1078">
        <v>506075221</v>
      </c>
      <c r="E38" s="1123" t="s">
        <v>328</v>
      </c>
      <c r="F38" s="1069" t="s">
        <v>2251</v>
      </c>
      <c r="G38" s="280">
        <v>1</v>
      </c>
      <c r="H38" s="280">
        <v>36</v>
      </c>
      <c r="I38" s="1086">
        <v>3.76</v>
      </c>
      <c r="J38" s="1086"/>
      <c r="K38" s="1066"/>
      <c r="L38" s="589">
        <f t="shared" si="10"/>
        <v>3.76</v>
      </c>
      <c r="M38" s="1086">
        <f t="shared" si="16"/>
        <v>1.0129999999999999</v>
      </c>
      <c r="N38" s="155">
        <v>0</v>
      </c>
      <c r="O38" s="156">
        <v>1013</v>
      </c>
      <c r="P38" s="1086">
        <v>35.58</v>
      </c>
      <c r="S38" s="856"/>
    </row>
    <row r="39" spans="1:19" s="116" customFormat="1" ht="22.5" customHeight="1">
      <c r="A39" s="1077">
        <v>30</v>
      </c>
      <c r="B39" s="1077" t="s">
        <v>31</v>
      </c>
      <c r="C39" s="1077" t="s">
        <v>147</v>
      </c>
      <c r="D39" s="1078">
        <v>506075125</v>
      </c>
      <c r="E39" s="1123" t="s">
        <v>329</v>
      </c>
      <c r="F39" s="1069" t="s">
        <v>920</v>
      </c>
      <c r="G39" s="280">
        <v>1.5</v>
      </c>
      <c r="H39" s="280">
        <f>G39*60</f>
        <v>90</v>
      </c>
      <c r="I39" s="1086">
        <v>2.41</v>
      </c>
      <c r="J39" s="1086"/>
      <c r="K39" s="1066"/>
      <c r="L39" s="589">
        <f t="shared" ref="L39" si="17">I39-J39-K39</f>
        <v>2.41</v>
      </c>
      <c r="M39" s="1086">
        <f t="shared" ref="M39" si="18">(O39-N39)/1000</f>
        <v>1.5</v>
      </c>
      <c r="N39" s="155">
        <v>0</v>
      </c>
      <c r="O39" s="156">
        <v>1500</v>
      </c>
      <c r="P39" s="1086">
        <v>91.26</v>
      </c>
      <c r="Q39" s="123"/>
      <c r="S39" s="856"/>
    </row>
    <row r="40" spans="1:19" s="158" customFormat="1" ht="13.5" customHeight="1">
      <c r="A40" s="1077">
        <v>31</v>
      </c>
      <c r="B40" s="1077" t="s">
        <v>31</v>
      </c>
      <c r="C40" s="1077" t="s">
        <v>147</v>
      </c>
      <c r="D40" s="1066">
        <v>506075099</v>
      </c>
      <c r="E40" s="1110" t="s">
        <v>2835</v>
      </c>
      <c r="F40" s="1069"/>
      <c r="G40" s="1110"/>
      <c r="H40" s="1110"/>
      <c r="I40" s="1086">
        <v>4.8</v>
      </c>
      <c r="J40" s="1086"/>
      <c r="K40" s="1066"/>
      <c r="L40" s="1086">
        <f t="shared" ref="L40:L47" si="19">I40-J40-K40</f>
        <v>4.8</v>
      </c>
      <c r="M40" s="1086">
        <v>0.5</v>
      </c>
      <c r="N40" s="155">
        <v>0</v>
      </c>
      <c r="O40" s="156">
        <v>1500</v>
      </c>
      <c r="P40" s="1086">
        <f t="shared" ref="P40:P48" si="20">M40*70</f>
        <v>35</v>
      </c>
      <c r="Q40" s="123"/>
      <c r="S40" s="856" t="s">
        <v>2501</v>
      </c>
    </row>
    <row r="41" spans="1:19" s="158" customFormat="1" ht="12.75" customHeight="1">
      <c r="A41" s="1077">
        <v>32</v>
      </c>
      <c r="B41" s="1077" t="s">
        <v>31</v>
      </c>
      <c r="C41" s="1077" t="s">
        <v>147</v>
      </c>
      <c r="D41" s="1066">
        <v>506075155</v>
      </c>
      <c r="E41" s="1110" t="s">
        <v>1832</v>
      </c>
      <c r="F41" s="1069"/>
      <c r="G41" s="1110"/>
      <c r="H41" s="1110"/>
      <c r="I41" s="1086">
        <v>1.8</v>
      </c>
      <c r="J41" s="1086"/>
      <c r="K41" s="1066"/>
      <c r="L41" s="1086">
        <f t="shared" si="19"/>
        <v>1.8</v>
      </c>
      <c r="M41" s="1086">
        <v>1</v>
      </c>
      <c r="N41" s="155">
        <v>0</v>
      </c>
      <c r="O41" s="156">
        <v>1800</v>
      </c>
      <c r="P41" s="1086">
        <f t="shared" si="20"/>
        <v>70</v>
      </c>
      <c r="Q41" s="123"/>
      <c r="S41" s="856" t="s">
        <v>2531</v>
      </c>
    </row>
    <row r="42" spans="1:19" s="311" customFormat="1" ht="12.75" customHeight="1">
      <c r="A42" s="1077">
        <v>33</v>
      </c>
      <c r="B42" s="1077" t="s">
        <v>31</v>
      </c>
      <c r="C42" s="1077" t="s">
        <v>147</v>
      </c>
      <c r="D42" s="1066">
        <v>506075432</v>
      </c>
      <c r="E42" s="1110" t="s">
        <v>1836</v>
      </c>
      <c r="F42" s="1069"/>
      <c r="G42" s="1110"/>
      <c r="H42" s="1110"/>
      <c r="I42" s="1086">
        <v>4</v>
      </c>
      <c r="J42" s="1086"/>
      <c r="K42" s="1066"/>
      <c r="L42" s="1086">
        <f t="shared" si="19"/>
        <v>4</v>
      </c>
      <c r="M42" s="1086">
        <v>0.5</v>
      </c>
      <c r="N42" s="155">
        <v>0</v>
      </c>
      <c r="O42" s="156">
        <v>4000</v>
      </c>
      <c r="P42" s="1086">
        <f t="shared" si="20"/>
        <v>35</v>
      </c>
      <c r="Q42" s="123"/>
      <c r="S42" s="856" t="s">
        <v>2497</v>
      </c>
    </row>
    <row r="43" spans="1:19" s="158" customFormat="1" ht="12" customHeight="1">
      <c r="A43" s="1077">
        <v>34</v>
      </c>
      <c r="B43" s="1077" t="s">
        <v>31</v>
      </c>
      <c r="C43" s="1077" t="s">
        <v>147</v>
      </c>
      <c r="D43" s="1066">
        <v>506075235</v>
      </c>
      <c r="E43" s="1110" t="s">
        <v>1825</v>
      </c>
      <c r="F43" s="1069"/>
      <c r="G43" s="1110"/>
      <c r="H43" s="1110"/>
      <c r="I43" s="1086">
        <v>3</v>
      </c>
      <c r="J43" s="1086"/>
      <c r="K43" s="1066"/>
      <c r="L43" s="1086">
        <f t="shared" si="19"/>
        <v>3</v>
      </c>
      <c r="M43" s="1086">
        <f t="shared" ref="M43:M46" si="21">(O43-N43)/1000</f>
        <v>1.5</v>
      </c>
      <c r="N43" s="155">
        <v>0</v>
      </c>
      <c r="O43" s="156">
        <v>1500</v>
      </c>
      <c r="P43" s="1086">
        <f t="shared" si="20"/>
        <v>105</v>
      </c>
      <c r="Q43" s="123"/>
      <c r="S43" s="856" t="s">
        <v>2533</v>
      </c>
    </row>
    <row r="44" spans="1:19" s="158" customFormat="1" ht="22.5" customHeight="1">
      <c r="A44" s="1077">
        <v>35</v>
      </c>
      <c r="B44" s="1077" t="s">
        <v>31</v>
      </c>
      <c r="C44" s="1077" t="s">
        <v>147</v>
      </c>
      <c r="D44" s="1066">
        <v>506075379</v>
      </c>
      <c r="E44" s="1110" t="s">
        <v>1824</v>
      </c>
      <c r="F44" s="1069"/>
      <c r="G44" s="1110"/>
      <c r="H44" s="1110"/>
      <c r="I44" s="1086">
        <v>1.45</v>
      </c>
      <c r="J44" s="1086"/>
      <c r="K44" s="1066"/>
      <c r="L44" s="1086">
        <f t="shared" si="19"/>
        <v>1.45</v>
      </c>
      <c r="M44" s="1086">
        <f t="shared" si="21"/>
        <v>1.45</v>
      </c>
      <c r="N44" s="155">
        <v>0</v>
      </c>
      <c r="O44" s="156">
        <v>1450</v>
      </c>
      <c r="P44" s="1086">
        <f t="shared" si="20"/>
        <v>101.5</v>
      </c>
      <c r="Q44" s="123"/>
      <c r="S44" s="856" t="s">
        <v>2533</v>
      </c>
    </row>
    <row r="45" spans="1:19" s="158" customFormat="1" ht="15.75" customHeight="1">
      <c r="A45" s="1077">
        <v>36</v>
      </c>
      <c r="B45" s="1077" t="s">
        <v>31</v>
      </c>
      <c r="C45" s="1077" t="s">
        <v>147</v>
      </c>
      <c r="D45" s="1066">
        <v>506075418</v>
      </c>
      <c r="E45" s="1110" t="s">
        <v>1822</v>
      </c>
      <c r="F45" s="1069"/>
      <c r="G45" s="1110"/>
      <c r="H45" s="1110"/>
      <c r="I45" s="1086">
        <v>1.5</v>
      </c>
      <c r="J45" s="1086"/>
      <c r="K45" s="1066"/>
      <c r="L45" s="1086">
        <f t="shared" si="19"/>
        <v>1.5</v>
      </c>
      <c r="M45" s="1086">
        <f t="shared" si="21"/>
        <v>1</v>
      </c>
      <c r="N45" s="155">
        <v>0</v>
      </c>
      <c r="O45" s="156">
        <v>1000</v>
      </c>
      <c r="P45" s="1086">
        <f t="shared" si="20"/>
        <v>70</v>
      </c>
      <c r="Q45" s="123"/>
      <c r="S45" s="856" t="s">
        <v>2533</v>
      </c>
    </row>
    <row r="46" spans="1:19" s="158" customFormat="1" ht="27" customHeight="1">
      <c r="A46" s="1077">
        <v>37</v>
      </c>
      <c r="B46" s="1077" t="s">
        <v>31</v>
      </c>
      <c r="C46" s="1077" t="s">
        <v>147</v>
      </c>
      <c r="D46" s="1066">
        <v>506075096</v>
      </c>
      <c r="E46" s="1110" t="s">
        <v>1819</v>
      </c>
      <c r="F46" s="1069"/>
      <c r="G46" s="1110"/>
      <c r="H46" s="1110"/>
      <c r="I46" s="1086">
        <v>1.57</v>
      </c>
      <c r="J46" s="1086">
        <v>0.45</v>
      </c>
      <c r="K46" s="1066"/>
      <c r="L46" s="1086">
        <f t="shared" si="19"/>
        <v>1.1200000000000001</v>
      </c>
      <c r="M46" s="1086">
        <f t="shared" si="21"/>
        <v>1.1200000000000001</v>
      </c>
      <c r="N46" s="155">
        <v>450</v>
      </c>
      <c r="O46" s="156">
        <v>1570</v>
      </c>
      <c r="P46" s="1086">
        <f t="shared" si="20"/>
        <v>78.400000000000006</v>
      </c>
      <c r="Q46" s="123"/>
      <c r="S46" s="856" t="s">
        <v>2560</v>
      </c>
    </row>
    <row r="47" spans="1:19" s="311" customFormat="1" ht="21" customHeight="1">
      <c r="A47" s="1077">
        <v>38</v>
      </c>
      <c r="B47" s="1077" t="s">
        <v>31</v>
      </c>
      <c r="C47" s="1077" t="s">
        <v>147</v>
      </c>
      <c r="D47" s="1078">
        <v>506075368</v>
      </c>
      <c r="E47" s="1123" t="s">
        <v>2192</v>
      </c>
      <c r="F47" s="1069"/>
      <c r="G47" s="280"/>
      <c r="H47" s="280"/>
      <c r="I47" s="1086">
        <v>2.4500000000000002</v>
      </c>
      <c r="J47" s="1086"/>
      <c r="K47" s="1066"/>
      <c r="L47" s="1066">
        <f t="shared" si="19"/>
        <v>2.4500000000000002</v>
      </c>
      <c r="M47" s="1086">
        <f t="shared" ref="M47:M48" si="22">(O47-N47)/1000</f>
        <v>1</v>
      </c>
      <c r="N47" s="155">
        <v>0</v>
      </c>
      <c r="O47" s="156">
        <v>1000</v>
      </c>
      <c r="P47" s="1086">
        <f t="shared" si="20"/>
        <v>70</v>
      </c>
      <c r="Q47" s="123"/>
      <c r="S47" s="856" t="s">
        <v>2603</v>
      </c>
    </row>
    <row r="48" spans="1:19" s="158" customFormat="1" ht="15" customHeight="1">
      <c r="A48" s="1077">
        <v>39</v>
      </c>
      <c r="B48" s="1077" t="s">
        <v>31</v>
      </c>
      <c r="C48" s="1077" t="s">
        <v>147</v>
      </c>
      <c r="D48" s="1078">
        <v>506075313</v>
      </c>
      <c r="E48" s="1123" t="s">
        <v>2475</v>
      </c>
      <c r="F48" s="1069"/>
      <c r="G48" s="280"/>
      <c r="H48" s="280"/>
      <c r="I48" s="1086">
        <v>2</v>
      </c>
      <c r="J48" s="1086"/>
      <c r="K48" s="1066"/>
      <c r="L48" s="1066">
        <f>I48-J48-K48</f>
        <v>2</v>
      </c>
      <c r="M48" s="1086">
        <f t="shared" si="22"/>
        <v>1</v>
      </c>
      <c r="N48" s="155">
        <v>0</v>
      </c>
      <c r="O48" s="156">
        <v>1000</v>
      </c>
      <c r="P48" s="1086">
        <f t="shared" si="20"/>
        <v>70</v>
      </c>
      <c r="Q48" s="123"/>
      <c r="S48" s="856" t="s">
        <v>2540</v>
      </c>
    </row>
    <row r="49" spans="1:17">
      <c r="A49" s="1167"/>
      <c r="B49" s="1167"/>
      <c r="C49" s="1167"/>
      <c r="D49" s="1167"/>
      <c r="E49" s="1169" t="s">
        <v>2152</v>
      </c>
      <c r="F49" s="1167"/>
      <c r="G49" s="1167"/>
      <c r="H49" s="1167"/>
      <c r="I49" s="1167"/>
      <c r="J49" s="1167"/>
      <c r="K49" s="1167"/>
      <c r="L49" s="1167"/>
      <c r="M49" s="1168">
        <f>SUM(M6:M48)</f>
        <v>47.730000000000004</v>
      </c>
      <c r="N49" s="1167"/>
      <c r="O49" s="1167"/>
      <c r="P49" s="1168">
        <f>SUM(P6:P48)</f>
        <v>3188.8100000000004</v>
      </c>
      <c r="Q49" s="1167"/>
    </row>
  </sheetData>
  <mergeCells count="32">
    <mergeCell ref="P4:P5"/>
    <mergeCell ref="N5:O5"/>
    <mergeCell ref="M1:P1"/>
    <mergeCell ref="A2:P2"/>
    <mergeCell ref="A3:P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O4"/>
    <mergeCell ref="A7:A8"/>
    <mergeCell ref="I7:I8"/>
    <mergeCell ref="F13:F15"/>
    <mergeCell ref="P13:P15"/>
    <mergeCell ref="A12:A15"/>
    <mergeCell ref="J7:J8"/>
    <mergeCell ref="K7:K8"/>
    <mergeCell ref="L7:L8"/>
    <mergeCell ref="B12:B15"/>
    <mergeCell ref="C12:C15"/>
    <mergeCell ref="D12:D15"/>
    <mergeCell ref="E7:E8"/>
    <mergeCell ref="D7:D8"/>
    <mergeCell ref="C7:C8"/>
    <mergeCell ref="B7:B8"/>
  </mergeCells>
  <printOptions horizontalCentered="1"/>
  <pageMargins left="0.2" right="0.2" top="0.75" bottom="0.75" header="0.3" footer="0.3"/>
  <pageSetup paperSize="9" scale="95" firstPageNumber="28" orientation="landscape" useFirstPageNumber="1" r:id="rId1"/>
  <headerFooter>
    <oddFooter>&amp;C&amp;"SutonnyMJ,Regular"&amp;18&amp;P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Z23"/>
  <sheetViews>
    <sheetView workbookViewId="0">
      <selection activeCell="O19" sqref="O19"/>
    </sheetView>
  </sheetViews>
  <sheetFormatPr defaultRowHeight="14.4"/>
  <cols>
    <col min="1" max="1" width="4.109375" customWidth="1"/>
    <col min="5" max="5" width="39" customWidth="1"/>
    <col min="6" max="6" width="22" hidden="1" customWidth="1"/>
    <col min="7" max="7" width="0" hidden="1" customWidth="1"/>
    <col min="8" max="8" width="11.109375" hidden="1" customWidth="1"/>
    <col min="16" max="16" width="7.88671875" customWidth="1"/>
  </cols>
  <sheetData>
    <row r="1" spans="1:52" s="10" customFormat="1" ht="18.75" customHeight="1">
      <c r="A1" s="614"/>
      <c r="B1" s="615"/>
      <c r="C1" s="616"/>
      <c r="D1" s="617"/>
      <c r="E1" s="613"/>
      <c r="F1" s="612"/>
      <c r="G1" s="612"/>
      <c r="H1" s="612"/>
      <c r="I1" s="612"/>
      <c r="J1" s="612"/>
      <c r="K1" s="612"/>
      <c r="L1" s="612"/>
      <c r="M1" s="1804" t="s">
        <v>2839</v>
      </c>
      <c r="N1" s="1804"/>
      <c r="O1" s="1804"/>
      <c r="P1" s="1804"/>
      <c r="R1" s="848"/>
    </row>
    <row r="2" spans="1:52" s="579" customFormat="1" ht="21.75" customHeight="1">
      <c r="A2" s="1805" t="s">
        <v>2837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R2" s="853"/>
    </row>
    <row r="3" spans="1:52" s="10" customFormat="1" ht="21" customHeight="1">
      <c r="A3" s="2039" t="s">
        <v>2838</v>
      </c>
      <c r="B3" s="2039"/>
      <c r="C3" s="2039"/>
      <c r="D3" s="2039"/>
      <c r="E3" s="2039"/>
      <c r="F3" s="2039"/>
      <c r="G3" s="2039"/>
      <c r="H3" s="2039"/>
      <c r="I3" s="2039"/>
      <c r="J3" s="2039"/>
      <c r="K3" s="2039"/>
      <c r="L3" s="2039"/>
      <c r="M3" s="2039"/>
      <c r="N3" s="2039"/>
      <c r="O3" s="2039"/>
      <c r="P3" s="2039"/>
      <c r="R3" s="848"/>
    </row>
    <row r="4" spans="1:52" s="10" customFormat="1" ht="17.25" customHeight="1">
      <c r="A4" s="1135"/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R4" s="848"/>
    </row>
    <row r="5" spans="1:52" s="119" customFormat="1" ht="32.25" customHeight="1">
      <c r="A5" s="1797" t="s">
        <v>1671</v>
      </c>
      <c r="B5" s="1797" t="s">
        <v>1674</v>
      </c>
      <c r="C5" s="1797" t="s">
        <v>1675</v>
      </c>
      <c r="D5" s="1797" t="s">
        <v>2696</v>
      </c>
      <c r="E5" s="1797" t="s">
        <v>1673</v>
      </c>
      <c r="F5" s="1799" t="s">
        <v>462</v>
      </c>
      <c r="G5" s="1799" t="s">
        <v>68</v>
      </c>
      <c r="H5" s="1799"/>
      <c r="I5" s="1797" t="s">
        <v>782</v>
      </c>
      <c r="J5" s="1797" t="s">
        <v>783</v>
      </c>
      <c r="K5" s="1797" t="s">
        <v>784</v>
      </c>
      <c r="L5" s="1797" t="s">
        <v>785</v>
      </c>
      <c r="M5" s="1797" t="s">
        <v>786</v>
      </c>
      <c r="N5" s="1797"/>
      <c r="O5" s="1797"/>
      <c r="P5" s="1797" t="s">
        <v>2181</v>
      </c>
      <c r="Q5" s="118"/>
      <c r="R5" s="867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</row>
    <row r="6" spans="1:52" s="119" customFormat="1" ht="34.950000000000003" customHeight="1">
      <c r="A6" s="1799"/>
      <c r="B6" s="1799"/>
      <c r="C6" s="1799"/>
      <c r="D6" s="1799"/>
      <c r="E6" s="1799"/>
      <c r="F6" s="1799"/>
      <c r="G6" s="1138" t="s">
        <v>67</v>
      </c>
      <c r="H6" s="1138" t="s">
        <v>66</v>
      </c>
      <c r="I6" s="1797"/>
      <c r="J6" s="1797"/>
      <c r="K6" s="1797"/>
      <c r="L6" s="1797"/>
      <c r="M6" s="1136" t="s">
        <v>787</v>
      </c>
      <c r="N6" s="1797" t="s">
        <v>788</v>
      </c>
      <c r="O6" s="1797"/>
      <c r="P6" s="1797"/>
      <c r="Q6" s="118"/>
      <c r="R6" s="867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</row>
    <row r="7" spans="1:52" s="169" customFormat="1" ht="33.75" customHeight="1">
      <c r="A7" s="1070">
        <v>1</v>
      </c>
      <c r="B7" s="1077" t="s">
        <v>8</v>
      </c>
      <c r="C7" s="1077" t="s">
        <v>79</v>
      </c>
      <c r="D7" s="1066">
        <v>578662005</v>
      </c>
      <c r="E7" s="1069" t="s">
        <v>1899</v>
      </c>
      <c r="F7" s="1069"/>
      <c r="G7" s="1110"/>
      <c r="H7" s="1110"/>
      <c r="I7" s="123">
        <v>18.649999999999999</v>
      </c>
      <c r="J7" s="123"/>
      <c r="K7" s="123"/>
      <c r="L7" s="124">
        <f>I7-J7-K7</f>
        <v>18.649999999999999</v>
      </c>
      <c r="M7" s="1170">
        <f t="shared" ref="M7:M8" si="0">(O7-N7)/1000</f>
        <v>0.7</v>
      </c>
      <c r="N7" s="155">
        <v>0</v>
      </c>
      <c r="O7" s="156">
        <v>700</v>
      </c>
      <c r="P7" s="123">
        <f t="shared" ref="P7" si="1">M7*75</f>
        <v>52.5</v>
      </c>
      <c r="R7" s="856" t="s">
        <v>2500</v>
      </c>
    </row>
    <row r="8" spans="1:52" s="283" customFormat="1" ht="33.75" customHeight="1">
      <c r="A8" s="1070">
        <v>2</v>
      </c>
      <c r="B8" s="1077" t="s">
        <v>8</v>
      </c>
      <c r="C8" s="1077" t="s">
        <v>79</v>
      </c>
      <c r="D8" s="1066">
        <v>578663009</v>
      </c>
      <c r="E8" s="1069" t="s">
        <v>1911</v>
      </c>
      <c r="F8" s="1163"/>
      <c r="G8" s="1163"/>
      <c r="H8" s="1163"/>
      <c r="I8" s="123">
        <v>10</v>
      </c>
      <c r="J8" s="123"/>
      <c r="K8" s="123"/>
      <c r="L8" s="124">
        <f t="shared" ref="L8" si="2">I8-J8-K8</f>
        <v>10</v>
      </c>
      <c r="M8" s="1170">
        <f t="shared" si="0"/>
        <v>2.625</v>
      </c>
      <c r="N8" s="155">
        <v>0</v>
      </c>
      <c r="O8" s="156">
        <v>2625</v>
      </c>
      <c r="P8" s="1086">
        <f>M8*70</f>
        <v>183.75</v>
      </c>
      <c r="Q8" s="282"/>
      <c r="S8" s="204" t="s">
        <v>2500</v>
      </c>
      <c r="T8" s="157"/>
    </row>
    <row r="9" spans="1:52" s="253" customFormat="1" ht="33.75" customHeight="1">
      <c r="A9" s="1070">
        <v>3</v>
      </c>
      <c r="B9" s="1077" t="s">
        <v>8</v>
      </c>
      <c r="C9" s="1077" t="s">
        <v>79</v>
      </c>
      <c r="D9" s="1078">
        <v>578663001</v>
      </c>
      <c r="E9" s="1081" t="s">
        <v>103</v>
      </c>
      <c r="F9" s="1076" t="s">
        <v>1246</v>
      </c>
      <c r="G9" s="260">
        <v>2.25</v>
      </c>
      <c r="H9" s="260">
        <v>130</v>
      </c>
      <c r="I9" s="123">
        <v>19.55</v>
      </c>
      <c r="J9" s="123">
        <v>7.3</v>
      </c>
      <c r="K9" s="123"/>
      <c r="L9" s="123">
        <f t="shared" ref="L9" si="3">I9-J9-K9</f>
        <v>12.25</v>
      </c>
      <c r="M9" s="124">
        <f t="shared" ref="M9" si="4">(O9-N9)/1000</f>
        <v>2.25</v>
      </c>
      <c r="N9" s="125">
        <v>5050</v>
      </c>
      <c r="O9" s="126">
        <v>7300</v>
      </c>
      <c r="P9" s="1086">
        <v>129.03</v>
      </c>
      <c r="S9" s="865"/>
      <c r="T9" s="146"/>
    </row>
    <row r="10" spans="1:52" s="146" customFormat="1" ht="33.75" customHeight="1">
      <c r="A10" s="1070">
        <v>4</v>
      </c>
      <c r="B10" s="1077" t="s">
        <v>8</v>
      </c>
      <c r="C10" s="1077" t="s">
        <v>79</v>
      </c>
      <c r="D10" s="1078">
        <v>578665088</v>
      </c>
      <c r="E10" s="1081" t="s">
        <v>203</v>
      </c>
      <c r="F10" s="1069" t="s">
        <v>1332</v>
      </c>
      <c r="G10" s="280">
        <v>2</v>
      </c>
      <c r="H10" s="280">
        <v>124.57</v>
      </c>
      <c r="I10" s="1086">
        <v>2.5</v>
      </c>
      <c r="J10" s="1086">
        <v>1.5</v>
      </c>
      <c r="K10" s="1066"/>
      <c r="L10" s="1066">
        <f>I10-J10-K10</f>
        <v>1</v>
      </c>
      <c r="M10" s="1086">
        <f>(O10-N10)/1000</f>
        <v>1.5</v>
      </c>
      <c r="N10" s="155">
        <v>0</v>
      </c>
      <c r="O10" s="156">
        <v>1500</v>
      </c>
      <c r="P10" s="1086">
        <v>89.57</v>
      </c>
      <c r="S10" s="204"/>
    </row>
    <row r="11" spans="1:52" s="311" customFormat="1" ht="33.75" customHeight="1">
      <c r="A11" s="1070">
        <v>5</v>
      </c>
      <c r="B11" s="1077" t="s">
        <v>8</v>
      </c>
      <c r="C11" s="1077" t="s">
        <v>79</v>
      </c>
      <c r="D11" s="1066">
        <v>578664019</v>
      </c>
      <c r="E11" s="1069" t="s">
        <v>1900</v>
      </c>
      <c r="F11" s="1069"/>
      <c r="G11" s="1110"/>
      <c r="H11" s="1110"/>
      <c r="I11" s="1086">
        <v>10</v>
      </c>
      <c r="J11" s="1086">
        <v>0.4</v>
      </c>
      <c r="K11" s="1066"/>
      <c r="L11" s="1086">
        <f t="shared" ref="L11" si="5">I11-J11-K11</f>
        <v>9.6</v>
      </c>
      <c r="M11" s="1152">
        <f t="shared" ref="M11" si="6">(O11-N11)/1000</f>
        <v>2.5</v>
      </c>
      <c r="N11" s="155">
        <v>0</v>
      </c>
      <c r="O11" s="156">
        <v>2500</v>
      </c>
      <c r="P11" s="1086">
        <f t="shared" ref="P11" si="7">M11*75</f>
        <v>187.5</v>
      </c>
      <c r="Q11" s="151"/>
      <c r="S11" s="856" t="s">
        <v>2495</v>
      </c>
    </row>
    <row r="12" spans="1:52">
      <c r="A12" s="1165"/>
      <c r="B12" s="1165"/>
      <c r="C12" s="1165"/>
      <c r="D12" s="1165"/>
      <c r="E12" s="1165" t="s">
        <v>2152</v>
      </c>
      <c r="F12" s="1165"/>
      <c r="G12" s="1165"/>
      <c r="H12" s="1165"/>
      <c r="I12" s="1165"/>
      <c r="J12" s="1165"/>
      <c r="K12" s="1165"/>
      <c r="L12" s="1165"/>
      <c r="M12" s="1166">
        <f>SUM(M7:M11)</f>
        <v>9.5749999999999993</v>
      </c>
      <c r="N12" s="1165"/>
      <c r="O12" s="1165"/>
      <c r="P12" s="1165">
        <f>SUM(P7:P11)</f>
        <v>642.34999999999991</v>
      </c>
    </row>
    <row r="14" spans="1:52" ht="5.25" customHeight="1"/>
    <row r="15" spans="1:52" ht="5.25" customHeight="1"/>
    <row r="16" spans="1:52" ht="5.25" customHeight="1"/>
    <row r="17" spans="1:15" ht="22.2">
      <c r="A17" s="2072" t="s">
        <v>2849</v>
      </c>
      <c r="B17" s="2072"/>
      <c r="C17" s="2072"/>
      <c r="D17" s="2072"/>
      <c r="M17" s="1532"/>
      <c r="N17" s="1532"/>
    </row>
    <row r="18" spans="1:15">
      <c r="M18" s="1532"/>
      <c r="N18" s="1532"/>
    </row>
    <row r="19" spans="1:15" s="2" customFormat="1" ht="30.75" customHeight="1">
      <c r="A19" s="1797" t="s">
        <v>1671</v>
      </c>
      <c r="B19" s="1797" t="s">
        <v>1674</v>
      </c>
      <c r="C19" s="1797" t="s">
        <v>1675</v>
      </c>
      <c r="D19" s="1797" t="s">
        <v>2696</v>
      </c>
      <c r="E19" s="1797" t="s">
        <v>1673</v>
      </c>
      <c r="F19" s="2073" t="s">
        <v>463</v>
      </c>
      <c r="G19" s="2074"/>
      <c r="H19" s="1799" t="s">
        <v>464</v>
      </c>
      <c r="I19" s="2075" t="s">
        <v>790</v>
      </c>
      <c r="J19" s="2075"/>
      <c r="K19" s="2075"/>
      <c r="L19" s="1797" t="s">
        <v>2181</v>
      </c>
      <c r="M19" s="2076"/>
      <c r="N19" s="1533"/>
      <c r="O19" s="854"/>
    </row>
    <row r="20" spans="1:15" s="2" customFormat="1" ht="31.5" customHeight="1">
      <c r="A20" s="1799"/>
      <c r="B20" s="1799"/>
      <c r="C20" s="1799"/>
      <c r="D20" s="1799"/>
      <c r="E20" s="1799"/>
      <c r="F20" s="2077" t="s">
        <v>466</v>
      </c>
      <c r="G20" s="2078"/>
      <c r="H20" s="1799"/>
      <c r="I20" s="1536" t="s">
        <v>791</v>
      </c>
      <c r="J20" s="1537" t="s">
        <v>2173</v>
      </c>
      <c r="K20" s="1536" t="s">
        <v>793</v>
      </c>
      <c r="L20" s="1797"/>
      <c r="M20" s="2076"/>
      <c r="N20" s="1533"/>
      <c r="O20" s="854"/>
    </row>
    <row r="21" spans="1:15" s="567" customFormat="1" ht="23.25" customHeight="1">
      <c r="A21" s="1139">
        <v>1</v>
      </c>
      <c r="B21" s="1139" t="s">
        <v>8</v>
      </c>
      <c r="C21" s="1139" t="s">
        <v>79</v>
      </c>
      <c r="D21" s="1143">
        <v>578662005</v>
      </c>
      <c r="E21" s="1143" t="s">
        <v>489</v>
      </c>
      <c r="F21" s="436">
        <v>40</v>
      </c>
      <c r="G21" s="436">
        <v>200</v>
      </c>
      <c r="H21" s="1143"/>
      <c r="I21" s="1137" t="s">
        <v>1762</v>
      </c>
      <c r="J21" s="553">
        <v>42</v>
      </c>
      <c r="K21" s="553">
        <v>5.5</v>
      </c>
      <c r="L21" s="553">
        <v>60</v>
      </c>
      <c r="M21" s="1534"/>
      <c r="N21" s="1535"/>
      <c r="O21" s="851"/>
    </row>
    <row r="22" spans="1:15" s="674" customFormat="1" ht="23.25" customHeight="1">
      <c r="A22" s="1142">
        <v>2</v>
      </c>
      <c r="B22" s="1142" t="s">
        <v>199</v>
      </c>
      <c r="C22" s="1142" t="s">
        <v>79</v>
      </c>
      <c r="D22" s="1140">
        <v>578665088</v>
      </c>
      <c r="E22" s="1148" t="s">
        <v>203</v>
      </c>
      <c r="F22" s="260">
        <v>3</v>
      </c>
      <c r="G22" s="260">
        <v>6</v>
      </c>
      <c r="H22" s="650"/>
      <c r="I22" s="1141"/>
      <c r="J22" s="260">
        <v>3</v>
      </c>
      <c r="K22" s="663"/>
      <c r="L22" s="260">
        <v>2</v>
      </c>
      <c r="O22" s="859"/>
    </row>
    <row r="23" spans="1:15">
      <c r="A23" s="1165"/>
      <c r="B23" s="1165"/>
      <c r="C23" s="1165"/>
      <c r="D23" s="1165"/>
      <c r="E23" s="1165" t="s">
        <v>2152</v>
      </c>
      <c r="F23" s="1165"/>
      <c r="G23" s="1165"/>
      <c r="H23" s="1165"/>
      <c r="I23" s="1165"/>
      <c r="J23" s="1166">
        <f>J21+J22</f>
        <v>45</v>
      </c>
      <c r="K23" s="1165"/>
      <c r="L23" s="1166">
        <f>L21+L22</f>
        <v>62</v>
      </c>
    </row>
  </sheetData>
  <mergeCells count="29">
    <mergeCell ref="M5:O5"/>
    <mergeCell ref="A17:D17"/>
    <mergeCell ref="F19:G19"/>
    <mergeCell ref="H19:H20"/>
    <mergeCell ref="I19:K19"/>
    <mergeCell ref="L19:L20"/>
    <mergeCell ref="M19:M20"/>
    <mergeCell ref="F20:G20"/>
    <mergeCell ref="A19:A20"/>
    <mergeCell ref="B19:B20"/>
    <mergeCell ref="C19:C20"/>
    <mergeCell ref="D19:D20"/>
    <mergeCell ref="E19:E20"/>
    <mergeCell ref="P5:P6"/>
    <mergeCell ref="N6:O6"/>
    <mergeCell ref="M1:P1"/>
    <mergeCell ref="A2:P2"/>
    <mergeCell ref="A3:P3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printOptions horizontalCentered="1"/>
  <pageMargins left="0.45" right="0.45" top="0.75" bottom="0.75" header="0.3" footer="0.3"/>
  <pageSetup paperSize="9" scale="95" firstPageNumber="30" orientation="landscape" useFirstPageNumber="1" r:id="rId1"/>
  <headerFooter>
    <oddFooter>&amp;C&amp;"SutonnyMJ,Regular"&amp;18&amp;P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R38"/>
  <sheetViews>
    <sheetView workbookViewId="0">
      <selection activeCell="T20" sqref="T20"/>
    </sheetView>
  </sheetViews>
  <sheetFormatPr defaultColWidth="9.109375" defaultRowHeight="15"/>
  <cols>
    <col min="1" max="1" width="4.5546875" style="1560" customWidth="1"/>
    <col min="2" max="2" width="28" style="1560" customWidth="1"/>
    <col min="3" max="3" width="15.88671875" style="1560" customWidth="1"/>
    <col min="4" max="4" width="12.44140625" style="1560" customWidth="1"/>
    <col min="5" max="5" width="16.33203125" style="1560" customWidth="1"/>
    <col min="6" max="6" width="13.33203125" style="1560" customWidth="1"/>
    <col min="7" max="7" width="8.6640625" style="1767" customWidth="1"/>
    <col min="8" max="8" width="15.6640625" style="1560" customWidth="1"/>
    <col min="9" max="9" width="11.33203125" style="1560" customWidth="1"/>
    <col min="10" max="10" width="7.6640625" style="1767" customWidth="1"/>
    <col min="11" max="11" width="16.6640625" style="1560" customWidth="1"/>
    <col min="12" max="12" width="11.109375" style="1560" customWidth="1"/>
    <col min="13" max="13" width="7.88671875" style="1767" customWidth="1"/>
    <col min="14" max="14" width="15.44140625" style="1560" customWidth="1"/>
    <col min="15" max="15" width="13" style="1560" customWidth="1"/>
    <col min="16" max="16" width="8.109375" style="1767" customWidth="1"/>
    <col min="17" max="17" width="18.5546875" style="1560" customWidth="1"/>
    <col min="18" max="18" width="13.33203125" style="1560" customWidth="1"/>
    <col min="19" max="16384" width="9.109375" style="1560"/>
  </cols>
  <sheetData>
    <row r="1" spans="1:18" ht="26.4">
      <c r="A1" s="2079" t="s">
        <v>2838</v>
      </c>
      <c r="B1" s="2079"/>
      <c r="C1" s="2079"/>
      <c r="D1" s="2079"/>
      <c r="E1" s="2079"/>
      <c r="F1" s="2079"/>
      <c r="G1" s="2079"/>
      <c r="H1" s="2079"/>
      <c r="I1" s="2079"/>
      <c r="J1" s="2079"/>
      <c r="K1" s="2079"/>
      <c r="L1" s="2079"/>
      <c r="M1" s="2079"/>
      <c r="N1" s="2079"/>
      <c r="O1" s="2079"/>
      <c r="P1" s="2079"/>
      <c r="Q1" s="2079"/>
      <c r="R1" s="2079"/>
    </row>
    <row r="2" spans="1:18" ht="18.600000000000001">
      <c r="A2" s="2080" t="s">
        <v>1671</v>
      </c>
      <c r="B2" s="2080" t="s">
        <v>2852</v>
      </c>
      <c r="C2" s="2081" t="s">
        <v>2853</v>
      </c>
      <c r="D2" s="2083"/>
      <c r="E2" s="2081" t="s">
        <v>2854</v>
      </c>
      <c r="F2" s="2083"/>
      <c r="G2" s="2081" t="s">
        <v>2855</v>
      </c>
      <c r="H2" s="2082"/>
      <c r="I2" s="2082"/>
      <c r="J2" s="2082"/>
      <c r="K2" s="2082"/>
      <c r="L2" s="2082"/>
      <c r="M2" s="2082"/>
      <c r="N2" s="2082"/>
      <c r="O2" s="2082"/>
      <c r="P2" s="2082"/>
      <c r="Q2" s="2082"/>
      <c r="R2" s="2083"/>
    </row>
    <row r="3" spans="1:18" ht="18.600000000000001">
      <c r="A3" s="2080"/>
      <c r="B3" s="2080"/>
      <c r="C3" s="1637"/>
      <c r="D3" s="1638"/>
      <c r="E3" s="1637"/>
      <c r="F3" s="1638"/>
      <c r="G3" s="2080" t="s">
        <v>2891</v>
      </c>
      <c r="H3" s="2080"/>
      <c r="I3" s="2080"/>
      <c r="J3" s="2080" t="s">
        <v>2892</v>
      </c>
      <c r="K3" s="2080"/>
      <c r="L3" s="2080"/>
      <c r="M3" s="2080" t="s">
        <v>2893</v>
      </c>
      <c r="N3" s="2080"/>
      <c r="O3" s="2080"/>
      <c r="P3" s="2080" t="s">
        <v>2123</v>
      </c>
      <c r="Q3" s="2080"/>
      <c r="R3" s="2080"/>
    </row>
    <row r="4" spans="1:18" ht="18.600000000000001">
      <c r="A4" s="2080"/>
      <c r="B4" s="2080"/>
      <c r="C4" s="1561" t="s">
        <v>2856</v>
      </c>
      <c r="D4" s="1561" t="s">
        <v>2857</v>
      </c>
      <c r="E4" s="1561" t="s">
        <v>2856</v>
      </c>
      <c r="F4" s="1561" t="s">
        <v>2857</v>
      </c>
      <c r="G4" s="1755" t="s">
        <v>2858</v>
      </c>
      <c r="H4" s="1561" t="s">
        <v>2856</v>
      </c>
      <c r="I4" s="1561" t="s">
        <v>2857</v>
      </c>
      <c r="J4" s="1755" t="s">
        <v>2858</v>
      </c>
      <c r="K4" s="1561" t="s">
        <v>2856</v>
      </c>
      <c r="L4" s="1561" t="s">
        <v>2857</v>
      </c>
      <c r="M4" s="1755" t="s">
        <v>2858</v>
      </c>
      <c r="N4" s="1561" t="s">
        <v>2856</v>
      </c>
      <c r="O4" s="1561" t="s">
        <v>2857</v>
      </c>
      <c r="P4" s="1755" t="s">
        <v>2858</v>
      </c>
      <c r="Q4" s="1561" t="s">
        <v>2856</v>
      </c>
      <c r="R4" s="1561" t="s">
        <v>2857</v>
      </c>
    </row>
    <row r="5" spans="1:18" ht="18.600000000000001">
      <c r="A5" s="2084" t="s">
        <v>2859</v>
      </c>
      <c r="B5" s="2085"/>
      <c r="C5" s="1562"/>
      <c r="D5" s="1562"/>
      <c r="E5" s="1562"/>
      <c r="F5" s="1562"/>
      <c r="G5" s="1756"/>
      <c r="H5" s="1562"/>
      <c r="I5" s="1562"/>
      <c r="J5" s="1756"/>
      <c r="K5" s="1562"/>
      <c r="L5" s="1562"/>
      <c r="M5" s="1756"/>
      <c r="N5" s="1562"/>
      <c r="O5" s="1562"/>
      <c r="P5" s="1756"/>
      <c r="Q5" s="1562"/>
      <c r="R5" s="1563"/>
    </row>
    <row r="6" spans="1:18" ht="29.25" customHeight="1">
      <c r="A6" s="1745">
        <v>1</v>
      </c>
      <c r="B6" s="1745" t="s">
        <v>2860</v>
      </c>
      <c r="C6" s="1746">
        <v>171.11</v>
      </c>
      <c r="D6" s="1747">
        <v>14477.4</v>
      </c>
      <c r="E6" s="1746">
        <v>79</v>
      </c>
      <c r="F6" s="1747">
        <v>5240.32</v>
      </c>
      <c r="G6" s="1757">
        <v>19</v>
      </c>
      <c r="H6" s="1746">
        <f>uzri!$M$45</f>
        <v>33.097000000000001</v>
      </c>
      <c r="I6" s="1747">
        <f>uzri!$P$45</f>
        <v>2126.4299999999998</v>
      </c>
      <c r="J6" s="1757">
        <v>20</v>
      </c>
      <c r="K6" s="1746">
        <f>uzri!$M$81</f>
        <v>38.649000000000001</v>
      </c>
      <c r="L6" s="1747">
        <f>uzri!$P$81</f>
        <v>2636.41</v>
      </c>
      <c r="M6" s="1757">
        <v>9</v>
      </c>
      <c r="N6" s="1746">
        <f>uzri!$M$100</f>
        <v>8.859</v>
      </c>
      <c r="O6" s="1747">
        <f>uzri!$P$100</f>
        <v>680.77499999999998</v>
      </c>
      <c r="P6" s="1757">
        <f>G6+J6+M6</f>
        <v>48</v>
      </c>
      <c r="Q6" s="1746">
        <f>H6+K6+N6</f>
        <v>80.605000000000004</v>
      </c>
      <c r="R6" s="1747">
        <f>I6+L6+O6</f>
        <v>5443.6149999999998</v>
      </c>
    </row>
    <row r="7" spans="1:18" ht="29.25" customHeight="1">
      <c r="A7" s="1745">
        <v>2</v>
      </c>
      <c r="B7" s="1745" t="s">
        <v>2861</v>
      </c>
      <c r="C7" s="1746">
        <v>130.33000000000001</v>
      </c>
      <c r="D7" s="1747">
        <v>7819.8</v>
      </c>
      <c r="E7" s="1746">
        <v>109.88</v>
      </c>
      <c r="F7" s="1747">
        <v>6110.19</v>
      </c>
      <c r="G7" s="1757">
        <v>34</v>
      </c>
      <c r="H7" s="1746">
        <f>unri!$M$73</f>
        <v>62.054000000000002</v>
      </c>
      <c r="I7" s="1747">
        <f>unri!$P$73</f>
        <v>3632</v>
      </c>
      <c r="J7" s="1757">
        <v>15</v>
      </c>
      <c r="K7" s="1746">
        <f>unri!$M$103</f>
        <v>29.181999999999999</v>
      </c>
      <c r="L7" s="1747">
        <f>unri!$P$103</f>
        <v>1672.2000000000003</v>
      </c>
      <c r="M7" s="1757">
        <v>34</v>
      </c>
      <c r="N7" s="1746">
        <f>unri!$M$160</f>
        <v>45.087000000000003</v>
      </c>
      <c r="O7" s="1747">
        <f>unri!$P$160</f>
        <v>3191.09</v>
      </c>
      <c r="P7" s="1757">
        <f t="shared" ref="P7:R9" si="0">G7+J7+M7</f>
        <v>83</v>
      </c>
      <c r="Q7" s="1746">
        <f t="shared" si="0"/>
        <v>136.32300000000001</v>
      </c>
      <c r="R7" s="1747">
        <f t="shared" si="0"/>
        <v>8495.2900000000009</v>
      </c>
    </row>
    <row r="8" spans="1:18" ht="29.25" customHeight="1">
      <c r="A8" s="1745">
        <v>3</v>
      </c>
      <c r="B8" s="1745" t="s">
        <v>2862</v>
      </c>
      <c r="C8" s="1746">
        <v>52.52</v>
      </c>
      <c r="D8" s="1747">
        <v>2337.1999999999998</v>
      </c>
      <c r="E8" s="1746">
        <v>260.77999999999997</v>
      </c>
      <c r="F8" s="1747">
        <v>13198.4</v>
      </c>
      <c r="G8" s="1757">
        <v>122</v>
      </c>
      <c r="H8" s="1746">
        <f>'VR-A'!$N$142</f>
        <v>176.02900000000002</v>
      </c>
      <c r="I8" s="1747">
        <f>'VR-A'!$Q$142</f>
        <v>8336.590000000002</v>
      </c>
      <c r="J8" s="1757">
        <v>46</v>
      </c>
      <c r="K8" s="1746">
        <f>'VR-A'!$N$196</f>
        <v>56.429999999999986</v>
      </c>
      <c r="L8" s="1747">
        <f>'VR-A'!$Q$196</f>
        <v>3844.150000000001</v>
      </c>
      <c r="M8" s="1757">
        <v>127</v>
      </c>
      <c r="N8" s="1746">
        <f>'VR-A'!$N$328</f>
        <v>172.56300000000002</v>
      </c>
      <c r="O8" s="1747">
        <f>'VR-A'!$Q$328</f>
        <v>12337.46</v>
      </c>
      <c r="P8" s="1757">
        <f t="shared" si="0"/>
        <v>295</v>
      </c>
      <c r="Q8" s="1746">
        <f t="shared" si="0"/>
        <v>405.02200000000005</v>
      </c>
      <c r="R8" s="1747">
        <f t="shared" si="0"/>
        <v>24518.200000000004</v>
      </c>
    </row>
    <row r="9" spans="1:18" ht="29.25" customHeight="1">
      <c r="A9" s="1745">
        <v>4</v>
      </c>
      <c r="B9" s="1745" t="s">
        <v>2863</v>
      </c>
      <c r="C9" s="1746">
        <v>56.41</v>
      </c>
      <c r="D9" s="1748">
        <v>2014.8</v>
      </c>
      <c r="E9" s="1746">
        <v>109</v>
      </c>
      <c r="F9" s="1748">
        <v>5265.34</v>
      </c>
      <c r="G9" s="1757">
        <v>67</v>
      </c>
      <c r="H9" s="1746">
        <f>'VR-B'!$N$74</f>
        <v>72.960000000000008</v>
      </c>
      <c r="I9" s="1747">
        <f>'VR-B'!$Q$74</f>
        <v>3490.1600000000008</v>
      </c>
      <c r="J9" s="1757">
        <v>26</v>
      </c>
      <c r="K9" s="1746">
        <f>'VR-B'!$N$103</f>
        <v>27.257000000000005</v>
      </c>
      <c r="L9" s="1747">
        <f>'VR-B'!$Q$103</f>
        <v>1762.4500000000003</v>
      </c>
      <c r="M9" s="1757">
        <v>77</v>
      </c>
      <c r="N9" s="1746">
        <f>'VR-B'!$N$184</f>
        <v>84.280000000000015</v>
      </c>
      <c r="O9" s="1747">
        <f>'VR-B'!$Q$184</f>
        <v>6051.02</v>
      </c>
      <c r="P9" s="1757">
        <f t="shared" si="0"/>
        <v>170</v>
      </c>
      <c r="Q9" s="1746">
        <f t="shared" si="0"/>
        <v>184.49700000000001</v>
      </c>
      <c r="R9" s="1747">
        <f t="shared" si="0"/>
        <v>11303.630000000001</v>
      </c>
    </row>
    <row r="10" spans="1:18" ht="18.600000000000001">
      <c r="A10" s="2090" t="s">
        <v>2864</v>
      </c>
      <c r="B10" s="2091"/>
      <c r="C10" s="1749">
        <f t="shared" ref="C10:R10" si="1">SUM(C6:C9)</f>
        <v>410.37</v>
      </c>
      <c r="D10" s="1750">
        <f t="shared" si="1"/>
        <v>26649.200000000001</v>
      </c>
      <c r="E10" s="1749">
        <f t="shared" si="1"/>
        <v>558.66</v>
      </c>
      <c r="F10" s="1750">
        <f t="shared" si="1"/>
        <v>29814.249999999996</v>
      </c>
      <c r="G10" s="1757">
        <f t="shared" ref="G10:P10" si="2">G6+G7+G8+G9</f>
        <v>242</v>
      </c>
      <c r="H10" s="1746">
        <f t="shared" si="2"/>
        <v>344.1400000000001</v>
      </c>
      <c r="I10" s="1747">
        <f t="shared" si="2"/>
        <v>17585.180000000004</v>
      </c>
      <c r="J10" s="1757">
        <f t="shared" si="2"/>
        <v>107</v>
      </c>
      <c r="K10" s="1746">
        <f t="shared" si="2"/>
        <v>151.518</v>
      </c>
      <c r="L10" s="1747">
        <f t="shared" si="2"/>
        <v>9915.2100000000028</v>
      </c>
      <c r="M10" s="1757">
        <f t="shared" si="2"/>
        <v>247</v>
      </c>
      <c r="N10" s="1746">
        <f t="shared" si="2"/>
        <v>310.78900000000004</v>
      </c>
      <c r="O10" s="1747">
        <f t="shared" si="2"/>
        <v>22260.345000000001</v>
      </c>
      <c r="P10" s="1757">
        <f t="shared" si="2"/>
        <v>596</v>
      </c>
      <c r="Q10" s="1749">
        <f t="shared" si="1"/>
        <v>806.44700000000012</v>
      </c>
      <c r="R10" s="1750">
        <f t="shared" si="1"/>
        <v>49760.735000000001</v>
      </c>
    </row>
    <row r="11" spans="1:18" ht="18.600000000000001">
      <c r="A11" s="2084" t="s">
        <v>2865</v>
      </c>
      <c r="B11" s="2085"/>
      <c r="C11" s="1562"/>
      <c r="D11" s="1562"/>
      <c r="E11" s="1562"/>
      <c r="F11" s="1562"/>
      <c r="G11" s="1756"/>
      <c r="H11" s="1562"/>
      <c r="I11" s="1562"/>
      <c r="J11" s="1756"/>
      <c r="K11" s="1562"/>
      <c r="L11" s="1562"/>
      <c r="M11" s="1756"/>
      <c r="N11" s="1562"/>
      <c r="O11" s="1562"/>
      <c r="P11" s="1756"/>
      <c r="Q11" s="1562"/>
      <c r="R11" s="1563"/>
    </row>
    <row r="12" spans="1:18" ht="27" customHeight="1">
      <c r="A12" s="1745">
        <v>1</v>
      </c>
      <c r="B12" s="1745" t="s">
        <v>2866</v>
      </c>
      <c r="C12" s="1746">
        <v>112.02</v>
      </c>
      <c r="D12" s="1747">
        <v>5257.97</v>
      </c>
      <c r="E12" s="1746">
        <v>86.74</v>
      </c>
      <c r="F12" s="1747">
        <v>3758.48</v>
      </c>
      <c r="G12" s="1757">
        <v>20</v>
      </c>
      <c r="H12" s="1746">
        <f>uzrr!$M$51</f>
        <v>56.778999999999996</v>
      </c>
      <c r="I12" s="1747">
        <f>uzrr!$P$51</f>
        <v>2564.2199999999998</v>
      </c>
      <c r="J12" s="1757">
        <v>8</v>
      </c>
      <c r="K12" s="1746">
        <f>uzrr!$M$68</f>
        <v>26.303999999999998</v>
      </c>
      <c r="L12" s="1747">
        <f>uzrr!$P$68</f>
        <v>2043.76</v>
      </c>
      <c r="M12" s="1757">
        <v>10</v>
      </c>
      <c r="N12" s="1746">
        <f>uzrr!$M$86</f>
        <v>34.950000000000003</v>
      </c>
      <c r="O12" s="1747">
        <f>uzrr!$P$86</f>
        <v>868</v>
      </c>
      <c r="P12" s="1757">
        <f>G12+J12+M12</f>
        <v>38</v>
      </c>
      <c r="Q12" s="1746">
        <f>H12+K12+N12</f>
        <v>118.033</v>
      </c>
      <c r="R12" s="1747">
        <f>I12+L12+O12</f>
        <v>5475.98</v>
      </c>
    </row>
    <row r="13" spans="1:18" ht="27" customHeight="1">
      <c r="A13" s="1745">
        <v>2</v>
      </c>
      <c r="B13" s="1745" t="s">
        <v>2867</v>
      </c>
      <c r="C13" s="1746">
        <v>22.58</v>
      </c>
      <c r="D13" s="1747">
        <v>1028.8800000000001</v>
      </c>
      <c r="E13" s="1746">
        <v>53.13</v>
      </c>
      <c r="F13" s="1747">
        <v>2228.0500000000002</v>
      </c>
      <c r="G13" s="1757">
        <v>18</v>
      </c>
      <c r="H13" s="1746">
        <f>unrr!$M$50</f>
        <v>42.763999999999996</v>
      </c>
      <c r="I13" s="1747">
        <f>unrr!$P$50</f>
        <v>1745.9199999999998</v>
      </c>
      <c r="J13" s="1757">
        <v>6</v>
      </c>
      <c r="K13" s="1746">
        <f>unrr!$M$63</f>
        <v>9.7219999999999995</v>
      </c>
      <c r="L13" s="1747">
        <f>unrr!$P$63</f>
        <v>599.04999999999995</v>
      </c>
      <c r="M13" s="1757">
        <v>9</v>
      </c>
      <c r="N13" s="1746">
        <f>unrr!$M$78</f>
        <v>14.365</v>
      </c>
      <c r="O13" s="1747">
        <f>unrr!$P$78</f>
        <v>430.95</v>
      </c>
      <c r="P13" s="1757">
        <f t="shared" ref="P13:R15" si="3">G13+J13+M13</f>
        <v>33</v>
      </c>
      <c r="Q13" s="1746">
        <f t="shared" si="3"/>
        <v>66.850999999999999</v>
      </c>
      <c r="R13" s="1747">
        <f t="shared" si="3"/>
        <v>2775.9199999999996</v>
      </c>
    </row>
    <row r="14" spans="1:18" ht="27" customHeight="1">
      <c r="A14" s="1745">
        <v>3</v>
      </c>
      <c r="B14" s="1745" t="s">
        <v>2868</v>
      </c>
      <c r="C14" s="1746">
        <v>0</v>
      </c>
      <c r="D14" s="1747">
        <v>0</v>
      </c>
      <c r="E14" s="1746">
        <v>0</v>
      </c>
      <c r="F14" s="1747">
        <v>0</v>
      </c>
      <c r="G14" s="1757">
        <v>0</v>
      </c>
      <c r="H14" s="1746">
        <v>0</v>
      </c>
      <c r="I14" s="1747">
        <v>0</v>
      </c>
      <c r="J14" s="1757">
        <v>0</v>
      </c>
      <c r="K14" s="1746">
        <v>0</v>
      </c>
      <c r="L14" s="1747">
        <v>0</v>
      </c>
      <c r="M14" s="1757">
        <v>0</v>
      </c>
      <c r="N14" s="1746">
        <v>0</v>
      </c>
      <c r="O14" s="1747">
        <v>0</v>
      </c>
      <c r="P14" s="1757">
        <f t="shared" si="3"/>
        <v>0</v>
      </c>
      <c r="Q14" s="1746">
        <f t="shared" si="3"/>
        <v>0</v>
      </c>
      <c r="R14" s="1747">
        <f t="shared" si="3"/>
        <v>0</v>
      </c>
    </row>
    <row r="15" spans="1:18" ht="27" customHeight="1">
      <c r="A15" s="1745">
        <v>4</v>
      </c>
      <c r="B15" s="1745" t="s">
        <v>2869</v>
      </c>
      <c r="C15" s="1746">
        <v>0</v>
      </c>
      <c r="D15" s="1747">
        <v>0</v>
      </c>
      <c r="E15" s="1746">
        <v>0</v>
      </c>
      <c r="F15" s="1747">
        <v>0</v>
      </c>
      <c r="G15" s="1757">
        <v>0</v>
      </c>
      <c r="H15" s="1746">
        <v>0</v>
      </c>
      <c r="I15" s="1747">
        <v>0</v>
      </c>
      <c r="J15" s="1757">
        <v>0</v>
      </c>
      <c r="K15" s="1746">
        <v>0</v>
      </c>
      <c r="L15" s="1747">
        <v>0</v>
      </c>
      <c r="M15" s="1757">
        <v>0</v>
      </c>
      <c r="N15" s="1746">
        <v>0</v>
      </c>
      <c r="O15" s="1747">
        <v>0</v>
      </c>
      <c r="P15" s="1757">
        <f t="shared" si="3"/>
        <v>0</v>
      </c>
      <c r="Q15" s="1746">
        <f t="shared" si="3"/>
        <v>0</v>
      </c>
      <c r="R15" s="1747">
        <f t="shared" si="3"/>
        <v>0</v>
      </c>
    </row>
    <row r="16" spans="1:18" ht="18.600000000000001">
      <c r="A16" s="2086" t="s">
        <v>2870</v>
      </c>
      <c r="B16" s="2092"/>
      <c r="C16" s="1749">
        <f t="shared" ref="C16:F16" si="4">SUM(C12:C15)</f>
        <v>134.6</v>
      </c>
      <c r="D16" s="1751">
        <f t="shared" si="4"/>
        <v>6286.85</v>
      </c>
      <c r="E16" s="1749">
        <f t="shared" si="4"/>
        <v>139.87</v>
      </c>
      <c r="F16" s="1751">
        <f t="shared" si="4"/>
        <v>5986.5300000000007</v>
      </c>
      <c r="G16" s="1757">
        <f t="shared" ref="G16:O16" si="5">G12+G13+G14+G15</f>
        <v>38</v>
      </c>
      <c r="H16" s="1746">
        <f t="shared" si="5"/>
        <v>99.542999999999992</v>
      </c>
      <c r="I16" s="1747">
        <f t="shared" si="5"/>
        <v>4310.1399999999994</v>
      </c>
      <c r="J16" s="1757">
        <f t="shared" si="5"/>
        <v>14</v>
      </c>
      <c r="K16" s="1746">
        <f t="shared" si="5"/>
        <v>36.025999999999996</v>
      </c>
      <c r="L16" s="1747">
        <f t="shared" si="5"/>
        <v>2642.81</v>
      </c>
      <c r="M16" s="1757">
        <f t="shared" si="5"/>
        <v>19</v>
      </c>
      <c r="N16" s="1746">
        <f t="shared" si="5"/>
        <v>49.315000000000005</v>
      </c>
      <c r="O16" s="1747">
        <f t="shared" si="5"/>
        <v>1298.95</v>
      </c>
      <c r="P16" s="1757">
        <f>P12+P13+P14+P15</f>
        <v>71</v>
      </c>
      <c r="Q16" s="1749">
        <f t="shared" ref="Q16:R16" si="6">SUM(Q12:Q15)</f>
        <v>184.88400000000001</v>
      </c>
      <c r="R16" s="1750">
        <f t="shared" si="6"/>
        <v>8251.9</v>
      </c>
    </row>
    <row r="17" spans="1:18" ht="18.600000000000001">
      <c r="A17" s="2088" t="s">
        <v>2894</v>
      </c>
      <c r="B17" s="2089"/>
      <c r="C17" s="1744">
        <f>C10+C16</f>
        <v>544.97</v>
      </c>
      <c r="D17" s="1566">
        <f>D10+D16</f>
        <v>32936.050000000003</v>
      </c>
      <c r="E17" s="1744">
        <f t="shared" ref="E17" si="7">E10+E16</f>
        <v>698.53</v>
      </c>
      <c r="F17" s="1566">
        <f>F10+F16</f>
        <v>35800.78</v>
      </c>
      <c r="G17" s="1758">
        <f>G10+G16</f>
        <v>280</v>
      </c>
      <c r="H17" s="1744">
        <f t="shared" ref="H17" si="8">H10+H16</f>
        <v>443.68300000000011</v>
      </c>
      <c r="I17" s="1566">
        <f>I10+I16</f>
        <v>21895.320000000003</v>
      </c>
      <c r="J17" s="1758">
        <f>J10+J16</f>
        <v>121</v>
      </c>
      <c r="K17" s="1744">
        <f t="shared" ref="K17" si="9">K10+K16</f>
        <v>187.54399999999998</v>
      </c>
      <c r="L17" s="1566">
        <f>L10+L16</f>
        <v>12558.020000000002</v>
      </c>
      <c r="M17" s="1758">
        <f>M10+M16</f>
        <v>266</v>
      </c>
      <c r="N17" s="1744">
        <f t="shared" ref="N17" si="10">N10+N16</f>
        <v>360.10400000000004</v>
      </c>
      <c r="O17" s="1566">
        <f>O10+O16</f>
        <v>23559.295000000002</v>
      </c>
      <c r="P17" s="1758">
        <f t="shared" ref="P17:R23" si="11">G17+J17+M17</f>
        <v>667</v>
      </c>
      <c r="Q17" s="1564">
        <f t="shared" si="11"/>
        <v>991.33100000000013</v>
      </c>
      <c r="R17" s="1565">
        <f t="shared" si="11"/>
        <v>58012.635000000009</v>
      </c>
    </row>
    <row r="18" spans="1:18" ht="18.600000000000001">
      <c r="A18" s="2084" t="s">
        <v>2871</v>
      </c>
      <c r="B18" s="2085"/>
      <c r="C18" s="1567"/>
      <c r="D18" s="1568"/>
      <c r="E18" s="1567"/>
      <c r="F18" s="1568"/>
      <c r="G18" s="1759"/>
      <c r="H18" s="1568"/>
      <c r="I18" s="1568"/>
      <c r="J18" s="1759"/>
      <c r="K18" s="1568"/>
      <c r="L18" s="1568"/>
      <c r="M18" s="1759"/>
      <c r="N18" s="1568"/>
      <c r="O18" s="1568"/>
      <c r="P18" s="1759"/>
      <c r="Q18" s="1567"/>
      <c r="R18" s="1569"/>
    </row>
    <row r="19" spans="1:18" ht="27" customHeight="1">
      <c r="A19" s="1745">
        <v>1</v>
      </c>
      <c r="B19" s="1745" t="s">
        <v>2872</v>
      </c>
      <c r="C19" s="1752">
        <v>2145.5700000000002</v>
      </c>
      <c r="D19" s="1753">
        <v>12705.99</v>
      </c>
      <c r="E19" s="1752">
        <v>1675.14</v>
      </c>
      <c r="F19" s="1753">
        <v>10930.04</v>
      </c>
      <c r="G19" s="1760">
        <v>17</v>
      </c>
      <c r="H19" s="1754">
        <f>Bridge!$J$24</f>
        <v>483.12</v>
      </c>
      <c r="I19" s="1747">
        <f>Bridge!$L$24</f>
        <v>3350.5099999999998</v>
      </c>
      <c r="J19" s="1760">
        <v>22</v>
      </c>
      <c r="K19" s="1754">
        <f>Bridge!$J$49</f>
        <v>738.38999999999987</v>
      </c>
      <c r="L19" s="1747">
        <f>Bridge!$L$49</f>
        <v>5908.42</v>
      </c>
      <c r="M19" s="1760">
        <v>31</v>
      </c>
      <c r="N19" s="1754">
        <f>Bridge!$J$81</f>
        <v>857.3</v>
      </c>
      <c r="O19" s="1747">
        <f>Bridge!$L$81</f>
        <v>3862.72</v>
      </c>
      <c r="P19" s="1757">
        <f t="shared" si="11"/>
        <v>70</v>
      </c>
      <c r="Q19" s="1754">
        <f>H19+K19+N19</f>
        <v>2078.8099999999995</v>
      </c>
      <c r="R19" s="1747">
        <f>I19+L19+O19</f>
        <v>13121.65</v>
      </c>
    </row>
    <row r="20" spans="1:18" ht="27" customHeight="1">
      <c r="A20" s="1745">
        <v>2</v>
      </c>
      <c r="B20" s="1745" t="s">
        <v>2873</v>
      </c>
      <c r="C20" s="1752">
        <v>1093.52</v>
      </c>
      <c r="D20" s="1753">
        <v>5705.64</v>
      </c>
      <c r="E20" s="1752">
        <v>544.73</v>
      </c>
      <c r="F20" s="1753">
        <v>3566.61</v>
      </c>
      <c r="G20" s="1760">
        <v>3</v>
      </c>
      <c r="H20" s="1754">
        <f>Bridge!$J$90</f>
        <v>143</v>
      </c>
      <c r="I20" s="1747">
        <f>Bridge!$L$90</f>
        <v>1036.08</v>
      </c>
      <c r="J20" s="1760">
        <v>9</v>
      </c>
      <c r="K20" s="1754">
        <f>Bridge!$J$101</f>
        <v>183</v>
      </c>
      <c r="L20" s="1747">
        <f>Bridge!$L$101</f>
        <v>1246.2</v>
      </c>
      <c r="M20" s="1760">
        <v>12</v>
      </c>
      <c r="N20" s="1754">
        <f>Bridge!$J$113</f>
        <v>213</v>
      </c>
      <c r="O20" s="1747">
        <f>Bridge!$L$113</f>
        <v>1491</v>
      </c>
      <c r="P20" s="1757">
        <f t="shared" si="11"/>
        <v>24</v>
      </c>
      <c r="Q20" s="1754">
        <f t="shared" si="11"/>
        <v>539</v>
      </c>
      <c r="R20" s="1747">
        <f t="shared" si="11"/>
        <v>3773.2799999999997</v>
      </c>
    </row>
    <row r="21" spans="1:18" ht="27" customHeight="1">
      <c r="A21" s="1745">
        <v>3</v>
      </c>
      <c r="B21" s="1745" t="s">
        <v>2874</v>
      </c>
      <c r="C21" s="1754">
        <v>250</v>
      </c>
      <c r="D21" s="1747">
        <f>C21*3</f>
        <v>750</v>
      </c>
      <c r="E21" s="1754">
        <f>1047-200</f>
        <v>847</v>
      </c>
      <c r="F21" s="1747">
        <f>4000+123</f>
        <v>4123</v>
      </c>
      <c r="G21" s="1760">
        <v>2</v>
      </c>
      <c r="H21" s="1754">
        <f>Bridge!$J$122</f>
        <v>74</v>
      </c>
      <c r="I21" s="1747">
        <f>Bridge!$L$122</f>
        <v>537.84</v>
      </c>
      <c r="J21" s="1760">
        <v>4</v>
      </c>
      <c r="K21" s="1754">
        <f>Bridge!$J$129</f>
        <v>92</v>
      </c>
      <c r="L21" s="1747">
        <f>Bridge!$L$129</f>
        <v>750.51</v>
      </c>
      <c r="M21" s="1760">
        <v>20</v>
      </c>
      <c r="N21" s="1754">
        <f>Bridge!$J$151</f>
        <v>545.05999999999995</v>
      </c>
      <c r="O21" s="1747">
        <f>Bridge!$L$151</f>
        <v>3256.5</v>
      </c>
      <c r="P21" s="1757">
        <f t="shared" si="11"/>
        <v>26</v>
      </c>
      <c r="Q21" s="1754">
        <f t="shared" si="11"/>
        <v>711.06</v>
      </c>
      <c r="R21" s="1747">
        <f t="shared" si="11"/>
        <v>4544.8500000000004</v>
      </c>
    </row>
    <row r="22" spans="1:18" ht="27" customHeight="1">
      <c r="A22" s="1745">
        <v>4</v>
      </c>
      <c r="B22" s="1745" t="s">
        <v>2875</v>
      </c>
      <c r="C22" s="1754">
        <v>125</v>
      </c>
      <c r="D22" s="1747">
        <f>C22*3</f>
        <v>375</v>
      </c>
      <c r="E22" s="1754">
        <v>400.61</v>
      </c>
      <c r="F22" s="1745">
        <v>2123.52</v>
      </c>
      <c r="G22" s="1760">
        <v>2</v>
      </c>
      <c r="H22" s="1754">
        <f>Bridge!$J$159</f>
        <v>22</v>
      </c>
      <c r="I22" s="1747">
        <f>Bridge!$L$159</f>
        <v>196.56</v>
      </c>
      <c r="J22" s="1760">
        <v>1</v>
      </c>
      <c r="K22" s="1754">
        <f>Bridge!$J$163</f>
        <v>54.06</v>
      </c>
      <c r="L22" s="1747">
        <f>Bridge!$L$163</f>
        <v>306.8</v>
      </c>
      <c r="M22" s="1760">
        <v>7</v>
      </c>
      <c r="N22" s="1754">
        <f>Bridge!$J$172</f>
        <v>143</v>
      </c>
      <c r="O22" s="1747">
        <f>Bridge!$L$172</f>
        <v>853</v>
      </c>
      <c r="P22" s="1757">
        <f t="shared" si="11"/>
        <v>10</v>
      </c>
      <c r="Q22" s="1754">
        <f t="shared" si="11"/>
        <v>219.06</v>
      </c>
      <c r="R22" s="1747">
        <f t="shared" si="11"/>
        <v>1356.3600000000001</v>
      </c>
    </row>
    <row r="23" spans="1:18" ht="18.600000000000001">
      <c r="A23" s="2088" t="s">
        <v>2876</v>
      </c>
      <c r="B23" s="2089"/>
      <c r="C23" s="1571">
        <f t="shared" ref="C23:F23" si="12">SUM(C19:C22)</f>
        <v>3614.09</v>
      </c>
      <c r="D23" s="1566">
        <f t="shared" si="12"/>
        <v>19536.63</v>
      </c>
      <c r="E23" s="1571">
        <f t="shared" si="12"/>
        <v>3467.48</v>
      </c>
      <c r="F23" s="1566">
        <f t="shared" si="12"/>
        <v>20743.170000000002</v>
      </c>
      <c r="G23" s="1761">
        <f t="shared" ref="G23:O23" si="13">G19+G20+G21+G22</f>
        <v>24</v>
      </c>
      <c r="H23" s="1570">
        <f t="shared" si="13"/>
        <v>722.12</v>
      </c>
      <c r="I23" s="1565">
        <f t="shared" si="13"/>
        <v>5120.9900000000007</v>
      </c>
      <c r="J23" s="1761">
        <f t="shared" si="13"/>
        <v>36</v>
      </c>
      <c r="K23" s="1570">
        <f t="shared" si="13"/>
        <v>1067.4499999999998</v>
      </c>
      <c r="L23" s="1565">
        <f t="shared" si="13"/>
        <v>8211.93</v>
      </c>
      <c r="M23" s="1761">
        <f t="shared" si="13"/>
        <v>70</v>
      </c>
      <c r="N23" s="1570">
        <f t="shared" si="13"/>
        <v>1758.36</v>
      </c>
      <c r="O23" s="1565">
        <f t="shared" si="13"/>
        <v>9463.2199999999993</v>
      </c>
      <c r="P23" s="1758">
        <f t="shared" si="11"/>
        <v>130</v>
      </c>
      <c r="Q23" s="1570">
        <f t="shared" si="11"/>
        <v>3547.9299999999994</v>
      </c>
      <c r="R23" s="1565">
        <f t="shared" si="11"/>
        <v>22796.14</v>
      </c>
    </row>
    <row r="24" spans="1:18" ht="18.600000000000001">
      <c r="A24" s="2084" t="s">
        <v>2877</v>
      </c>
      <c r="B24" s="2085"/>
      <c r="C24" s="1572"/>
      <c r="D24" s="1568"/>
      <c r="E24" s="1572"/>
      <c r="F24" s="1562"/>
      <c r="G24" s="1756"/>
      <c r="H24" s="1562"/>
      <c r="I24" s="1562"/>
      <c r="J24" s="1756"/>
      <c r="K24" s="1562"/>
      <c r="L24" s="1562"/>
      <c r="M24" s="1756"/>
      <c r="N24" s="1562"/>
      <c r="O24" s="1562"/>
      <c r="P24" s="1768"/>
      <c r="Q24" s="1567"/>
      <c r="R24" s="1569"/>
    </row>
    <row r="25" spans="1:18" ht="18.600000000000001">
      <c r="A25" s="1745">
        <v>1</v>
      </c>
      <c r="B25" s="1745" t="s">
        <v>2878</v>
      </c>
      <c r="C25" s="1752">
        <v>579.77</v>
      </c>
      <c r="D25" s="1753">
        <v>1794.06</v>
      </c>
      <c r="E25" s="1752">
        <v>679.77</v>
      </c>
      <c r="F25" s="1753">
        <v>1794.06</v>
      </c>
      <c r="G25" s="1760">
        <v>113</v>
      </c>
      <c r="H25" s="1754">
        <f>Culvert!J37</f>
        <v>347.89499999999998</v>
      </c>
      <c r="I25" s="1748">
        <f>Culvert!L37</f>
        <v>1204.73</v>
      </c>
      <c r="J25" s="1760">
        <v>29</v>
      </c>
      <c r="K25" s="1754">
        <f>Culvert!$J$46</f>
        <v>72.825000000000003</v>
      </c>
      <c r="L25" s="1747">
        <f>Culvert!$L$46</f>
        <v>279.31</v>
      </c>
      <c r="M25" s="1760">
        <v>3</v>
      </c>
      <c r="N25" s="1754">
        <f>Culvert!$J$52</f>
        <v>16</v>
      </c>
      <c r="O25" s="1747">
        <f>Culvert!$L$52</f>
        <v>133.26999999999998</v>
      </c>
      <c r="P25" s="1757">
        <f t="shared" ref="P25:R29" si="14">G25+J25+M25</f>
        <v>145</v>
      </c>
      <c r="Q25" s="1754">
        <f t="shared" si="14"/>
        <v>436.71999999999997</v>
      </c>
      <c r="R25" s="1747">
        <f t="shared" si="14"/>
        <v>1617.31</v>
      </c>
    </row>
    <row r="26" spans="1:18" ht="18.600000000000001">
      <c r="A26" s="1745">
        <v>2</v>
      </c>
      <c r="B26" s="1745" t="s">
        <v>2879</v>
      </c>
      <c r="C26" s="1752">
        <v>341.58</v>
      </c>
      <c r="D26" s="1753">
        <v>847.61</v>
      </c>
      <c r="E26" s="1752">
        <v>361.58</v>
      </c>
      <c r="F26" s="1753">
        <v>970.61</v>
      </c>
      <c r="G26" s="1760">
        <v>98</v>
      </c>
      <c r="H26" s="1754">
        <f>Culvert!$J$84</f>
        <v>273.38</v>
      </c>
      <c r="I26" s="1747">
        <f>Culvert!$L$84</f>
        <v>859.34</v>
      </c>
      <c r="J26" s="1760">
        <v>14</v>
      </c>
      <c r="K26" s="1754">
        <f>Culvert!$J$91</f>
        <v>51.2</v>
      </c>
      <c r="L26" s="1747">
        <f>Culvert!$L$91</f>
        <v>152.28</v>
      </c>
      <c r="M26" s="1760">
        <v>0</v>
      </c>
      <c r="N26" s="1754">
        <v>0</v>
      </c>
      <c r="O26" s="1747">
        <v>0</v>
      </c>
      <c r="P26" s="1757">
        <f t="shared" si="14"/>
        <v>112</v>
      </c>
      <c r="Q26" s="1754">
        <f t="shared" si="14"/>
        <v>324.58</v>
      </c>
      <c r="R26" s="1747">
        <f t="shared" si="14"/>
        <v>1011.62</v>
      </c>
    </row>
    <row r="27" spans="1:18" ht="18.600000000000001">
      <c r="A27" s="1745">
        <v>3</v>
      </c>
      <c r="B27" s="1745" t="s">
        <v>2880</v>
      </c>
      <c r="C27" s="1752">
        <v>120</v>
      </c>
      <c r="D27" s="1747">
        <v>360</v>
      </c>
      <c r="E27" s="1752">
        <v>619.11</v>
      </c>
      <c r="F27" s="1753">
        <v>1053.7</v>
      </c>
      <c r="G27" s="1760">
        <v>231</v>
      </c>
      <c r="H27" s="1754">
        <f>Culvert!$J$170</f>
        <v>645.90999999999974</v>
      </c>
      <c r="I27" s="1747">
        <f>Culvert!$L$170</f>
        <v>1615.79</v>
      </c>
      <c r="J27" s="1760">
        <v>3</v>
      </c>
      <c r="K27" s="1754">
        <f>Culvert!$J$176</f>
        <v>38.799999999999997</v>
      </c>
      <c r="L27" s="1747">
        <f>Culvert!$L$176</f>
        <v>119.94</v>
      </c>
      <c r="M27" s="1760">
        <v>15</v>
      </c>
      <c r="N27" s="1754">
        <f>Culvert!$J$193</f>
        <v>100.5</v>
      </c>
      <c r="O27" s="1747">
        <f>Culvert!$L$193</f>
        <v>199</v>
      </c>
      <c r="P27" s="1757">
        <f t="shared" si="14"/>
        <v>249</v>
      </c>
      <c r="Q27" s="1754">
        <f t="shared" si="14"/>
        <v>785.2099999999997</v>
      </c>
      <c r="R27" s="1747">
        <f t="shared" si="14"/>
        <v>1934.73</v>
      </c>
    </row>
    <row r="28" spans="1:18" ht="18.600000000000001">
      <c r="A28" s="1745">
        <v>4</v>
      </c>
      <c r="B28" s="1745" t="s">
        <v>2881</v>
      </c>
      <c r="C28" s="1752">
        <v>95</v>
      </c>
      <c r="D28" s="1747">
        <v>184</v>
      </c>
      <c r="E28" s="1752">
        <v>439.59</v>
      </c>
      <c r="F28" s="1753">
        <v>784.98</v>
      </c>
      <c r="G28" s="1760">
        <v>119</v>
      </c>
      <c r="H28" s="1754">
        <f>Culvert!$J$251</f>
        <v>375.25000000000006</v>
      </c>
      <c r="I28" s="1747">
        <f>Culvert!$L$251</f>
        <v>937.41000000000031</v>
      </c>
      <c r="J28" s="1760">
        <v>1</v>
      </c>
      <c r="K28" s="1754">
        <f>Culvert!$J$255</f>
        <v>8</v>
      </c>
      <c r="L28" s="1747">
        <f>Culvert!$L$255</f>
        <v>21.56</v>
      </c>
      <c r="M28" s="1760">
        <v>18</v>
      </c>
      <c r="N28" s="1754">
        <f>Culvert!$J$275</f>
        <v>111.3</v>
      </c>
      <c r="O28" s="1747">
        <f>Culvert!$L$275</f>
        <v>80</v>
      </c>
      <c r="P28" s="1757">
        <f t="shared" si="14"/>
        <v>138</v>
      </c>
      <c r="Q28" s="1754">
        <f t="shared" si="14"/>
        <v>494.55000000000007</v>
      </c>
      <c r="R28" s="1747">
        <f t="shared" si="14"/>
        <v>1038.9700000000003</v>
      </c>
    </row>
    <row r="29" spans="1:18" ht="18.600000000000001">
      <c r="A29" s="2086" t="s">
        <v>2882</v>
      </c>
      <c r="B29" s="2087"/>
      <c r="C29" s="1771">
        <f t="shared" ref="C29:F29" si="15">SUM(C25:C28)</f>
        <v>1136.3499999999999</v>
      </c>
      <c r="D29" s="1772">
        <f t="shared" si="15"/>
        <v>3185.67</v>
      </c>
      <c r="E29" s="1771">
        <f t="shared" si="15"/>
        <v>2100.0500000000002</v>
      </c>
      <c r="F29" s="1772">
        <f t="shared" si="15"/>
        <v>4603.3500000000004</v>
      </c>
      <c r="G29" s="1760">
        <f t="shared" ref="G29:O29" si="16">G25+G26+G27+G28</f>
        <v>561</v>
      </c>
      <c r="H29" s="1754">
        <f t="shared" si="16"/>
        <v>1642.4349999999997</v>
      </c>
      <c r="I29" s="1747">
        <f t="shared" si="16"/>
        <v>4617.2700000000004</v>
      </c>
      <c r="J29" s="1760">
        <f t="shared" si="16"/>
        <v>47</v>
      </c>
      <c r="K29" s="1754">
        <f t="shared" si="16"/>
        <v>170.82499999999999</v>
      </c>
      <c r="L29" s="1747">
        <f t="shared" si="16"/>
        <v>573.08999999999992</v>
      </c>
      <c r="M29" s="1760">
        <f t="shared" si="16"/>
        <v>36</v>
      </c>
      <c r="N29" s="1754">
        <f t="shared" si="16"/>
        <v>227.8</v>
      </c>
      <c r="O29" s="1747">
        <f t="shared" si="16"/>
        <v>412.27</v>
      </c>
      <c r="P29" s="1757">
        <f>G29+J29+M29</f>
        <v>644</v>
      </c>
      <c r="Q29" s="1754">
        <f>H29+K29+N29</f>
        <v>2041.0599999999997</v>
      </c>
      <c r="R29" s="1747">
        <f t="shared" si="14"/>
        <v>5602.630000000001</v>
      </c>
    </row>
    <row r="30" spans="1:18" ht="18.600000000000001">
      <c r="A30" s="1573"/>
      <c r="B30" s="1573"/>
      <c r="C30" s="1573"/>
      <c r="D30" s="1573"/>
      <c r="E30" s="1573"/>
      <c r="F30" s="1573"/>
      <c r="G30" s="1762"/>
      <c r="H30" s="1573"/>
      <c r="I30" s="1573"/>
      <c r="J30" s="1762"/>
      <c r="K30" s="1573"/>
      <c r="L30" s="1573"/>
      <c r="M30" s="1762"/>
      <c r="N30" s="1573"/>
      <c r="O30" s="1573"/>
      <c r="P30" s="1762"/>
      <c r="Q30" s="1573"/>
      <c r="R30" s="1574"/>
    </row>
    <row r="31" spans="1:18">
      <c r="A31" s="1575"/>
      <c r="B31" s="1575"/>
      <c r="C31" s="1575"/>
      <c r="D31" s="1575"/>
      <c r="E31" s="1575"/>
      <c r="F31" s="1575"/>
      <c r="G31" s="1763"/>
      <c r="H31" s="1575"/>
      <c r="I31" s="1575"/>
      <c r="J31" s="1763"/>
      <c r="K31" s="1575"/>
      <c r="L31" s="1575"/>
      <c r="M31" s="1763"/>
      <c r="N31" s="1575"/>
      <c r="O31" s="1575"/>
      <c r="P31" s="1763"/>
      <c r="Q31" s="1575"/>
      <c r="R31" s="1575"/>
    </row>
    <row r="32" spans="1:18" ht="15.6" thickBot="1">
      <c r="B32" s="1780" t="s">
        <v>2883</v>
      </c>
      <c r="C32" s="1764">
        <f>C10+C16</f>
        <v>544.97</v>
      </c>
      <c r="D32" s="1764">
        <f t="shared" ref="D32:Q32" si="17">D10+D16</f>
        <v>32936.050000000003</v>
      </c>
      <c r="E32" s="1764">
        <f t="shared" si="17"/>
        <v>698.53</v>
      </c>
      <c r="F32" s="1764">
        <f t="shared" si="17"/>
        <v>35800.78</v>
      </c>
      <c r="G32" s="1764">
        <f t="shared" si="17"/>
        <v>280</v>
      </c>
      <c r="H32" s="1764">
        <f t="shared" si="17"/>
        <v>443.68300000000011</v>
      </c>
      <c r="I32" s="1764">
        <f t="shared" si="17"/>
        <v>21895.320000000003</v>
      </c>
      <c r="J32" s="1764">
        <f t="shared" si="17"/>
        <v>121</v>
      </c>
      <c r="K32" s="1764">
        <f t="shared" si="17"/>
        <v>187.54399999999998</v>
      </c>
      <c r="L32" s="1764">
        <f t="shared" si="17"/>
        <v>12558.020000000002</v>
      </c>
      <c r="M32" s="1764">
        <f t="shared" si="17"/>
        <v>266</v>
      </c>
      <c r="N32" s="1764">
        <f t="shared" si="17"/>
        <v>360.10400000000004</v>
      </c>
      <c r="O32" s="1764">
        <f t="shared" si="17"/>
        <v>23559.295000000002</v>
      </c>
      <c r="P32" s="1764">
        <f t="shared" si="17"/>
        <v>667</v>
      </c>
      <c r="Q32" s="1764">
        <f t="shared" si="17"/>
        <v>991.33100000000013</v>
      </c>
      <c r="R32" s="1764">
        <f>R10+R16</f>
        <v>58012.635000000002</v>
      </c>
    </row>
    <row r="33" spans="2:18" hidden="1">
      <c r="B33" s="1781" t="s">
        <v>2884</v>
      </c>
      <c r="C33" s="1781"/>
      <c r="D33" s="1781"/>
      <c r="E33" s="1781">
        <v>698.53</v>
      </c>
      <c r="F33" s="1782">
        <v>35800.78</v>
      </c>
      <c r="G33" s="1782"/>
      <c r="H33" s="1782"/>
      <c r="I33" s="1782"/>
      <c r="J33" s="1782"/>
      <c r="K33" s="1782"/>
      <c r="L33" s="1782"/>
      <c r="M33" s="1782"/>
      <c r="N33" s="1782"/>
      <c r="O33" s="1782"/>
      <c r="P33" s="1781"/>
      <c r="Q33" s="1781">
        <v>1109.6500000000001</v>
      </c>
      <c r="R33" s="1782">
        <v>66445.31</v>
      </c>
    </row>
    <row r="34" spans="2:18" ht="16.2" thickTop="1" thickBot="1">
      <c r="B34" s="1786"/>
      <c r="C34" s="1786"/>
      <c r="D34" s="1786"/>
      <c r="E34" s="1786"/>
      <c r="F34" s="1787"/>
      <c r="G34" s="1787"/>
      <c r="H34" s="1787"/>
      <c r="I34" s="1787"/>
      <c r="J34" s="1787"/>
      <c r="K34" s="1787"/>
      <c r="L34" s="1787"/>
      <c r="M34" s="1787"/>
      <c r="N34" s="1787"/>
      <c r="O34" s="1787"/>
      <c r="P34" s="1786"/>
      <c r="Q34" s="1786"/>
      <c r="R34" s="1787"/>
    </row>
    <row r="35" spans="2:18" hidden="1">
      <c r="B35" s="1783"/>
      <c r="C35" s="1783"/>
      <c r="D35" s="1783"/>
      <c r="E35" s="1784">
        <f>E32-E33</f>
        <v>0</v>
      </c>
      <c r="F35" s="1784">
        <f>F32-F33</f>
        <v>0</v>
      </c>
      <c r="G35" s="1784"/>
      <c r="H35" s="1784"/>
      <c r="I35" s="1784"/>
      <c r="J35" s="1784"/>
      <c r="K35" s="1784"/>
      <c r="L35" s="1784"/>
      <c r="M35" s="1784"/>
      <c r="N35" s="1784"/>
      <c r="O35" s="1784"/>
      <c r="P35" s="1785"/>
      <c r="Q35" s="1784">
        <f>Q32-Q33</f>
        <v>-118.31899999999996</v>
      </c>
      <c r="R35" s="1784">
        <f>R32-R33</f>
        <v>-8432.6749999999956</v>
      </c>
    </row>
    <row r="36" spans="2:18" ht="15.6" thickTop="1">
      <c r="B36" s="1780" t="s">
        <v>2885</v>
      </c>
      <c r="C36" s="1764">
        <f>C23+C29</f>
        <v>4750.4400000000005</v>
      </c>
      <c r="D36" s="1769">
        <f>D23+D29</f>
        <v>22722.300000000003</v>
      </c>
      <c r="E36" s="1764">
        <f>E23+E29</f>
        <v>5567.5300000000007</v>
      </c>
      <c r="F36" s="1764">
        <f>F23+F29</f>
        <v>25346.520000000004</v>
      </c>
      <c r="G36" s="1764">
        <f t="shared" ref="G36:P36" si="18">G23+G29</f>
        <v>585</v>
      </c>
      <c r="H36" s="1764">
        <f t="shared" si="18"/>
        <v>2364.5549999999998</v>
      </c>
      <c r="I36" s="1764">
        <f t="shared" si="18"/>
        <v>9738.260000000002</v>
      </c>
      <c r="J36" s="1764">
        <f t="shared" si="18"/>
        <v>83</v>
      </c>
      <c r="K36" s="1764">
        <f t="shared" si="18"/>
        <v>1238.2749999999999</v>
      </c>
      <c r="L36" s="1764">
        <f t="shared" si="18"/>
        <v>8785.02</v>
      </c>
      <c r="M36" s="1764">
        <f t="shared" si="18"/>
        <v>106</v>
      </c>
      <c r="N36" s="1764">
        <f t="shared" si="18"/>
        <v>1986.1599999999999</v>
      </c>
      <c r="O36" s="1764">
        <f t="shared" si="18"/>
        <v>9875.49</v>
      </c>
      <c r="P36" s="1764">
        <f t="shared" si="18"/>
        <v>774</v>
      </c>
      <c r="Q36" s="1764">
        <f>Q23+Q29</f>
        <v>5588.9899999999989</v>
      </c>
      <c r="R36" s="1764">
        <f>R23+R29</f>
        <v>28398.77</v>
      </c>
    </row>
    <row r="37" spans="2:18" hidden="1">
      <c r="B37" s="1576" t="s">
        <v>2884</v>
      </c>
      <c r="C37" s="1576"/>
      <c r="D37" s="1576"/>
      <c r="E37" s="1576">
        <v>5567.53</v>
      </c>
      <c r="F37" s="1577">
        <v>25346.52</v>
      </c>
      <c r="G37" s="1765"/>
      <c r="H37" s="1577"/>
      <c r="I37" s="1577"/>
      <c r="J37" s="1765"/>
      <c r="K37" s="1577"/>
      <c r="L37" s="1577"/>
      <c r="M37" s="1765"/>
      <c r="N37" s="1577"/>
      <c r="O37" s="1577"/>
      <c r="P37" s="1770"/>
      <c r="Q37" s="1577">
        <v>5556.93</v>
      </c>
      <c r="R37" s="1577">
        <v>33862.699999999997</v>
      </c>
    </row>
    <row r="38" spans="2:18" hidden="1">
      <c r="B38" s="1576"/>
      <c r="C38" s="1576"/>
      <c r="D38" s="1576"/>
      <c r="E38" s="1578">
        <f>E36-E37</f>
        <v>0</v>
      </c>
      <c r="F38" s="1578">
        <f>F36-F37</f>
        <v>0</v>
      </c>
      <c r="G38" s="1766"/>
      <c r="H38" s="1578"/>
      <c r="I38" s="1578"/>
      <c r="J38" s="1766"/>
      <c r="K38" s="1578"/>
      <c r="L38" s="1578"/>
      <c r="M38" s="1766"/>
      <c r="N38" s="1578"/>
      <c r="O38" s="1578"/>
      <c r="P38" s="1766"/>
      <c r="Q38" s="1578">
        <f>Q36-Q37</f>
        <v>32.059999999998581</v>
      </c>
      <c r="R38" s="1578">
        <f>R36-R37</f>
        <v>-5463.9299999999967</v>
      </c>
    </row>
  </sheetData>
  <mergeCells count="19">
    <mergeCell ref="A24:B24"/>
    <mergeCell ref="A29:B29"/>
    <mergeCell ref="A5:B5"/>
    <mergeCell ref="A11:B11"/>
    <mergeCell ref="A17:B17"/>
    <mergeCell ref="A18:B18"/>
    <mergeCell ref="A23:B23"/>
    <mergeCell ref="A10:B10"/>
    <mergeCell ref="A16:B16"/>
    <mergeCell ref="A1:R1"/>
    <mergeCell ref="A2:A4"/>
    <mergeCell ref="B2:B4"/>
    <mergeCell ref="G2:R2"/>
    <mergeCell ref="G3:I3"/>
    <mergeCell ref="J3:L3"/>
    <mergeCell ref="M3:O3"/>
    <mergeCell ref="P3:R3"/>
    <mergeCell ref="C2:D2"/>
    <mergeCell ref="E2:F2"/>
  </mergeCells>
  <printOptions horizontalCentered="1"/>
  <pageMargins left="0" right="0" top="0.5" bottom="0.5" header="0" footer="0"/>
  <pageSetup paperSize="9" scale="60" orientation="landscape" r:id="rId1"/>
  <headerFooter>
    <oddFooter>&amp;L&amp;5&amp;Z&amp;F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Y342"/>
  <sheetViews>
    <sheetView topLeftCell="A300" zoomScale="90" zoomScaleNormal="90" workbookViewId="0">
      <selection activeCell="E332" sqref="E332"/>
    </sheetView>
  </sheetViews>
  <sheetFormatPr defaultColWidth="9.109375" defaultRowHeight="14.4"/>
  <cols>
    <col min="1" max="1" width="9.109375" style="67"/>
    <col min="2" max="2" width="4.33203125" style="162" customWidth="1"/>
    <col min="3" max="3" width="8.5546875" style="162" customWidth="1"/>
    <col min="4" max="4" width="11.109375" style="162" customWidth="1"/>
    <col min="5" max="5" width="10" style="228" customWidth="1"/>
    <col min="6" max="6" width="67.33203125" style="233" customWidth="1"/>
    <col min="7" max="7" width="28.5546875" style="233" hidden="1" customWidth="1"/>
    <col min="8" max="9" width="63.5546875" style="67" hidden="1" customWidth="1"/>
    <col min="10" max="10" width="9.6640625" style="172" customWidth="1"/>
    <col min="11" max="11" width="7.88671875" style="172" customWidth="1"/>
    <col min="12" max="12" width="7.33203125" style="228" customWidth="1"/>
    <col min="13" max="13" width="8.109375" style="228" customWidth="1"/>
    <col min="14" max="14" width="8.44140625" style="228" customWidth="1"/>
    <col min="15" max="15" width="12.5546875" style="67" customWidth="1"/>
    <col min="16" max="16" width="11.6640625" style="67" customWidth="1"/>
    <col min="17" max="17" width="10.33203125" style="172" customWidth="1"/>
    <col min="18" max="18" width="0.33203125" style="67" hidden="1" customWidth="1"/>
    <col min="19" max="19" width="4.109375" style="67" customWidth="1"/>
    <col min="20" max="20" width="14.88671875" style="858" customWidth="1"/>
    <col min="21" max="16384" width="9.109375" style="67"/>
  </cols>
  <sheetData>
    <row r="1" spans="1:20" s="10" customFormat="1" ht="22.2">
      <c r="B1" s="614"/>
      <c r="C1" s="615"/>
      <c r="D1" s="616"/>
      <c r="E1" s="617"/>
      <c r="F1" s="613"/>
      <c r="G1" s="612"/>
      <c r="H1" s="612"/>
      <c r="I1" s="612"/>
      <c r="J1" s="612"/>
      <c r="K1" s="612"/>
      <c r="L1" s="612"/>
      <c r="M1" s="612"/>
      <c r="N1" s="1804" t="s">
        <v>2841</v>
      </c>
      <c r="O1" s="1804"/>
      <c r="P1" s="1804"/>
      <c r="Q1" s="1804"/>
      <c r="T1" s="848"/>
    </row>
    <row r="2" spans="1:20" s="579" customFormat="1" ht="22.2">
      <c r="B2" s="1805" t="s">
        <v>2462</v>
      </c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Q2" s="1805"/>
      <c r="T2" s="853"/>
    </row>
    <row r="3" spans="1:20" s="10" customFormat="1" ht="18.600000000000001">
      <c r="B3" s="1898" t="s">
        <v>2458</v>
      </c>
      <c r="C3" s="1898"/>
      <c r="D3" s="1898"/>
      <c r="E3" s="1898"/>
      <c r="F3" s="1898"/>
      <c r="G3" s="1898"/>
      <c r="H3" s="1898"/>
      <c r="I3" s="1898"/>
      <c r="J3" s="1898"/>
      <c r="K3" s="1898"/>
      <c r="L3" s="1898"/>
      <c r="M3" s="1898"/>
      <c r="N3" s="1898"/>
      <c r="O3" s="1898"/>
      <c r="P3" s="1898"/>
      <c r="Q3" s="1898"/>
      <c r="T3" s="848"/>
    </row>
    <row r="4" spans="1:20" s="163" customFormat="1" ht="16.2">
      <c r="A4" s="1862" t="s">
        <v>1671</v>
      </c>
      <c r="B4" s="1862" t="s">
        <v>1671</v>
      </c>
      <c r="C4" s="1862" t="s">
        <v>1674</v>
      </c>
      <c r="D4" s="1862" t="s">
        <v>1675</v>
      </c>
      <c r="E4" s="1907" t="s">
        <v>1672</v>
      </c>
      <c r="F4" s="1862" t="s">
        <v>1673</v>
      </c>
      <c r="G4" s="1903" t="s">
        <v>462</v>
      </c>
      <c r="H4" s="1902" t="s">
        <v>391</v>
      </c>
      <c r="I4" s="1902"/>
      <c r="J4" s="1904" t="s">
        <v>782</v>
      </c>
      <c r="K4" s="1904" t="s">
        <v>783</v>
      </c>
      <c r="L4" s="1861" t="s">
        <v>784</v>
      </c>
      <c r="M4" s="1861" t="s">
        <v>785</v>
      </c>
      <c r="N4" s="1861" t="s">
        <v>786</v>
      </c>
      <c r="O4" s="1861"/>
      <c r="P4" s="1861"/>
      <c r="Q4" s="1901" t="s">
        <v>2181</v>
      </c>
      <c r="R4" s="1880" t="s">
        <v>1769</v>
      </c>
      <c r="T4" s="854"/>
    </row>
    <row r="5" spans="1:20" s="163" customFormat="1" ht="32.4">
      <c r="A5" s="1863"/>
      <c r="B5" s="1863"/>
      <c r="C5" s="1863"/>
      <c r="D5" s="1863"/>
      <c r="E5" s="1908"/>
      <c r="F5" s="1863"/>
      <c r="G5" s="1903"/>
      <c r="H5" s="1553" t="s">
        <v>67</v>
      </c>
      <c r="I5" s="1553" t="s">
        <v>66</v>
      </c>
      <c r="J5" s="1904"/>
      <c r="K5" s="1904"/>
      <c r="L5" s="1861"/>
      <c r="M5" s="1861"/>
      <c r="N5" s="1551" t="s">
        <v>787</v>
      </c>
      <c r="O5" s="1861" t="s">
        <v>788</v>
      </c>
      <c r="P5" s="1861"/>
      <c r="Q5" s="1901"/>
      <c r="R5" s="1881"/>
      <c r="T5" s="854"/>
    </row>
    <row r="6" spans="1:20" s="66" customFormat="1" ht="21">
      <c r="B6" s="1905" t="s">
        <v>1768</v>
      </c>
      <c r="C6" s="1905"/>
      <c r="D6" s="1905"/>
      <c r="E6" s="1905"/>
      <c r="F6" s="1906"/>
      <c r="G6" s="574"/>
      <c r="H6" s="288"/>
      <c r="I6" s="288"/>
      <c r="J6" s="585"/>
      <c r="K6" s="585"/>
      <c r="L6" s="586"/>
      <c r="M6" s="586"/>
      <c r="N6" s="586"/>
      <c r="O6" s="587"/>
      <c r="P6" s="587"/>
      <c r="Q6" s="588"/>
      <c r="T6" s="855"/>
    </row>
    <row r="7" spans="1:20" s="873" customFormat="1" ht="12">
      <c r="A7" s="146">
        <v>1</v>
      </c>
      <c r="B7" s="1587">
        <v>2</v>
      </c>
      <c r="C7" s="1587" t="s">
        <v>57</v>
      </c>
      <c r="D7" s="1587" t="s">
        <v>63</v>
      </c>
      <c r="E7" s="1588">
        <v>504094014</v>
      </c>
      <c r="F7" s="1589" t="s">
        <v>388</v>
      </c>
      <c r="G7" s="1590" t="s">
        <v>2228</v>
      </c>
      <c r="H7" s="1591">
        <v>2.2999999999999998</v>
      </c>
      <c r="I7" s="1591">
        <v>132</v>
      </c>
      <c r="J7" s="1592">
        <v>4</v>
      </c>
      <c r="K7" s="1592">
        <v>4</v>
      </c>
      <c r="L7" s="1593"/>
      <c r="M7" s="1559">
        <f t="shared" ref="M7:M32" si="0">J7-K7-L7</f>
        <v>0</v>
      </c>
      <c r="N7" s="1594">
        <f t="shared" ref="N7:N31" si="1">(P7-O7)/1000</f>
        <v>2.2999999999999998</v>
      </c>
      <c r="O7" s="1595">
        <v>1900</v>
      </c>
      <c r="P7" s="1596">
        <v>4200</v>
      </c>
      <c r="Q7" s="1592">
        <v>131.06</v>
      </c>
      <c r="T7" s="204"/>
    </row>
    <row r="8" spans="1:20" s="873" customFormat="1" ht="12">
      <c r="A8" s="146">
        <v>2</v>
      </c>
      <c r="B8" s="2099">
        <v>3</v>
      </c>
      <c r="C8" s="2099" t="s">
        <v>57</v>
      </c>
      <c r="D8" s="2099" t="s">
        <v>59</v>
      </c>
      <c r="E8" s="2101">
        <v>504474298</v>
      </c>
      <c r="F8" s="2102" t="s">
        <v>387</v>
      </c>
      <c r="G8" s="876" t="s">
        <v>2229</v>
      </c>
      <c r="H8" s="1591">
        <v>3.173</v>
      </c>
      <c r="I8" s="1591">
        <v>155</v>
      </c>
      <c r="J8" s="1592">
        <v>5.4</v>
      </c>
      <c r="K8" s="1592">
        <v>4.4000000000000004</v>
      </c>
      <c r="L8" s="1593"/>
      <c r="M8" s="1559">
        <f t="shared" si="0"/>
        <v>1</v>
      </c>
      <c r="N8" s="1594">
        <f t="shared" si="1"/>
        <v>1.8</v>
      </c>
      <c r="O8" s="1595">
        <v>0</v>
      </c>
      <c r="P8" s="1596">
        <v>1800</v>
      </c>
      <c r="Q8" s="1592">
        <v>77.06</v>
      </c>
      <c r="T8" s="204"/>
    </row>
    <row r="9" spans="1:20" s="873" customFormat="1" ht="12">
      <c r="A9" s="146"/>
      <c r="B9" s="2100"/>
      <c r="C9" s="2100"/>
      <c r="D9" s="2100"/>
      <c r="E9" s="2101"/>
      <c r="F9" s="2102"/>
      <c r="G9" s="876" t="s">
        <v>2230</v>
      </c>
      <c r="H9" s="1591"/>
      <c r="I9" s="1591"/>
      <c r="J9" s="1592"/>
      <c r="K9" s="1592"/>
      <c r="L9" s="1593"/>
      <c r="M9" s="1559">
        <f t="shared" si="0"/>
        <v>0</v>
      </c>
      <c r="N9" s="1594">
        <f>(P9-O9)/1000</f>
        <v>1.625</v>
      </c>
      <c r="O9" s="1595">
        <v>1800</v>
      </c>
      <c r="P9" s="1596">
        <v>3425</v>
      </c>
      <c r="Q9" s="1592">
        <v>77.930000000000007</v>
      </c>
      <c r="T9" s="204"/>
    </row>
    <row r="10" spans="1:20" s="873" customFormat="1" ht="24">
      <c r="A10" s="146">
        <v>3</v>
      </c>
      <c r="B10" s="1597">
        <v>4</v>
      </c>
      <c r="C10" s="1597" t="s">
        <v>57</v>
      </c>
      <c r="D10" s="1597" t="s">
        <v>56</v>
      </c>
      <c r="E10" s="1598">
        <v>504854009</v>
      </c>
      <c r="F10" s="1599" t="s">
        <v>386</v>
      </c>
      <c r="G10" s="1590" t="s">
        <v>2231</v>
      </c>
      <c r="H10" s="1600">
        <v>2.23</v>
      </c>
      <c r="I10" s="1600">
        <v>117.34</v>
      </c>
      <c r="J10" s="1594">
        <v>3.25</v>
      </c>
      <c r="K10" s="1594"/>
      <c r="L10" s="1559"/>
      <c r="M10" s="1559">
        <f t="shared" si="0"/>
        <v>3.25</v>
      </c>
      <c r="N10" s="1594">
        <f t="shared" si="1"/>
        <v>2.23</v>
      </c>
      <c r="O10" s="1595">
        <v>0</v>
      </c>
      <c r="P10" s="1596">
        <v>2230</v>
      </c>
      <c r="Q10" s="1594">
        <v>117.34</v>
      </c>
      <c r="T10" s="204"/>
    </row>
    <row r="11" spans="1:20" s="873" customFormat="1" ht="24">
      <c r="A11" s="146">
        <v>4</v>
      </c>
      <c r="B11" s="1597">
        <v>5</v>
      </c>
      <c r="C11" s="1597" t="s">
        <v>61</v>
      </c>
      <c r="D11" s="1597" t="s">
        <v>56</v>
      </c>
      <c r="E11" s="1598">
        <v>504854067</v>
      </c>
      <c r="F11" s="1599" t="s">
        <v>385</v>
      </c>
      <c r="G11" s="1590" t="s">
        <v>2232</v>
      </c>
      <c r="H11" s="1600">
        <v>0.85</v>
      </c>
      <c r="I11" s="1600">
        <f>H11*60</f>
        <v>51</v>
      </c>
      <c r="J11" s="1594">
        <v>2.5</v>
      </c>
      <c r="K11" s="1594">
        <v>2</v>
      </c>
      <c r="L11" s="1559"/>
      <c r="M11" s="1559">
        <f t="shared" si="0"/>
        <v>0.5</v>
      </c>
      <c r="N11" s="1594">
        <f t="shared" si="1"/>
        <v>0.25</v>
      </c>
      <c r="O11" s="1595">
        <v>0</v>
      </c>
      <c r="P11" s="1596">
        <v>250</v>
      </c>
      <c r="Q11" s="1594">
        <v>17.149999999999999</v>
      </c>
      <c r="T11" s="204"/>
    </row>
    <row r="12" spans="1:20" s="873" customFormat="1" ht="12">
      <c r="A12" s="146">
        <v>5</v>
      </c>
      <c r="B12" s="1597">
        <v>11</v>
      </c>
      <c r="C12" s="1597" t="s">
        <v>31</v>
      </c>
      <c r="D12" s="1597" t="s">
        <v>47</v>
      </c>
      <c r="E12" s="1598">
        <v>506024008</v>
      </c>
      <c r="F12" s="1599" t="s">
        <v>372</v>
      </c>
      <c r="G12" s="1590" t="s">
        <v>848</v>
      </c>
      <c r="H12" s="1600">
        <v>1</v>
      </c>
      <c r="I12" s="1600">
        <v>50.97636</v>
      </c>
      <c r="J12" s="1594">
        <v>3.2639999999999998</v>
      </c>
      <c r="K12" s="1594">
        <v>3.2639999999999998</v>
      </c>
      <c r="L12" s="1559"/>
      <c r="M12" s="1559">
        <f t="shared" si="0"/>
        <v>0</v>
      </c>
      <c r="N12" s="1594">
        <f t="shared" si="1"/>
        <v>1</v>
      </c>
      <c r="O12" s="1595">
        <v>0</v>
      </c>
      <c r="P12" s="1596">
        <v>1000</v>
      </c>
      <c r="Q12" s="1594">
        <v>50.98</v>
      </c>
      <c r="T12" s="204"/>
    </row>
    <row r="13" spans="1:20" s="873" customFormat="1" ht="12">
      <c r="A13" s="146">
        <v>6</v>
      </c>
      <c r="B13" s="1597">
        <v>12</v>
      </c>
      <c r="C13" s="1597" t="s">
        <v>31</v>
      </c>
      <c r="D13" s="1597" t="s">
        <v>47</v>
      </c>
      <c r="E13" s="1598">
        <v>506024034</v>
      </c>
      <c r="F13" s="1599" t="s">
        <v>371</v>
      </c>
      <c r="G13" s="1590" t="s">
        <v>850</v>
      </c>
      <c r="H13" s="1600">
        <v>1</v>
      </c>
      <c r="I13" s="1600">
        <v>60.171489999999999</v>
      </c>
      <c r="J13" s="1594">
        <v>5.5259999999999998</v>
      </c>
      <c r="K13" s="1594">
        <v>0.77400000000000002</v>
      </c>
      <c r="L13" s="1559"/>
      <c r="M13" s="1559">
        <f t="shared" si="0"/>
        <v>4.7519999999999998</v>
      </c>
      <c r="N13" s="1594">
        <f t="shared" si="1"/>
        <v>1</v>
      </c>
      <c r="O13" s="1595">
        <v>0</v>
      </c>
      <c r="P13" s="1596">
        <v>1000</v>
      </c>
      <c r="Q13" s="1594">
        <v>60.17</v>
      </c>
      <c r="T13" s="204"/>
    </row>
    <row r="14" spans="1:20" s="873" customFormat="1" ht="12">
      <c r="A14" s="146">
        <v>7</v>
      </c>
      <c r="B14" s="1597">
        <v>13</v>
      </c>
      <c r="C14" s="1597" t="s">
        <v>31</v>
      </c>
      <c r="D14" s="1597" t="s">
        <v>47</v>
      </c>
      <c r="E14" s="1598">
        <v>506024040</v>
      </c>
      <c r="F14" s="1599" t="s">
        <v>370</v>
      </c>
      <c r="G14" s="1590" t="s">
        <v>851</v>
      </c>
      <c r="H14" s="1600">
        <v>3</v>
      </c>
      <c r="I14" s="1600">
        <v>180</v>
      </c>
      <c r="J14" s="1594">
        <v>1</v>
      </c>
      <c r="K14" s="1594"/>
      <c r="L14" s="1559"/>
      <c r="M14" s="1559">
        <f t="shared" si="0"/>
        <v>1</v>
      </c>
      <c r="N14" s="1594">
        <f t="shared" si="1"/>
        <v>1</v>
      </c>
      <c r="O14" s="1595">
        <v>0</v>
      </c>
      <c r="P14" s="1596">
        <v>1000</v>
      </c>
      <c r="Q14" s="1594">
        <v>49.26</v>
      </c>
      <c r="T14" s="204"/>
    </row>
    <row r="15" spans="1:20" s="158" customFormat="1" ht="24">
      <c r="A15" s="146">
        <v>8</v>
      </c>
      <c r="B15" s="1597">
        <v>19</v>
      </c>
      <c r="C15" s="1597" t="s">
        <v>31</v>
      </c>
      <c r="D15" s="1597" t="s">
        <v>5</v>
      </c>
      <c r="E15" s="1598">
        <v>506514059</v>
      </c>
      <c r="F15" s="1599" t="s">
        <v>360</v>
      </c>
      <c r="G15" s="1590" t="s">
        <v>2446</v>
      </c>
      <c r="H15" s="1600">
        <v>0.73199999999999998</v>
      </c>
      <c r="I15" s="1600">
        <v>29.00881</v>
      </c>
      <c r="J15" s="1594">
        <v>0.73199999999999998</v>
      </c>
      <c r="K15" s="1594"/>
      <c r="L15" s="1559"/>
      <c r="M15" s="1559">
        <f t="shared" si="0"/>
        <v>0.73199999999999998</v>
      </c>
      <c r="N15" s="1594">
        <f t="shared" si="1"/>
        <v>0.73199999999999998</v>
      </c>
      <c r="O15" s="1595">
        <v>0</v>
      </c>
      <c r="P15" s="1596">
        <v>732</v>
      </c>
      <c r="Q15" s="1594">
        <v>29.01</v>
      </c>
      <c r="R15" s="158">
        <v>22.39</v>
      </c>
      <c r="T15" s="856"/>
    </row>
    <row r="16" spans="1:20" s="158" customFormat="1" ht="24">
      <c r="A16" s="146">
        <v>9</v>
      </c>
      <c r="B16" s="1597">
        <v>20</v>
      </c>
      <c r="C16" s="1597" t="s">
        <v>31</v>
      </c>
      <c r="D16" s="1597" t="s">
        <v>5</v>
      </c>
      <c r="E16" s="1598">
        <v>506514136</v>
      </c>
      <c r="F16" s="1599" t="s">
        <v>357</v>
      </c>
      <c r="G16" s="1590" t="s">
        <v>2447</v>
      </c>
      <c r="H16" s="1600">
        <v>1.35</v>
      </c>
      <c r="I16" s="1600">
        <v>80</v>
      </c>
      <c r="J16" s="1594">
        <v>7.17</v>
      </c>
      <c r="K16" s="1594">
        <v>1</v>
      </c>
      <c r="L16" s="1559"/>
      <c r="M16" s="1559">
        <f t="shared" si="0"/>
        <v>6.17</v>
      </c>
      <c r="N16" s="1594">
        <f t="shared" si="1"/>
        <v>1</v>
      </c>
      <c r="O16" s="1595">
        <v>0</v>
      </c>
      <c r="P16" s="1596">
        <v>1000</v>
      </c>
      <c r="Q16" s="1594">
        <v>24.31</v>
      </c>
      <c r="R16" s="158">
        <v>20.63</v>
      </c>
      <c r="T16" s="856"/>
    </row>
    <row r="17" spans="1:20" s="158" customFormat="1" ht="12">
      <c r="A17" s="146">
        <v>10</v>
      </c>
      <c r="B17" s="1597">
        <v>21</v>
      </c>
      <c r="C17" s="1597" t="s">
        <v>31</v>
      </c>
      <c r="D17" s="1597" t="s">
        <v>5</v>
      </c>
      <c r="E17" s="1598">
        <v>506514148</v>
      </c>
      <c r="F17" s="1599" t="s">
        <v>361</v>
      </c>
      <c r="G17" s="1590" t="s">
        <v>815</v>
      </c>
      <c r="H17" s="1600">
        <v>0.51300000000000001</v>
      </c>
      <c r="I17" s="1600">
        <v>28.095590000000001</v>
      </c>
      <c r="J17" s="1594">
        <v>1.9</v>
      </c>
      <c r="K17" s="1594"/>
      <c r="L17" s="1559"/>
      <c r="M17" s="1559">
        <f t="shared" si="0"/>
        <v>1.9</v>
      </c>
      <c r="N17" s="1594">
        <f t="shared" si="1"/>
        <v>0.51300000000000001</v>
      </c>
      <c r="O17" s="1595">
        <v>0</v>
      </c>
      <c r="P17" s="1596">
        <v>513</v>
      </c>
      <c r="Q17" s="1594">
        <v>28.1</v>
      </c>
      <c r="R17" s="158">
        <v>22.95</v>
      </c>
      <c r="T17" s="856"/>
    </row>
    <row r="18" spans="1:20" s="158" customFormat="1" ht="12">
      <c r="A18" s="146">
        <v>11</v>
      </c>
      <c r="B18" s="1597">
        <v>22</v>
      </c>
      <c r="C18" s="1597" t="s">
        <v>31</v>
      </c>
      <c r="D18" s="1597" t="s">
        <v>5</v>
      </c>
      <c r="E18" s="1598">
        <v>506514154</v>
      </c>
      <c r="F18" s="1599" t="s">
        <v>354</v>
      </c>
      <c r="G18" s="1590" t="s">
        <v>814</v>
      </c>
      <c r="H18" s="1600">
        <v>1.6</v>
      </c>
      <c r="I18" s="1600">
        <v>75</v>
      </c>
      <c r="J18" s="1594">
        <v>4.2</v>
      </c>
      <c r="K18" s="1594">
        <v>3.3</v>
      </c>
      <c r="L18" s="1559"/>
      <c r="M18" s="1559">
        <f t="shared" si="0"/>
        <v>0.90000000000000036</v>
      </c>
      <c r="N18" s="1594">
        <f t="shared" si="1"/>
        <v>1.5569999999999999</v>
      </c>
      <c r="O18" s="1595">
        <v>1635</v>
      </c>
      <c r="P18" s="1596">
        <v>3192</v>
      </c>
      <c r="Q18" s="1594">
        <v>74.67</v>
      </c>
      <c r="R18" s="158">
        <v>62.8</v>
      </c>
      <c r="T18" s="856"/>
    </row>
    <row r="19" spans="1:20" s="158" customFormat="1" ht="12">
      <c r="A19" s="146">
        <v>12</v>
      </c>
      <c r="B19" s="1597">
        <v>23</v>
      </c>
      <c r="C19" s="1597" t="s">
        <v>31</v>
      </c>
      <c r="D19" s="1597" t="s">
        <v>5</v>
      </c>
      <c r="E19" s="1598">
        <v>506514170</v>
      </c>
      <c r="F19" s="1599" t="s">
        <v>353</v>
      </c>
      <c r="G19" s="1590" t="s">
        <v>813</v>
      </c>
      <c r="H19" s="1600">
        <v>0.5</v>
      </c>
      <c r="I19" s="1600">
        <v>21</v>
      </c>
      <c r="J19" s="1594">
        <v>0.5</v>
      </c>
      <c r="K19" s="1594"/>
      <c r="L19" s="1559"/>
      <c r="M19" s="1559">
        <f t="shared" si="0"/>
        <v>0.5</v>
      </c>
      <c r="N19" s="1594">
        <f t="shared" si="1"/>
        <v>0.5</v>
      </c>
      <c r="O19" s="1595">
        <v>0</v>
      </c>
      <c r="P19" s="1596">
        <v>500</v>
      </c>
      <c r="Q19" s="1594">
        <v>20.45</v>
      </c>
      <c r="R19" s="158">
        <v>16.14</v>
      </c>
      <c r="T19" s="856"/>
    </row>
    <row r="20" spans="1:20" s="158" customFormat="1" ht="24">
      <c r="A20" s="146">
        <v>13</v>
      </c>
      <c r="B20" s="1597">
        <v>24</v>
      </c>
      <c r="C20" s="1597" t="s">
        <v>31</v>
      </c>
      <c r="D20" s="1597" t="s">
        <v>5</v>
      </c>
      <c r="E20" s="1598">
        <v>506514176</v>
      </c>
      <c r="F20" s="1599" t="s">
        <v>358</v>
      </c>
      <c r="G20" s="1590" t="s">
        <v>816</v>
      </c>
      <c r="H20" s="1600">
        <v>0.81499999999999995</v>
      </c>
      <c r="I20" s="1600">
        <v>42.04</v>
      </c>
      <c r="J20" s="1594">
        <v>1.4</v>
      </c>
      <c r="K20" s="1594"/>
      <c r="L20" s="1559"/>
      <c r="M20" s="1559">
        <f t="shared" si="0"/>
        <v>1.4</v>
      </c>
      <c r="N20" s="1594">
        <f t="shared" si="1"/>
        <v>0.81499999999999995</v>
      </c>
      <c r="O20" s="1595">
        <v>310</v>
      </c>
      <c r="P20" s="1596">
        <v>1125</v>
      </c>
      <c r="Q20" s="1594">
        <v>42.04</v>
      </c>
      <c r="R20" s="158">
        <v>31.17</v>
      </c>
      <c r="T20" s="856"/>
    </row>
    <row r="21" spans="1:20" s="873" customFormat="1" ht="36">
      <c r="A21" s="146">
        <v>14</v>
      </c>
      <c r="B21" s="1587">
        <v>27</v>
      </c>
      <c r="C21" s="1587" t="s">
        <v>31</v>
      </c>
      <c r="D21" s="1587" t="s">
        <v>36</v>
      </c>
      <c r="E21" s="1588">
        <v>506324040</v>
      </c>
      <c r="F21" s="1589" t="s">
        <v>351</v>
      </c>
      <c r="G21" s="876" t="s">
        <v>866</v>
      </c>
      <c r="H21" s="1591">
        <v>1</v>
      </c>
      <c r="I21" s="1591">
        <v>28.392040000000001</v>
      </c>
      <c r="J21" s="1592">
        <v>2</v>
      </c>
      <c r="K21" s="1592"/>
      <c r="L21" s="1593"/>
      <c r="M21" s="1559">
        <f t="shared" si="0"/>
        <v>2</v>
      </c>
      <c r="N21" s="1594">
        <f t="shared" si="1"/>
        <v>1.0109999999999999</v>
      </c>
      <c r="O21" s="1595">
        <v>481</v>
      </c>
      <c r="P21" s="1596">
        <v>1492</v>
      </c>
      <c r="Q21" s="1592">
        <v>28.39</v>
      </c>
      <c r="T21" s="204"/>
    </row>
    <row r="22" spans="1:20" s="873" customFormat="1" ht="24">
      <c r="A22" s="146">
        <v>15</v>
      </c>
      <c r="B22" s="1587">
        <v>28</v>
      </c>
      <c r="C22" s="1587" t="s">
        <v>31</v>
      </c>
      <c r="D22" s="1587" t="s">
        <v>36</v>
      </c>
      <c r="E22" s="1588">
        <v>506324136</v>
      </c>
      <c r="F22" s="1589" t="s">
        <v>349</v>
      </c>
      <c r="G22" s="876" t="s">
        <v>2242</v>
      </c>
      <c r="H22" s="1591">
        <v>1.6559999999999999</v>
      </c>
      <c r="I22" s="1591">
        <v>70.608239999999995</v>
      </c>
      <c r="J22" s="1592">
        <v>1.35</v>
      </c>
      <c r="K22" s="1592">
        <v>1.35</v>
      </c>
      <c r="L22" s="1593"/>
      <c r="M22" s="1559">
        <f t="shared" si="0"/>
        <v>0</v>
      </c>
      <c r="N22" s="1594">
        <f t="shared" si="1"/>
        <v>1.6559999999999999</v>
      </c>
      <c r="O22" s="1595">
        <v>0</v>
      </c>
      <c r="P22" s="1596">
        <v>1656</v>
      </c>
      <c r="Q22" s="1592">
        <v>70.61</v>
      </c>
      <c r="T22" s="204"/>
    </row>
    <row r="23" spans="1:20" s="873" customFormat="1" ht="12">
      <c r="A23" s="146">
        <v>16</v>
      </c>
      <c r="B23" s="1597">
        <v>30</v>
      </c>
      <c r="C23" s="1597" t="s">
        <v>31</v>
      </c>
      <c r="D23" s="1597" t="s">
        <v>343</v>
      </c>
      <c r="E23" s="1598">
        <v>506034024</v>
      </c>
      <c r="F23" s="1599" t="s">
        <v>348</v>
      </c>
      <c r="G23" s="1590" t="s">
        <v>879</v>
      </c>
      <c r="H23" s="1600">
        <v>3.9</v>
      </c>
      <c r="I23" s="1600">
        <v>144</v>
      </c>
      <c r="J23" s="1594">
        <v>5.25</v>
      </c>
      <c r="K23" s="1594"/>
      <c r="L23" s="1559"/>
      <c r="M23" s="1559">
        <f t="shared" si="0"/>
        <v>5.25</v>
      </c>
      <c r="N23" s="1594">
        <f t="shared" si="1"/>
        <v>3.9</v>
      </c>
      <c r="O23" s="1595">
        <v>0</v>
      </c>
      <c r="P23" s="1596">
        <v>3900</v>
      </c>
      <c r="Q23" s="1594">
        <v>143.08000000000001</v>
      </c>
      <c r="T23" s="204"/>
    </row>
    <row r="24" spans="1:20" s="873" customFormat="1" ht="24">
      <c r="A24" s="146">
        <v>17</v>
      </c>
      <c r="B24" s="1597">
        <v>31</v>
      </c>
      <c r="C24" s="1597" t="s">
        <v>31</v>
      </c>
      <c r="D24" s="1597" t="s">
        <v>343</v>
      </c>
      <c r="E24" s="1598">
        <v>506034085</v>
      </c>
      <c r="F24" s="1599" t="s">
        <v>347</v>
      </c>
      <c r="G24" s="2093" t="s">
        <v>2448</v>
      </c>
      <c r="H24" s="1600">
        <v>2.2000000000000002</v>
      </c>
      <c r="I24" s="1600">
        <v>97.923259999999999</v>
      </c>
      <c r="J24" s="1594">
        <v>2.64</v>
      </c>
      <c r="K24" s="1594">
        <v>1.92</v>
      </c>
      <c r="L24" s="1559"/>
      <c r="M24" s="1559">
        <f t="shared" si="0"/>
        <v>0.7200000000000002</v>
      </c>
      <c r="N24" s="1594">
        <f t="shared" si="1"/>
        <v>1.55</v>
      </c>
      <c r="O24" s="1595">
        <v>0</v>
      </c>
      <c r="P24" s="1596">
        <v>1550</v>
      </c>
      <c r="Q24" s="1594">
        <v>68.989999999999995</v>
      </c>
      <c r="T24" s="204"/>
    </row>
    <row r="25" spans="1:20" s="873" customFormat="1" ht="12">
      <c r="A25" s="146">
        <v>18</v>
      </c>
      <c r="B25" s="1597">
        <v>32</v>
      </c>
      <c r="C25" s="1597" t="s">
        <v>31</v>
      </c>
      <c r="D25" s="1597" t="s">
        <v>343</v>
      </c>
      <c r="E25" s="1598">
        <v>506034025</v>
      </c>
      <c r="F25" s="1599" t="s">
        <v>875</v>
      </c>
      <c r="G25" s="2093"/>
      <c r="H25" s="1600"/>
      <c r="I25" s="1600"/>
      <c r="J25" s="1594">
        <v>1.4</v>
      </c>
      <c r="K25" s="1594"/>
      <c r="L25" s="1559"/>
      <c r="M25" s="1559">
        <f t="shared" si="0"/>
        <v>1.4</v>
      </c>
      <c r="N25" s="1594">
        <f>(P25-O25)/1000</f>
        <v>0.65</v>
      </c>
      <c r="O25" s="1595">
        <v>750</v>
      </c>
      <c r="P25" s="1596">
        <v>1400</v>
      </c>
      <c r="Q25" s="1594">
        <v>28.93</v>
      </c>
      <c r="T25" s="204"/>
    </row>
    <row r="26" spans="1:20" s="158" customFormat="1" ht="12">
      <c r="A26" s="146">
        <v>19</v>
      </c>
      <c r="B26" s="1597">
        <v>33</v>
      </c>
      <c r="C26" s="1597" t="s">
        <v>31</v>
      </c>
      <c r="D26" s="1597" t="s">
        <v>343</v>
      </c>
      <c r="E26" s="1598">
        <v>506034095</v>
      </c>
      <c r="F26" s="1599" t="s">
        <v>345</v>
      </c>
      <c r="G26" s="1590" t="s">
        <v>877</v>
      </c>
      <c r="H26" s="1600">
        <v>4.32</v>
      </c>
      <c r="I26" s="1600">
        <v>185.18441000000001</v>
      </c>
      <c r="J26" s="1594">
        <v>4.32</v>
      </c>
      <c r="K26" s="1594">
        <v>0.50800000000000001</v>
      </c>
      <c r="L26" s="1559"/>
      <c r="M26" s="1559">
        <f t="shared" si="0"/>
        <v>3.8120000000000003</v>
      </c>
      <c r="N26" s="1594">
        <f t="shared" si="1"/>
        <v>4.32</v>
      </c>
      <c r="O26" s="1595">
        <v>0</v>
      </c>
      <c r="P26" s="1596">
        <v>4320</v>
      </c>
      <c r="Q26" s="1594">
        <v>185.19</v>
      </c>
      <c r="T26" s="856"/>
    </row>
    <row r="27" spans="1:20" s="873" customFormat="1" ht="36">
      <c r="A27" s="146">
        <v>20</v>
      </c>
      <c r="B27" s="1597">
        <v>38</v>
      </c>
      <c r="C27" s="1597" t="s">
        <v>31</v>
      </c>
      <c r="D27" s="1597" t="s">
        <v>33</v>
      </c>
      <c r="E27" s="1598">
        <v>506694001</v>
      </c>
      <c r="F27" s="1599" t="s">
        <v>342</v>
      </c>
      <c r="G27" s="1590" t="s">
        <v>893</v>
      </c>
      <c r="H27" s="1600">
        <v>2.2000000000000002</v>
      </c>
      <c r="I27" s="1600">
        <v>89.692840000000004</v>
      </c>
      <c r="J27" s="1594">
        <v>6.28</v>
      </c>
      <c r="K27" s="1594">
        <v>5.38</v>
      </c>
      <c r="L27" s="1559"/>
      <c r="M27" s="1559">
        <f t="shared" si="0"/>
        <v>0.90000000000000036</v>
      </c>
      <c r="N27" s="1594">
        <f t="shared" si="1"/>
        <v>2.1749999999999998</v>
      </c>
      <c r="O27" s="1595">
        <v>0</v>
      </c>
      <c r="P27" s="1596">
        <v>2175</v>
      </c>
      <c r="Q27" s="1594">
        <v>89.69</v>
      </c>
      <c r="T27" s="204"/>
    </row>
    <row r="28" spans="1:20" s="873" customFormat="1" ht="36">
      <c r="A28" s="146">
        <v>21</v>
      </c>
      <c r="B28" s="1597">
        <v>39</v>
      </c>
      <c r="C28" s="1597" t="s">
        <v>31</v>
      </c>
      <c r="D28" s="1597" t="s">
        <v>33</v>
      </c>
      <c r="E28" s="1598">
        <v>506694017</v>
      </c>
      <c r="F28" s="1599" t="s">
        <v>436</v>
      </c>
      <c r="G28" s="1590" t="s">
        <v>2243</v>
      </c>
      <c r="H28" s="1600">
        <v>1</v>
      </c>
      <c r="I28" s="1600">
        <f>H28*60</f>
        <v>60</v>
      </c>
      <c r="J28" s="1594">
        <v>6</v>
      </c>
      <c r="K28" s="1594">
        <v>6</v>
      </c>
      <c r="L28" s="1559"/>
      <c r="M28" s="1559">
        <f t="shared" si="0"/>
        <v>0</v>
      </c>
      <c r="N28" s="1594">
        <f t="shared" si="1"/>
        <v>0.56499999999999995</v>
      </c>
      <c r="O28" s="1595">
        <v>3500</v>
      </c>
      <c r="P28" s="1596">
        <v>4065</v>
      </c>
      <c r="Q28" s="1594">
        <v>33.39</v>
      </c>
      <c r="T28" s="204"/>
    </row>
    <row r="29" spans="1:20" s="873" customFormat="1" ht="36">
      <c r="A29" s="146">
        <v>22</v>
      </c>
      <c r="B29" s="1597">
        <v>40</v>
      </c>
      <c r="C29" s="1597" t="s">
        <v>31</v>
      </c>
      <c r="D29" s="1597" t="s">
        <v>33</v>
      </c>
      <c r="E29" s="1598">
        <v>506694060</v>
      </c>
      <c r="F29" s="1599" t="s">
        <v>340</v>
      </c>
      <c r="G29" s="1590" t="s">
        <v>2244</v>
      </c>
      <c r="H29" s="1600">
        <v>1.35</v>
      </c>
      <c r="I29" s="1600">
        <v>54.501139999999999</v>
      </c>
      <c r="J29" s="1594">
        <v>2.1</v>
      </c>
      <c r="K29" s="1594"/>
      <c r="L29" s="1559"/>
      <c r="M29" s="1559">
        <f t="shared" si="0"/>
        <v>2.1</v>
      </c>
      <c r="N29" s="1594">
        <f t="shared" si="1"/>
        <v>1.35</v>
      </c>
      <c r="O29" s="1595">
        <v>750</v>
      </c>
      <c r="P29" s="1596">
        <v>2100</v>
      </c>
      <c r="Q29" s="1594">
        <v>54.5</v>
      </c>
      <c r="T29" s="204"/>
    </row>
    <row r="30" spans="1:20" s="873" customFormat="1" ht="36">
      <c r="A30" s="146">
        <v>23</v>
      </c>
      <c r="B30" s="1597">
        <v>41</v>
      </c>
      <c r="C30" s="1597" t="s">
        <v>31</v>
      </c>
      <c r="D30" s="1597" t="s">
        <v>33</v>
      </c>
      <c r="E30" s="1598">
        <v>506694063</v>
      </c>
      <c r="F30" s="1599" t="s">
        <v>339</v>
      </c>
      <c r="G30" s="1590" t="s">
        <v>2245</v>
      </c>
      <c r="H30" s="1600">
        <v>1.25</v>
      </c>
      <c r="I30" s="1600">
        <v>33.103969999999997</v>
      </c>
      <c r="J30" s="1594">
        <v>2.52</v>
      </c>
      <c r="K30" s="1594">
        <v>0</v>
      </c>
      <c r="L30" s="1559"/>
      <c r="M30" s="1559">
        <f t="shared" si="0"/>
        <v>2.52</v>
      </c>
      <c r="N30" s="1594">
        <f t="shared" si="1"/>
        <v>1.25</v>
      </c>
      <c r="O30" s="1595">
        <v>0</v>
      </c>
      <c r="P30" s="1596">
        <v>1250</v>
      </c>
      <c r="Q30" s="1594">
        <v>33.1</v>
      </c>
      <c r="T30" s="204"/>
    </row>
    <row r="31" spans="1:20" s="873" customFormat="1" ht="36">
      <c r="A31" s="146">
        <v>24</v>
      </c>
      <c r="B31" s="1597">
        <v>42</v>
      </c>
      <c r="C31" s="1597" t="s">
        <v>31</v>
      </c>
      <c r="D31" s="1597" t="s">
        <v>33</v>
      </c>
      <c r="E31" s="1598">
        <v>506694094</v>
      </c>
      <c r="F31" s="1599" t="s">
        <v>437</v>
      </c>
      <c r="G31" s="1590" t="s">
        <v>2246</v>
      </c>
      <c r="H31" s="1600">
        <v>1</v>
      </c>
      <c r="I31" s="1600">
        <f>H31*60</f>
        <v>60</v>
      </c>
      <c r="J31" s="1594">
        <v>1.88</v>
      </c>
      <c r="K31" s="1594"/>
      <c r="L31" s="1559"/>
      <c r="M31" s="1559">
        <f t="shared" si="0"/>
        <v>1.88</v>
      </c>
      <c r="N31" s="1594">
        <f t="shared" si="1"/>
        <v>1</v>
      </c>
      <c r="O31" s="1595">
        <v>0</v>
      </c>
      <c r="P31" s="1596">
        <v>1000</v>
      </c>
      <c r="Q31" s="1594">
        <v>57.02</v>
      </c>
      <c r="T31" s="204"/>
    </row>
    <row r="32" spans="1:20" s="158" customFormat="1" ht="12">
      <c r="A32" s="146">
        <v>25</v>
      </c>
      <c r="B32" s="1597">
        <v>47</v>
      </c>
      <c r="C32" s="1597" t="s">
        <v>31</v>
      </c>
      <c r="D32" s="1597" t="s">
        <v>147</v>
      </c>
      <c r="E32" s="1602">
        <v>506074120</v>
      </c>
      <c r="F32" s="1599" t="s">
        <v>1775</v>
      </c>
      <c r="G32" s="1590" t="s">
        <v>923</v>
      </c>
      <c r="H32" s="1600"/>
      <c r="I32" s="1600"/>
      <c r="J32" s="1594"/>
      <c r="K32" s="1594"/>
      <c r="L32" s="1559"/>
      <c r="M32" s="1559">
        <f t="shared" si="0"/>
        <v>0</v>
      </c>
      <c r="N32" s="1594">
        <f>(P32-O32)/1000</f>
        <v>0.42499999999999999</v>
      </c>
      <c r="O32" s="1595">
        <v>0</v>
      </c>
      <c r="P32" s="1596">
        <v>425</v>
      </c>
      <c r="Q32" s="1594">
        <v>43.33</v>
      </c>
      <c r="T32" s="856" t="s">
        <v>2711</v>
      </c>
    </row>
    <row r="33" spans="1:20" s="873" customFormat="1" ht="12">
      <c r="A33" s="146">
        <v>26</v>
      </c>
      <c r="B33" s="1597">
        <v>50</v>
      </c>
      <c r="C33" s="1597" t="s">
        <v>31</v>
      </c>
      <c r="D33" s="1597" t="s">
        <v>95</v>
      </c>
      <c r="E33" s="1598">
        <v>506364003</v>
      </c>
      <c r="F33" s="1599" t="s">
        <v>327</v>
      </c>
      <c r="G33" s="1590" t="s">
        <v>910</v>
      </c>
      <c r="H33" s="1600">
        <v>1.5</v>
      </c>
      <c r="I33" s="1600">
        <f>H33*60</f>
        <v>90</v>
      </c>
      <c r="J33" s="1594">
        <v>1.65</v>
      </c>
      <c r="K33" s="1594"/>
      <c r="L33" s="1559"/>
      <c r="M33" s="1559">
        <f t="shared" ref="M33:M44" si="2">J33-K33-L33</f>
        <v>1.65</v>
      </c>
      <c r="N33" s="1594">
        <f t="shared" ref="N33:N82" si="3">(P33-O33)/1000</f>
        <v>1.5</v>
      </c>
      <c r="O33" s="1595">
        <v>0</v>
      </c>
      <c r="P33" s="1596">
        <v>1500</v>
      </c>
      <c r="Q33" s="1594">
        <v>100.53</v>
      </c>
      <c r="T33" s="204"/>
    </row>
    <row r="34" spans="1:20" s="873" customFormat="1" ht="12">
      <c r="A34" s="146">
        <v>27</v>
      </c>
      <c r="B34" s="1597">
        <v>51</v>
      </c>
      <c r="C34" s="1597" t="s">
        <v>31</v>
      </c>
      <c r="D34" s="1597" t="s">
        <v>95</v>
      </c>
      <c r="E34" s="1598">
        <v>506364033</v>
      </c>
      <c r="F34" s="1599" t="s">
        <v>326</v>
      </c>
      <c r="G34" s="1590" t="s">
        <v>909</v>
      </c>
      <c r="H34" s="1600">
        <v>1.25</v>
      </c>
      <c r="I34" s="1600">
        <v>65</v>
      </c>
      <c r="J34" s="1594">
        <v>3.9</v>
      </c>
      <c r="K34" s="1594">
        <v>3.9</v>
      </c>
      <c r="L34" s="1559"/>
      <c r="M34" s="1559">
        <f t="shared" si="2"/>
        <v>0</v>
      </c>
      <c r="N34" s="1594">
        <f t="shared" si="3"/>
        <v>0.9</v>
      </c>
      <c r="O34" s="1595">
        <v>0</v>
      </c>
      <c r="P34" s="1596">
        <v>900</v>
      </c>
      <c r="Q34" s="1594">
        <v>88.34</v>
      </c>
      <c r="T34" s="204"/>
    </row>
    <row r="35" spans="1:20" s="873" customFormat="1" ht="12">
      <c r="A35" s="146">
        <v>28</v>
      </c>
      <c r="B35" s="1597">
        <v>52</v>
      </c>
      <c r="C35" s="1597" t="s">
        <v>29</v>
      </c>
      <c r="D35" s="1597" t="s">
        <v>5</v>
      </c>
      <c r="E35" s="1598">
        <v>509184014</v>
      </c>
      <c r="F35" s="1599" t="s">
        <v>320</v>
      </c>
      <c r="G35" s="1590" t="s">
        <v>947</v>
      </c>
      <c r="H35" s="1600">
        <v>1.7</v>
      </c>
      <c r="I35" s="1600">
        <v>48.636020000000002</v>
      </c>
      <c r="J35" s="1594">
        <v>2</v>
      </c>
      <c r="K35" s="1594">
        <v>2</v>
      </c>
      <c r="L35" s="1559"/>
      <c r="M35" s="1559">
        <f t="shared" si="2"/>
        <v>0</v>
      </c>
      <c r="N35" s="1594">
        <f t="shared" si="3"/>
        <v>1.7</v>
      </c>
      <c r="O35" s="1595">
        <v>0</v>
      </c>
      <c r="P35" s="1596">
        <v>1700</v>
      </c>
      <c r="Q35" s="1594">
        <v>48.64</v>
      </c>
      <c r="T35" s="204"/>
    </row>
    <row r="36" spans="1:20" s="873" customFormat="1" ht="24">
      <c r="A36" s="146">
        <v>29</v>
      </c>
      <c r="B36" s="1597">
        <v>53</v>
      </c>
      <c r="C36" s="1597" t="s">
        <v>29</v>
      </c>
      <c r="D36" s="1597" t="s">
        <v>5</v>
      </c>
      <c r="E36" s="1598">
        <v>509184041</v>
      </c>
      <c r="F36" s="1599" t="s">
        <v>317</v>
      </c>
      <c r="G36" s="1590" t="s">
        <v>951</v>
      </c>
      <c r="H36" s="1600">
        <v>3.7</v>
      </c>
      <c r="I36" s="1600">
        <v>68.40361</v>
      </c>
      <c r="J36" s="1594">
        <v>2</v>
      </c>
      <c r="K36" s="1594">
        <v>2</v>
      </c>
      <c r="L36" s="1559"/>
      <c r="M36" s="1559">
        <f t="shared" si="2"/>
        <v>0</v>
      </c>
      <c r="N36" s="1594">
        <f t="shared" si="3"/>
        <v>3.7</v>
      </c>
      <c r="O36" s="1595">
        <v>0</v>
      </c>
      <c r="P36" s="1596">
        <v>3700</v>
      </c>
      <c r="Q36" s="1594">
        <v>68.400000000000006</v>
      </c>
      <c r="T36" s="204"/>
    </row>
    <row r="37" spans="1:20" s="873" customFormat="1" ht="12">
      <c r="A37" s="146">
        <v>30</v>
      </c>
      <c r="B37" s="2094">
        <v>54</v>
      </c>
      <c r="C37" s="2094" t="s">
        <v>29</v>
      </c>
      <c r="D37" s="2096" t="s">
        <v>5</v>
      </c>
      <c r="E37" s="2097">
        <v>509184049</v>
      </c>
      <c r="F37" s="2098" t="s">
        <v>324</v>
      </c>
      <c r="G37" s="1590" t="s">
        <v>2253</v>
      </c>
      <c r="H37" s="1600">
        <v>5.7</v>
      </c>
      <c r="I37" s="1600">
        <v>173.5</v>
      </c>
      <c r="J37" s="1594">
        <v>6</v>
      </c>
      <c r="K37" s="1594">
        <v>5.2</v>
      </c>
      <c r="L37" s="1559"/>
      <c r="M37" s="1559">
        <f t="shared" si="2"/>
        <v>0.79999999999999982</v>
      </c>
      <c r="N37" s="1594">
        <f t="shared" si="3"/>
        <v>4.33</v>
      </c>
      <c r="O37" s="1595">
        <v>0</v>
      </c>
      <c r="P37" s="1596">
        <v>4330</v>
      </c>
      <c r="Q37" s="1594">
        <v>116.25</v>
      </c>
      <c r="T37" s="204"/>
    </row>
    <row r="38" spans="1:20" s="873" customFormat="1" ht="24">
      <c r="A38" s="146"/>
      <c r="B38" s="2095"/>
      <c r="C38" s="2095"/>
      <c r="D38" s="2096"/>
      <c r="E38" s="2097"/>
      <c r="F38" s="2098"/>
      <c r="G38" s="1590" t="s">
        <v>2252</v>
      </c>
      <c r="H38" s="1600"/>
      <c r="I38" s="1600"/>
      <c r="J38" s="1594"/>
      <c r="K38" s="1594"/>
      <c r="L38" s="1559"/>
      <c r="M38" s="1559">
        <f t="shared" si="2"/>
        <v>0</v>
      </c>
      <c r="N38" s="1594">
        <f>(P38-O38)/1000</f>
        <v>1.36</v>
      </c>
      <c r="O38" s="1595">
        <v>4330</v>
      </c>
      <c r="P38" s="1596">
        <v>5690</v>
      </c>
      <c r="Q38" s="1594">
        <v>57.22</v>
      </c>
      <c r="T38" s="204"/>
    </row>
    <row r="39" spans="1:20" s="873" customFormat="1" ht="12">
      <c r="A39" s="146">
        <v>31</v>
      </c>
      <c r="B39" s="1597">
        <v>55</v>
      </c>
      <c r="C39" s="1597" t="s">
        <v>29</v>
      </c>
      <c r="D39" s="1597" t="s">
        <v>5</v>
      </c>
      <c r="E39" s="1598">
        <v>509184061</v>
      </c>
      <c r="F39" s="1599" t="s">
        <v>309</v>
      </c>
      <c r="G39" s="1590" t="s">
        <v>944</v>
      </c>
      <c r="H39" s="1600">
        <v>2</v>
      </c>
      <c r="I39" s="1600">
        <v>88.4</v>
      </c>
      <c r="J39" s="1594">
        <v>2</v>
      </c>
      <c r="K39" s="1594">
        <v>2</v>
      </c>
      <c r="L39" s="1559"/>
      <c r="M39" s="1559">
        <f t="shared" si="2"/>
        <v>0</v>
      </c>
      <c r="N39" s="1594">
        <f t="shared" si="3"/>
        <v>2</v>
      </c>
      <c r="O39" s="1595">
        <v>0</v>
      </c>
      <c r="P39" s="1596">
        <v>2000</v>
      </c>
      <c r="Q39" s="1594">
        <v>88.32</v>
      </c>
      <c r="T39" s="204"/>
    </row>
    <row r="40" spans="1:20" s="873" customFormat="1" ht="12">
      <c r="A40" s="146">
        <v>32</v>
      </c>
      <c r="B40" s="1597">
        <v>56</v>
      </c>
      <c r="C40" s="1597" t="s">
        <v>29</v>
      </c>
      <c r="D40" s="1597" t="s">
        <v>5</v>
      </c>
      <c r="E40" s="1598">
        <v>509184062</v>
      </c>
      <c r="F40" s="1599" t="s">
        <v>319</v>
      </c>
      <c r="G40" s="1590" t="s">
        <v>948</v>
      </c>
      <c r="H40" s="1600">
        <v>1</v>
      </c>
      <c r="I40" s="1600">
        <v>47.546190000000003</v>
      </c>
      <c r="J40" s="1594">
        <v>3</v>
      </c>
      <c r="K40" s="1594">
        <v>3</v>
      </c>
      <c r="L40" s="1559"/>
      <c r="M40" s="1559">
        <f t="shared" si="2"/>
        <v>0</v>
      </c>
      <c r="N40" s="1594">
        <f t="shared" si="3"/>
        <v>1</v>
      </c>
      <c r="O40" s="1595">
        <v>900</v>
      </c>
      <c r="P40" s="1596">
        <v>1900</v>
      </c>
      <c r="Q40" s="1594">
        <v>47.55</v>
      </c>
      <c r="T40" s="204"/>
    </row>
    <row r="41" spans="1:20" s="873" customFormat="1" ht="12">
      <c r="A41" s="146">
        <v>33</v>
      </c>
      <c r="B41" s="1597">
        <v>57</v>
      </c>
      <c r="C41" s="1597" t="s">
        <v>29</v>
      </c>
      <c r="D41" s="1597" t="s">
        <v>5</v>
      </c>
      <c r="E41" s="1598">
        <v>509184066</v>
      </c>
      <c r="F41" s="1599" t="s">
        <v>316</v>
      </c>
      <c r="G41" s="1590" t="s">
        <v>952</v>
      </c>
      <c r="H41" s="1600">
        <v>3.2</v>
      </c>
      <c r="I41" s="1600">
        <v>60.364220000000003</v>
      </c>
      <c r="J41" s="1594">
        <v>3.5</v>
      </c>
      <c r="K41" s="1594">
        <v>3.5</v>
      </c>
      <c r="L41" s="1559"/>
      <c r="M41" s="1559">
        <f t="shared" si="2"/>
        <v>0</v>
      </c>
      <c r="N41" s="1594">
        <f t="shared" si="3"/>
        <v>3.2</v>
      </c>
      <c r="O41" s="1595">
        <v>0</v>
      </c>
      <c r="P41" s="1596">
        <v>3200</v>
      </c>
      <c r="Q41" s="1594">
        <v>60.36</v>
      </c>
      <c r="T41" s="204"/>
    </row>
    <row r="42" spans="1:20" s="873" customFormat="1" ht="12">
      <c r="A42" s="146">
        <v>34</v>
      </c>
      <c r="B42" s="2094">
        <v>58</v>
      </c>
      <c r="C42" s="2096" t="s">
        <v>29</v>
      </c>
      <c r="D42" s="2096" t="s">
        <v>5</v>
      </c>
      <c r="E42" s="2097">
        <v>509184073</v>
      </c>
      <c r="F42" s="2098" t="s">
        <v>325</v>
      </c>
      <c r="G42" s="1590" t="s">
        <v>939</v>
      </c>
      <c r="H42" s="1600">
        <v>2.375</v>
      </c>
      <c r="I42" s="1600">
        <v>113.3</v>
      </c>
      <c r="J42" s="1594">
        <v>2.5</v>
      </c>
      <c r="K42" s="1594">
        <v>2.5</v>
      </c>
      <c r="L42" s="1559"/>
      <c r="M42" s="1559">
        <f t="shared" si="2"/>
        <v>0</v>
      </c>
      <c r="N42" s="1594">
        <f t="shared" si="3"/>
        <v>1</v>
      </c>
      <c r="O42" s="1595">
        <v>0</v>
      </c>
      <c r="P42" s="1596">
        <v>1000</v>
      </c>
      <c r="Q42" s="1594">
        <v>47.29</v>
      </c>
      <c r="T42" s="204"/>
    </row>
    <row r="43" spans="1:20" s="873" customFormat="1" ht="12">
      <c r="A43" s="146"/>
      <c r="B43" s="2095"/>
      <c r="C43" s="2096"/>
      <c r="D43" s="2096"/>
      <c r="E43" s="2097"/>
      <c r="F43" s="2098"/>
      <c r="G43" s="1590" t="s">
        <v>950</v>
      </c>
      <c r="H43" s="1600"/>
      <c r="I43" s="1600"/>
      <c r="J43" s="1594"/>
      <c r="K43" s="1594"/>
      <c r="L43" s="1559"/>
      <c r="M43" s="1559">
        <f t="shared" si="2"/>
        <v>0</v>
      </c>
      <c r="N43" s="1594">
        <f>(P43-O43)/1000</f>
        <v>1.375</v>
      </c>
      <c r="O43" s="1595">
        <v>1000</v>
      </c>
      <c r="P43" s="1596">
        <v>2375</v>
      </c>
      <c r="Q43" s="1594">
        <v>60.7</v>
      </c>
      <c r="T43" s="204"/>
    </row>
    <row r="44" spans="1:20" s="873" customFormat="1" ht="24">
      <c r="A44" s="146">
        <v>35</v>
      </c>
      <c r="B44" s="1597">
        <v>59</v>
      </c>
      <c r="C44" s="1597" t="s">
        <v>29</v>
      </c>
      <c r="D44" s="1597" t="s">
        <v>5</v>
      </c>
      <c r="E44" s="1598">
        <v>509184070</v>
      </c>
      <c r="F44" s="1599" t="s">
        <v>322</v>
      </c>
      <c r="G44" s="1590" t="s">
        <v>943</v>
      </c>
      <c r="H44" s="1600">
        <v>1.2</v>
      </c>
      <c r="I44" s="1600">
        <v>25.259440000000001</v>
      </c>
      <c r="J44" s="1594">
        <v>13.8</v>
      </c>
      <c r="K44" s="1594">
        <v>13.8</v>
      </c>
      <c r="L44" s="1559"/>
      <c r="M44" s="1559">
        <f t="shared" si="2"/>
        <v>0</v>
      </c>
      <c r="N44" s="1594">
        <f t="shared" si="3"/>
        <v>1.2</v>
      </c>
      <c r="O44" s="1595">
        <v>0</v>
      </c>
      <c r="P44" s="1596">
        <v>1200</v>
      </c>
      <c r="Q44" s="1594">
        <v>25.26</v>
      </c>
      <c r="T44" s="204"/>
    </row>
    <row r="45" spans="1:20" s="873" customFormat="1" ht="12">
      <c r="A45" s="146">
        <v>36</v>
      </c>
      <c r="B45" s="1587">
        <v>71</v>
      </c>
      <c r="C45" s="1587" t="s">
        <v>29</v>
      </c>
      <c r="D45" s="1587" t="s">
        <v>164</v>
      </c>
      <c r="E45" s="1588">
        <v>509254001</v>
      </c>
      <c r="F45" s="1589" t="s">
        <v>306</v>
      </c>
      <c r="G45" s="1590" t="s">
        <v>1040</v>
      </c>
      <c r="H45" s="1591">
        <v>0.73599999999999999</v>
      </c>
      <c r="I45" s="1591">
        <v>45.105690000000003</v>
      </c>
      <c r="J45" s="1592">
        <v>4.0460000000000003</v>
      </c>
      <c r="K45" s="1592">
        <v>4.0460000000000003</v>
      </c>
      <c r="L45" s="1593"/>
      <c r="M45" s="1559">
        <f t="shared" ref="M45:M84" si="4">J45-K45-L45</f>
        <v>0</v>
      </c>
      <c r="N45" s="1594">
        <f t="shared" si="3"/>
        <v>0.73599999999999999</v>
      </c>
      <c r="O45" s="1595">
        <v>3310</v>
      </c>
      <c r="P45" s="1596">
        <v>4046</v>
      </c>
      <c r="Q45" s="1592">
        <v>45.11</v>
      </c>
      <c r="T45" s="204"/>
    </row>
    <row r="46" spans="1:20" s="873" customFormat="1" ht="12">
      <c r="A46" s="146">
        <v>37</v>
      </c>
      <c r="B46" s="1587">
        <v>72</v>
      </c>
      <c r="C46" s="1587" t="s">
        <v>29</v>
      </c>
      <c r="D46" s="1587" t="s">
        <v>164</v>
      </c>
      <c r="E46" s="1588">
        <v>509254004</v>
      </c>
      <c r="F46" s="1589" t="s">
        <v>305</v>
      </c>
      <c r="G46" s="1590" t="s">
        <v>1041</v>
      </c>
      <c r="H46" s="1591">
        <v>1.645</v>
      </c>
      <c r="I46" s="1591">
        <v>77.288349999999994</v>
      </c>
      <c r="J46" s="1592">
        <v>3.35</v>
      </c>
      <c r="K46" s="1592">
        <v>3.35</v>
      </c>
      <c r="L46" s="1593"/>
      <c r="M46" s="1559">
        <f t="shared" si="4"/>
        <v>0</v>
      </c>
      <c r="N46" s="1594">
        <f t="shared" si="3"/>
        <v>1.645</v>
      </c>
      <c r="O46" s="1595">
        <v>1000</v>
      </c>
      <c r="P46" s="1596">
        <v>2645</v>
      </c>
      <c r="Q46" s="1592">
        <v>77.290000000000006</v>
      </c>
      <c r="T46" s="204"/>
    </row>
    <row r="47" spans="1:20" s="873" customFormat="1" ht="12">
      <c r="A47" s="146">
        <v>38</v>
      </c>
      <c r="B47" s="1587">
        <v>73</v>
      </c>
      <c r="C47" s="1587" t="s">
        <v>29</v>
      </c>
      <c r="D47" s="1587" t="s">
        <v>164</v>
      </c>
      <c r="E47" s="1588">
        <v>509254007</v>
      </c>
      <c r="F47" s="1589" t="s">
        <v>303</v>
      </c>
      <c r="G47" s="1590" t="s">
        <v>1043</v>
      </c>
      <c r="H47" s="1591">
        <v>0.92</v>
      </c>
      <c r="I47" s="1591">
        <v>72.754779999999997</v>
      </c>
      <c r="J47" s="1592">
        <v>5.15</v>
      </c>
      <c r="K47" s="1592"/>
      <c r="L47" s="1593"/>
      <c r="M47" s="1559">
        <f t="shared" si="4"/>
        <v>5.15</v>
      </c>
      <c r="N47" s="1594">
        <f t="shared" si="3"/>
        <v>0.92</v>
      </c>
      <c r="O47" s="1595">
        <v>0</v>
      </c>
      <c r="P47" s="1596">
        <v>920</v>
      </c>
      <c r="Q47" s="1592">
        <v>72.75</v>
      </c>
      <c r="T47" s="204"/>
    </row>
    <row r="48" spans="1:20" s="873" customFormat="1" ht="24">
      <c r="A48" s="146">
        <v>39</v>
      </c>
      <c r="B48" s="1587">
        <v>74</v>
      </c>
      <c r="C48" s="1587" t="s">
        <v>29</v>
      </c>
      <c r="D48" s="1587" t="s">
        <v>164</v>
      </c>
      <c r="E48" s="1588">
        <v>509254021</v>
      </c>
      <c r="F48" s="1589" t="s">
        <v>412</v>
      </c>
      <c r="G48" s="1590" t="s">
        <v>2449</v>
      </c>
      <c r="H48" s="1591">
        <v>2.7</v>
      </c>
      <c r="I48" s="1591">
        <v>92.245189999999994</v>
      </c>
      <c r="J48" s="1592">
        <v>2.7</v>
      </c>
      <c r="K48" s="1592">
        <v>2.7</v>
      </c>
      <c r="L48" s="1593"/>
      <c r="M48" s="1559">
        <f t="shared" si="4"/>
        <v>0</v>
      </c>
      <c r="N48" s="1594">
        <f t="shared" si="3"/>
        <v>2.7</v>
      </c>
      <c r="O48" s="1595">
        <v>0</v>
      </c>
      <c r="P48" s="1596">
        <v>2700</v>
      </c>
      <c r="Q48" s="1592">
        <v>92.25</v>
      </c>
      <c r="T48" s="204"/>
    </row>
    <row r="49" spans="1:20" s="873" customFormat="1" ht="12">
      <c r="A49" s="146">
        <v>40</v>
      </c>
      <c r="B49" s="1587">
        <v>75</v>
      </c>
      <c r="C49" s="1587" t="s">
        <v>29</v>
      </c>
      <c r="D49" s="1587" t="s">
        <v>164</v>
      </c>
      <c r="E49" s="1588">
        <v>509254043</v>
      </c>
      <c r="F49" s="1589" t="s">
        <v>302</v>
      </c>
      <c r="G49" s="1590" t="s">
        <v>2450</v>
      </c>
      <c r="H49" s="1591">
        <v>1.3</v>
      </c>
      <c r="I49" s="1591">
        <v>91.035570000000007</v>
      </c>
      <c r="J49" s="1592">
        <v>1.3</v>
      </c>
      <c r="K49" s="1592"/>
      <c r="L49" s="1593"/>
      <c r="M49" s="1559">
        <f t="shared" si="4"/>
        <v>1.3</v>
      </c>
      <c r="N49" s="1594">
        <f t="shared" si="3"/>
        <v>1.3</v>
      </c>
      <c r="O49" s="1595">
        <v>0</v>
      </c>
      <c r="P49" s="1596">
        <v>1300</v>
      </c>
      <c r="Q49" s="1592">
        <v>91.04</v>
      </c>
      <c r="T49" s="204"/>
    </row>
    <row r="50" spans="1:20" s="873" customFormat="1" ht="24">
      <c r="A50" s="146">
        <v>41</v>
      </c>
      <c r="B50" s="1587">
        <v>76</v>
      </c>
      <c r="C50" s="1587" t="s">
        <v>29</v>
      </c>
      <c r="D50" s="1587" t="s">
        <v>164</v>
      </c>
      <c r="E50" s="1588">
        <v>509254076</v>
      </c>
      <c r="F50" s="1589" t="s">
        <v>304</v>
      </c>
      <c r="G50" s="1590" t="s">
        <v>2451</v>
      </c>
      <c r="H50" s="1591">
        <v>1.69</v>
      </c>
      <c r="I50" s="1591">
        <v>28.84272</v>
      </c>
      <c r="J50" s="1592">
        <v>5.8</v>
      </c>
      <c r="K50" s="1592">
        <v>5.8</v>
      </c>
      <c r="L50" s="1593"/>
      <c r="M50" s="1559">
        <f t="shared" si="4"/>
        <v>0</v>
      </c>
      <c r="N50" s="1594">
        <f t="shared" si="3"/>
        <v>1.69</v>
      </c>
      <c r="O50" s="1595">
        <v>1700</v>
      </c>
      <c r="P50" s="1596">
        <v>3390</v>
      </c>
      <c r="Q50" s="1592">
        <v>28.84</v>
      </c>
      <c r="T50" s="204"/>
    </row>
    <row r="51" spans="1:20" s="873" customFormat="1" ht="12">
      <c r="A51" s="146">
        <v>42</v>
      </c>
      <c r="B51" s="1587">
        <v>77</v>
      </c>
      <c r="C51" s="1587" t="s">
        <v>29</v>
      </c>
      <c r="D51" s="1587" t="s">
        <v>164</v>
      </c>
      <c r="E51" s="1588">
        <v>509254101</v>
      </c>
      <c r="F51" s="1589" t="s">
        <v>271</v>
      </c>
      <c r="G51" s="1590" t="s">
        <v>1035</v>
      </c>
      <c r="H51" s="1591">
        <v>1.2</v>
      </c>
      <c r="I51" s="1591">
        <v>97</v>
      </c>
      <c r="J51" s="1592">
        <v>1.1599999999999999</v>
      </c>
      <c r="K51" s="1592"/>
      <c r="L51" s="1593"/>
      <c r="M51" s="1559">
        <f t="shared" si="4"/>
        <v>1.1599999999999999</v>
      </c>
      <c r="N51" s="1594">
        <f t="shared" si="3"/>
        <v>1.1599999999999999</v>
      </c>
      <c r="O51" s="1595">
        <v>0</v>
      </c>
      <c r="P51" s="1596">
        <v>1160</v>
      </c>
      <c r="Q51" s="1592">
        <v>96.38</v>
      </c>
      <c r="T51" s="204"/>
    </row>
    <row r="52" spans="1:20" s="873" customFormat="1" ht="12">
      <c r="A52" s="146">
        <v>43</v>
      </c>
      <c r="B52" s="2099">
        <v>78</v>
      </c>
      <c r="C52" s="2099" t="s">
        <v>29</v>
      </c>
      <c r="D52" s="2099" t="s">
        <v>164</v>
      </c>
      <c r="E52" s="2104">
        <v>509254105</v>
      </c>
      <c r="F52" s="2107" t="s">
        <v>273</v>
      </c>
      <c r="G52" s="1590" t="s">
        <v>1062</v>
      </c>
      <c r="H52" s="1591">
        <v>3.43</v>
      </c>
      <c r="I52" s="1591">
        <v>128.30000000000001</v>
      </c>
      <c r="J52" s="1592">
        <v>2.4300000000000002</v>
      </c>
      <c r="K52" s="1592"/>
      <c r="L52" s="1593"/>
      <c r="M52" s="1559">
        <f t="shared" si="4"/>
        <v>2.4300000000000002</v>
      </c>
      <c r="N52" s="1594">
        <f t="shared" si="3"/>
        <v>1.1499999999999999</v>
      </c>
      <c r="O52" s="1595">
        <v>0</v>
      </c>
      <c r="P52" s="1596">
        <v>1150</v>
      </c>
      <c r="Q52" s="1592">
        <v>63.44</v>
      </c>
      <c r="T52" s="204"/>
    </row>
    <row r="53" spans="1:20" s="873" customFormat="1" ht="12">
      <c r="A53" s="146"/>
      <c r="B53" s="2103"/>
      <c r="C53" s="2103"/>
      <c r="D53" s="2103"/>
      <c r="E53" s="2105"/>
      <c r="F53" s="2108"/>
      <c r="G53" s="1590" t="s">
        <v>1063</v>
      </c>
      <c r="H53" s="1591"/>
      <c r="I53" s="1591"/>
      <c r="J53" s="1592"/>
      <c r="K53" s="1592"/>
      <c r="L53" s="1593"/>
      <c r="M53" s="1559">
        <f t="shared" si="4"/>
        <v>0</v>
      </c>
      <c r="N53" s="1594">
        <f t="shared" si="3"/>
        <v>0.85</v>
      </c>
      <c r="O53" s="1595">
        <v>1150</v>
      </c>
      <c r="P53" s="1596">
        <v>2000</v>
      </c>
      <c r="Q53" s="1592">
        <v>44.52</v>
      </c>
      <c r="T53" s="204"/>
    </row>
    <row r="54" spans="1:20" s="873" customFormat="1" ht="12">
      <c r="A54" s="146"/>
      <c r="B54" s="2100"/>
      <c r="C54" s="2100"/>
      <c r="D54" s="2100"/>
      <c r="E54" s="2106"/>
      <c r="F54" s="2109"/>
      <c r="G54" s="1590" t="s">
        <v>1064</v>
      </c>
      <c r="H54" s="1591"/>
      <c r="I54" s="1591"/>
      <c r="J54" s="1592"/>
      <c r="K54" s="1592"/>
      <c r="L54" s="1593"/>
      <c r="M54" s="1559">
        <f t="shared" si="4"/>
        <v>0</v>
      </c>
      <c r="N54" s="1594">
        <f t="shared" si="3"/>
        <v>0.43</v>
      </c>
      <c r="O54" s="1595">
        <v>2000</v>
      </c>
      <c r="P54" s="1596">
        <v>2430</v>
      </c>
      <c r="Q54" s="1592">
        <v>20.34</v>
      </c>
      <c r="T54" s="204"/>
    </row>
    <row r="55" spans="1:20" s="873" customFormat="1" ht="12">
      <c r="A55" s="146">
        <v>44</v>
      </c>
      <c r="B55" s="2099">
        <v>79</v>
      </c>
      <c r="C55" s="2099" t="s">
        <v>29</v>
      </c>
      <c r="D55" s="2099" t="s">
        <v>164</v>
      </c>
      <c r="E55" s="2104">
        <v>509254106</v>
      </c>
      <c r="F55" s="2107" t="s">
        <v>308</v>
      </c>
      <c r="G55" s="1590" t="s">
        <v>1036</v>
      </c>
      <c r="H55" s="1591">
        <v>5.05</v>
      </c>
      <c r="I55" s="1591">
        <v>250</v>
      </c>
      <c r="J55" s="1592">
        <v>12</v>
      </c>
      <c r="K55" s="1592"/>
      <c r="L55" s="1593"/>
      <c r="M55" s="1559">
        <f t="shared" si="4"/>
        <v>12</v>
      </c>
      <c r="N55" s="1594">
        <f t="shared" si="3"/>
        <v>2.5</v>
      </c>
      <c r="O55" s="1595">
        <v>0</v>
      </c>
      <c r="P55" s="1596">
        <v>2500</v>
      </c>
      <c r="Q55" s="1592">
        <v>127.92</v>
      </c>
      <c r="T55" s="204"/>
    </row>
    <row r="56" spans="1:20" s="873" customFormat="1" ht="12">
      <c r="A56" s="146"/>
      <c r="B56" s="2100"/>
      <c r="C56" s="2100"/>
      <c r="D56" s="2100"/>
      <c r="E56" s="2106"/>
      <c r="F56" s="2109"/>
      <c r="G56" s="1590" t="s">
        <v>1037</v>
      </c>
      <c r="H56" s="1591"/>
      <c r="I56" s="1591"/>
      <c r="J56" s="1592"/>
      <c r="K56" s="1592"/>
      <c r="L56" s="1593"/>
      <c r="M56" s="1559">
        <f t="shared" si="4"/>
        <v>0</v>
      </c>
      <c r="N56" s="1594">
        <f t="shared" si="3"/>
        <v>2.5499999999999998</v>
      </c>
      <c r="O56" s="1595">
        <v>2500</v>
      </c>
      <c r="P56" s="1596">
        <v>5050</v>
      </c>
      <c r="Q56" s="1592">
        <v>121.75</v>
      </c>
      <c r="T56" s="204"/>
    </row>
    <row r="57" spans="1:20" s="873" customFormat="1" ht="24">
      <c r="A57" s="146">
        <v>45</v>
      </c>
      <c r="B57" s="1587">
        <v>80</v>
      </c>
      <c r="C57" s="1587" t="s">
        <v>29</v>
      </c>
      <c r="D57" s="1587" t="s">
        <v>164</v>
      </c>
      <c r="E57" s="1588">
        <v>509254107</v>
      </c>
      <c r="F57" s="1589" t="s">
        <v>307</v>
      </c>
      <c r="G57" s="1590" t="s">
        <v>1039</v>
      </c>
      <c r="H57" s="1591">
        <v>1.57</v>
      </c>
      <c r="I57" s="1591">
        <v>85.856200000000001</v>
      </c>
      <c r="J57" s="1592">
        <v>1.57</v>
      </c>
      <c r="K57" s="1592"/>
      <c r="L57" s="1593"/>
      <c r="M57" s="1559">
        <f t="shared" si="4"/>
        <v>1.57</v>
      </c>
      <c r="N57" s="1594">
        <f t="shared" si="3"/>
        <v>1.57</v>
      </c>
      <c r="O57" s="1595">
        <v>0</v>
      </c>
      <c r="P57" s="1596">
        <v>1570</v>
      </c>
      <c r="Q57" s="1592">
        <v>85.86</v>
      </c>
      <c r="T57" s="204"/>
    </row>
    <row r="58" spans="1:20" s="873" customFormat="1" ht="12">
      <c r="A58" s="146">
        <v>46</v>
      </c>
      <c r="B58" s="2099">
        <v>81</v>
      </c>
      <c r="C58" s="2099" t="s">
        <v>29</v>
      </c>
      <c r="D58" s="2099" t="s">
        <v>164</v>
      </c>
      <c r="E58" s="2101">
        <v>509254108</v>
      </c>
      <c r="F58" s="2102" t="s">
        <v>411</v>
      </c>
      <c r="G58" s="2093" t="s">
        <v>1038</v>
      </c>
      <c r="H58" s="1591">
        <v>1.0760000000000001</v>
      </c>
      <c r="I58" s="1591">
        <v>38.75188</v>
      </c>
      <c r="J58" s="1592">
        <v>7.25</v>
      </c>
      <c r="K58" s="1592">
        <v>7.25</v>
      </c>
      <c r="L58" s="1593"/>
      <c r="M58" s="1559">
        <f t="shared" si="4"/>
        <v>0</v>
      </c>
      <c r="N58" s="1594">
        <f t="shared" si="3"/>
        <v>0.3</v>
      </c>
      <c r="O58" s="1595">
        <v>2948</v>
      </c>
      <c r="P58" s="1596">
        <v>3248</v>
      </c>
      <c r="Q58" s="2110">
        <v>38.75</v>
      </c>
      <c r="T58" s="204"/>
    </row>
    <row r="59" spans="1:20" s="873" customFormat="1" ht="12">
      <c r="A59" s="146"/>
      <c r="B59" s="2100"/>
      <c r="C59" s="2100"/>
      <c r="D59" s="2100"/>
      <c r="E59" s="2101"/>
      <c r="F59" s="2102"/>
      <c r="G59" s="2093"/>
      <c r="H59" s="1591"/>
      <c r="I59" s="1591"/>
      <c r="J59" s="1592"/>
      <c r="K59" s="1592"/>
      <c r="L59" s="1593"/>
      <c r="M59" s="1559">
        <f t="shared" si="4"/>
        <v>0</v>
      </c>
      <c r="N59" s="1594">
        <f t="shared" si="3"/>
        <v>0.77600000000000002</v>
      </c>
      <c r="O59" s="1595">
        <v>4080</v>
      </c>
      <c r="P59" s="1596">
        <v>4856</v>
      </c>
      <c r="Q59" s="2111"/>
      <c r="T59" s="204"/>
    </row>
    <row r="60" spans="1:20" s="873" customFormat="1" ht="12">
      <c r="A60" s="146">
        <v>47</v>
      </c>
      <c r="B60" s="1587">
        <v>82</v>
      </c>
      <c r="C60" s="1587" t="s">
        <v>29</v>
      </c>
      <c r="D60" s="1587" t="s">
        <v>164</v>
      </c>
      <c r="E60" s="1588">
        <v>509254109</v>
      </c>
      <c r="F60" s="1589" t="s">
        <v>410</v>
      </c>
      <c r="G60" s="1590" t="s">
        <v>1042</v>
      </c>
      <c r="H60" s="1591">
        <v>2.2650000000000001</v>
      </c>
      <c r="I60" s="1591">
        <v>47.639299999999999</v>
      </c>
      <c r="J60" s="1592">
        <v>2.6</v>
      </c>
      <c r="K60" s="1592">
        <v>2.6</v>
      </c>
      <c r="L60" s="1593"/>
      <c r="M60" s="1559">
        <f t="shared" si="4"/>
        <v>0</v>
      </c>
      <c r="N60" s="1594">
        <f t="shared" si="3"/>
        <v>2.2650000000000001</v>
      </c>
      <c r="O60" s="1595">
        <v>0</v>
      </c>
      <c r="P60" s="1596">
        <v>2265</v>
      </c>
      <c r="Q60" s="1592">
        <v>47.64</v>
      </c>
      <c r="T60" s="204"/>
    </row>
    <row r="61" spans="1:20" s="873" customFormat="1" ht="12">
      <c r="A61" s="146">
        <v>48</v>
      </c>
      <c r="B61" s="1587">
        <v>83</v>
      </c>
      <c r="C61" s="1587" t="s">
        <v>29</v>
      </c>
      <c r="D61" s="1587" t="s">
        <v>164</v>
      </c>
      <c r="E61" s="1588">
        <v>509254110</v>
      </c>
      <c r="F61" s="1589" t="s">
        <v>284</v>
      </c>
      <c r="G61" s="1590" t="s">
        <v>1050</v>
      </c>
      <c r="H61" s="1591">
        <v>0.6</v>
      </c>
      <c r="I61" s="1591">
        <v>69.031859999999995</v>
      </c>
      <c r="J61" s="1592">
        <v>2.8919999999999999</v>
      </c>
      <c r="K61" s="1592"/>
      <c r="L61" s="1593"/>
      <c r="M61" s="1559">
        <f t="shared" si="4"/>
        <v>2.8919999999999999</v>
      </c>
      <c r="N61" s="1594">
        <f t="shared" si="3"/>
        <v>0.6</v>
      </c>
      <c r="O61" s="1595">
        <v>0</v>
      </c>
      <c r="P61" s="1596">
        <v>600</v>
      </c>
      <c r="Q61" s="1592">
        <v>69.03</v>
      </c>
      <c r="T61" s="204"/>
    </row>
    <row r="62" spans="1:20" s="873" customFormat="1" ht="24">
      <c r="A62" s="146">
        <v>49</v>
      </c>
      <c r="B62" s="1587">
        <v>84</v>
      </c>
      <c r="C62" s="1587" t="s">
        <v>29</v>
      </c>
      <c r="D62" s="1587" t="s">
        <v>164</v>
      </c>
      <c r="E62" s="1588">
        <v>509254111</v>
      </c>
      <c r="F62" s="1589" t="s">
        <v>282</v>
      </c>
      <c r="G62" s="1590" t="s">
        <v>1052</v>
      </c>
      <c r="H62" s="1591">
        <v>0.95</v>
      </c>
      <c r="I62" s="1591">
        <v>88.112629999999996</v>
      </c>
      <c r="J62" s="1592">
        <v>2.39</v>
      </c>
      <c r="K62" s="1592"/>
      <c r="L62" s="1593"/>
      <c r="M62" s="1559">
        <f t="shared" si="4"/>
        <v>2.39</v>
      </c>
      <c r="N62" s="1594">
        <f t="shared" si="3"/>
        <v>0.95</v>
      </c>
      <c r="O62" s="1595">
        <v>0</v>
      </c>
      <c r="P62" s="1596">
        <v>950</v>
      </c>
      <c r="Q62" s="1592">
        <v>88.11</v>
      </c>
      <c r="T62" s="204"/>
    </row>
    <row r="63" spans="1:20" s="873" customFormat="1" ht="24">
      <c r="A63" s="146">
        <v>50</v>
      </c>
      <c r="B63" s="1587">
        <v>85</v>
      </c>
      <c r="C63" s="1587" t="s">
        <v>29</v>
      </c>
      <c r="D63" s="1587" t="s">
        <v>164</v>
      </c>
      <c r="E63" s="1588">
        <v>509254112</v>
      </c>
      <c r="F63" s="1589" t="s">
        <v>409</v>
      </c>
      <c r="G63" s="1590" t="s">
        <v>1053</v>
      </c>
      <c r="H63" s="1591">
        <v>1.4</v>
      </c>
      <c r="I63" s="1591">
        <v>85.38</v>
      </c>
      <c r="J63" s="1592">
        <v>1.61</v>
      </c>
      <c r="K63" s="1592"/>
      <c r="L63" s="1593"/>
      <c r="M63" s="1559">
        <f t="shared" si="4"/>
        <v>1.61</v>
      </c>
      <c r="N63" s="1594">
        <f t="shared" si="3"/>
        <v>1.4</v>
      </c>
      <c r="O63" s="1595">
        <v>0</v>
      </c>
      <c r="P63" s="1596">
        <v>1400</v>
      </c>
      <c r="Q63" s="1592">
        <v>85.35</v>
      </c>
      <c r="T63" s="204"/>
    </row>
    <row r="64" spans="1:20" s="873" customFormat="1" ht="12">
      <c r="A64" s="146">
        <v>51</v>
      </c>
      <c r="B64" s="1587">
        <v>86</v>
      </c>
      <c r="C64" s="1587" t="s">
        <v>29</v>
      </c>
      <c r="D64" s="1587" t="s">
        <v>164</v>
      </c>
      <c r="E64" s="1588">
        <v>509254113</v>
      </c>
      <c r="F64" s="1589" t="s">
        <v>300</v>
      </c>
      <c r="G64" s="1590" t="s">
        <v>2256</v>
      </c>
      <c r="H64" s="1591">
        <v>0.34</v>
      </c>
      <c r="I64" s="1591">
        <v>23.09309</v>
      </c>
      <c r="J64" s="1592">
        <v>0.34</v>
      </c>
      <c r="K64" s="1592"/>
      <c r="L64" s="1593"/>
      <c r="M64" s="1559">
        <f t="shared" si="4"/>
        <v>0.34</v>
      </c>
      <c r="N64" s="1594">
        <f t="shared" si="3"/>
        <v>0.34</v>
      </c>
      <c r="O64" s="1595">
        <v>0</v>
      </c>
      <c r="P64" s="1596">
        <v>340</v>
      </c>
      <c r="Q64" s="1592">
        <v>23.09</v>
      </c>
      <c r="T64" s="204"/>
    </row>
    <row r="65" spans="1:20" s="873" customFormat="1" ht="24">
      <c r="A65" s="146">
        <v>52</v>
      </c>
      <c r="B65" s="1587">
        <v>87</v>
      </c>
      <c r="C65" s="1587" t="s">
        <v>29</v>
      </c>
      <c r="D65" s="1587" t="s">
        <v>164</v>
      </c>
      <c r="E65" s="1588">
        <v>509254119</v>
      </c>
      <c r="F65" s="1589" t="s">
        <v>298</v>
      </c>
      <c r="G65" s="1590" t="s">
        <v>2257</v>
      </c>
      <c r="H65" s="1591">
        <v>1.212</v>
      </c>
      <c r="I65" s="1591">
        <v>69.067869999999999</v>
      </c>
      <c r="J65" s="1592">
        <v>3.02</v>
      </c>
      <c r="K65" s="1592"/>
      <c r="L65" s="1593"/>
      <c r="M65" s="1559">
        <f t="shared" si="4"/>
        <v>3.02</v>
      </c>
      <c r="N65" s="1594">
        <f t="shared" si="3"/>
        <v>1.212</v>
      </c>
      <c r="O65" s="1595">
        <v>0</v>
      </c>
      <c r="P65" s="1596">
        <v>1212</v>
      </c>
      <c r="Q65" s="1592">
        <v>69.069999999999993</v>
      </c>
      <c r="T65" s="204"/>
    </row>
    <row r="66" spans="1:20" s="873" customFormat="1" ht="12">
      <c r="A66" s="146">
        <v>53</v>
      </c>
      <c r="B66" s="1587">
        <v>88</v>
      </c>
      <c r="C66" s="1587" t="s">
        <v>29</v>
      </c>
      <c r="D66" s="1587" t="s">
        <v>164</v>
      </c>
      <c r="E66" s="1588">
        <v>509254120</v>
      </c>
      <c r="F66" s="1589" t="s">
        <v>297</v>
      </c>
      <c r="G66" s="1590" t="s">
        <v>2258</v>
      </c>
      <c r="H66" s="1591">
        <v>0.78500000000000003</v>
      </c>
      <c r="I66" s="1591">
        <v>62.644530000000003</v>
      </c>
      <c r="J66" s="1592">
        <v>0.79</v>
      </c>
      <c r="K66" s="1592"/>
      <c r="L66" s="1593"/>
      <c r="M66" s="1559">
        <f t="shared" si="4"/>
        <v>0.79</v>
      </c>
      <c r="N66" s="1594">
        <f t="shared" si="3"/>
        <v>0.78500000000000003</v>
      </c>
      <c r="O66" s="1595">
        <v>0</v>
      </c>
      <c r="P66" s="1596">
        <v>785</v>
      </c>
      <c r="Q66" s="1592">
        <v>62.64</v>
      </c>
      <c r="T66" s="204"/>
    </row>
    <row r="67" spans="1:20" s="873" customFormat="1" ht="24">
      <c r="A67" s="146">
        <v>54</v>
      </c>
      <c r="B67" s="1587">
        <v>89</v>
      </c>
      <c r="C67" s="1587" t="s">
        <v>29</v>
      </c>
      <c r="D67" s="1587" t="s">
        <v>164</v>
      </c>
      <c r="E67" s="1588">
        <v>509254121</v>
      </c>
      <c r="F67" s="1589" t="s">
        <v>296</v>
      </c>
      <c r="G67" s="1590" t="s">
        <v>2259</v>
      </c>
      <c r="H67" s="1591">
        <v>1.22</v>
      </c>
      <c r="I67" s="1591">
        <v>82.312830000000005</v>
      </c>
      <c r="J67" s="1592">
        <v>1.22</v>
      </c>
      <c r="K67" s="1592"/>
      <c r="L67" s="1593"/>
      <c r="M67" s="1559">
        <f t="shared" si="4"/>
        <v>1.22</v>
      </c>
      <c r="N67" s="1594">
        <f t="shared" si="3"/>
        <v>1.2150000000000001</v>
      </c>
      <c r="O67" s="1595">
        <v>0</v>
      </c>
      <c r="P67" s="1596">
        <v>1215</v>
      </c>
      <c r="Q67" s="1592">
        <v>82.31</v>
      </c>
      <c r="T67" s="204"/>
    </row>
    <row r="68" spans="1:20" s="873" customFormat="1" ht="12">
      <c r="A68" s="146">
        <v>55</v>
      </c>
      <c r="B68" s="1587">
        <v>90</v>
      </c>
      <c r="C68" s="1587" t="s">
        <v>29</v>
      </c>
      <c r="D68" s="1587" t="s">
        <v>164</v>
      </c>
      <c r="E68" s="1588">
        <v>509254122</v>
      </c>
      <c r="F68" s="1589" t="s">
        <v>295</v>
      </c>
      <c r="G68" s="1590" t="s">
        <v>2260</v>
      </c>
      <c r="H68" s="1591">
        <v>1.0449999999999999</v>
      </c>
      <c r="I68" s="1591">
        <v>67.101079999999996</v>
      </c>
      <c r="J68" s="1592">
        <v>1.05</v>
      </c>
      <c r="K68" s="1592"/>
      <c r="L68" s="1593"/>
      <c r="M68" s="1559">
        <f t="shared" si="4"/>
        <v>1.05</v>
      </c>
      <c r="N68" s="1594">
        <f t="shared" si="3"/>
        <v>1.0449999999999999</v>
      </c>
      <c r="O68" s="1595">
        <v>0</v>
      </c>
      <c r="P68" s="1596">
        <v>1045</v>
      </c>
      <c r="Q68" s="1592">
        <v>67.099999999999994</v>
      </c>
      <c r="T68" s="204"/>
    </row>
    <row r="69" spans="1:20" s="873" customFormat="1" ht="12">
      <c r="A69" s="146">
        <v>56</v>
      </c>
      <c r="B69" s="1587">
        <v>91</v>
      </c>
      <c r="C69" s="1587" t="s">
        <v>29</v>
      </c>
      <c r="D69" s="1587" t="s">
        <v>164</v>
      </c>
      <c r="E69" s="1588">
        <v>509254123</v>
      </c>
      <c r="F69" s="1589" t="s">
        <v>294</v>
      </c>
      <c r="G69" s="1590" t="s">
        <v>2261</v>
      </c>
      <c r="H69" s="1591">
        <v>1.115</v>
      </c>
      <c r="I69" s="1591">
        <v>64.279319999999998</v>
      </c>
      <c r="J69" s="1592">
        <v>2.5</v>
      </c>
      <c r="K69" s="1592">
        <v>1</v>
      </c>
      <c r="L69" s="1593"/>
      <c r="M69" s="1559">
        <f t="shared" si="4"/>
        <v>1.5</v>
      </c>
      <c r="N69" s="1594">
        <f t="shared" si="3"/>
        <v>1.115</v>
      </c>
      <c r="O69" s="1595">
        <v>1000</v>
      </c>
      <c r="P69" s="1596">
        <v>2115</v>
      </c>
      <c r="Q69" s="1592">
        <v>64.28</v>
      </c>
      <c r="T69" s="204"/>
    </row>
    <row r="70" spans="1:20" s="873" customFormat="1" ht="12">
      <c r="A70" s="146">
        <v>57</v>
      </c>
      <c r="B70" s="1587">
        <v>92</v>
      </c>
      <c r="C70" s="1587" t="s">
        <v>29</v>
      </c>
      <c r="D70" s="1587" t="s">
        <v>164</v>
      </c>
      <c r="E70" s="1588">
        <v>509254124</v>
      </c>
      <c r="F70" s="1589" t="s">
        <v>293</v>
      </c>
      <c r="G70" s="1590" t="s">
        <v>2262</v>
      </c>
      <c r="H70" s="1591">
        <v>0.83499999999999996</v>
      </c>
      <c r="I70" s="1591">
        <v>59.016190000000002</v>
      </c>
      <c r="J70" s="1592">
        <v>0.84</v>
      </c>
      <c r="K70" s="1592"/>
      <c r="L70" s="1593"/>
      <c r="M70" s="1559">
        <f t="shared" si="4"/>
        <v>0.84</v>
      </c>
      <c r="N70" s="1594">
        <f t="shared" si="3"/>
        <v>0.83499999999999996</v>
      </c>
      <c r="O70" s="1595">
        <v>0</v>
      </c>
      <c r="P70" s="1596">
        <v>835</v>
      </c>
      <c r="Q70" s="1592">
        <v>59.02</v>
      </c>
      <c r="T70" s="204"/>
    </row>
    <row r="71" spans="1:20" s="873" customFormat="1" ht="12">
      <c r="A71" s="146">
        <v>58</v>
      </c>
      <c r="B71" s="1587">
        <v>93</v>
      </c>
      <c r="C71" s="1587" t="s">
        <v>29</v>
      </c>
      <c r="D71" s="1587" t="s">
        <v>164</v>
      </c>
      <c r="E71" s="1588">
        <v>509254125</v>
      </c>
      <c r="F71" s="1589" t="s">
        <v>292</v>
      </c>
      <c r="G71" s="1590" t="s">
        <v>2263</v>
      </c>
      <c r="H71" s="1591">
        <v>1</v>
      </c>
      <c r="I71" s="1591">
        <v>59.793489999999998</v>
      </c>
      <c r="J71" s="1592">
        <v>2</v>
      </c>
      <c r="K71" s="1592"/>
      <c r="L71" s="1593"/>
      <c r="M71" s="1559">
        <f t="shared" si="4"/>
        <v>2</v>
      </c>
      <c r="N71" s="1594">
        <f t="shared" si="3"/>
        <v>1</v>
      </c>
      <c r="O71" s="1595">
        <v>0</v>
      </c>
      <c r="P71" s="1596">
        <v>1000</v>
      </c>
      <c r="Q71" s="1592">
        <v>59.79</v>
      </c>
      <c r="T71" s="204"/>
    </row>
    <row r="72" spans="1:20" s="873" customFormat="1" ht="12">
      <c r="A72" s="146">
        <v>59</v>
      </c>
      <c r="B72" s="1587">
        <v>94</v>
      </c>
      <c r="C72" s="1587" t="s">
        <v>29</v>
      </c>
      <c r="D72" s="1587" t="s">
        <v>164</v>
      </c>
      <c r="E72" s="1588">
        <v>509254128</v>
      </c>
      <c r="F72" s="1589" t="s">
        <v>289</v>
      </c>
      <c r="G72" s="1590" t="s">
        <v>2264</v>
      </c>
      <c r="H72" s="1591">
        <v>0.76200000000000001</v>
      </c>
      <c r="I72" s="1591">
        <v>47.265329999999999</v>
      </c>
      <c r="J72" s="1592">
        <v>0.76</v>
      </c>
      <c r="K72" s="1592"/>
      <c r="L72" s="1593"/>
      <c r="M72" s="1559">
        <f t="shared" si="4"/>
        <v>0.76</v>
      </c>
      <c r="N72" s="1594">
        <f t="shared" si="3"/>
        <v>0.76200000000000001</v>
      </c>
      <c r="O72" s="1595">
        <v>0</v>
      </c>
      <c r="P72" s="1596">
        <v>762</v>
      </c>
      <c r="Q72" s="1592">
        <v>47.27</v>
      </c>
      <c r="T72" s="204"/>
    </row>
    <row r="73" spans="1:20" s="873" customFormat="1" ht="12">
      <c r="A73" s="146">
        <v>60</v>
      </c>
      <c r="B73" s="1587">
        <v>95</v>
      </c>
      <c r="C73" s="1587" t="s">
        <v>29</v>
      </c>
      <c r="D73" s="1587" t="s">
        <v>164</v>
      </c>
      <c r="E73" s="1588">
        <v>509254129</v>
      </c>
      <c r="F73" s="1589" t="s">
        <v>288</v>
      </c>
      <c r="G73" s="1590" t="s">
        <v>2265</v>
      </c>
      <c r="H73" s="1591">
        <v>0.63500000000000001</v>
      </c>
      <c r="I73" s="1591">
        <v>33.172139999999999</v>
      </c>
      <c r="J73" s="1592">
        <v>1.66</v>
      </c>
      <c r="K73" s="1592"/>
      <c r="L73" s="1593"/>
      <c r="M73" s="1559">
        <f t="shared" si="4"/>
        <v>1.66</v>
      </c>
      <c r="N73" s="1594">
        <f t="shared" si="3"/>
        <v>0.63500000000000001</v>
      </c>
      <c r="O73" s="1595">
        <v>0</v>
      </c>
      <c r="P73" s="1596">
        <v>635</v>
      </c>
      <c r="Q73" s="1592">
        <v>33.17</v>
      </c>
      <c r="T73" s="204"/>
    </row>
    <row r="74" spans="1:20" s="873" customFormat="1" ht="12">
      <c r="A74" s="146">
        <v>61</v>
      </c>
      <c r="B74" s="1587">
        <v>96</v>
      </c>
      <c r="C74" s="1587" t="s">
        <v>29</v>
      </c>
      <c r="D74" s="1587" t="s">
        <v>164</v>
      </c>
      <c r="E74" s="1588">
        <v>509254130</v>
      </c>
      <c r="F74" s="1589" t="s">
        <v>287</v>
      </c>
      <c r="G74" s="1590" t="s">
        <v>1047</v>
      </c>
      <c r="H74" s="1591">
        <v>1.21</v>
      </c>
      <c r="I74" s="1591">
        <v>68.38015</v>
      </c>
      <c r="J74" s="1592">
        <v>3</v>
      </c>
      <c r="K74" s="1592"/>
      <c r="L74" s="1593"/>
      <c r="M74" s="1559">
        <f t="shared" si="4"/>
        <v>3</v>
      </c>
      <c r="N74" s="1594">
        <f t="shared" si="3"/>
        <v>1.21</v>
      </c>
      <c r="O74" s="1595">
        <v>0</v>
      </c>
      <c r="P74" s="1596">
        <v>1210</v>
      </c>
      <c r="Q74" s="1592">
        <v>68.38</v>
      </c>
      <c r="T74" s="204"/>
    </row>
    <row r="75" spans="1:20" s="873" customFormat="1" ht="12">
      <c r="A75" s="146">
        <v>62</v>
      </c>
      <c r="B75" s="1587">
        <v>97</v>
      </c>
      <c r="C75" s="1587" t="s">
        <v>29</v>
      </c>
      <c r="D75" s="1587" t="s">
        <v>164</v>
      </c>
      <c r="E75" s="1588">
        <v>509254135</v>
      </c>
      <c r="F75" s="1589" t="s">
        <v>285</v>
      </c>
      <c r="G75" s="1590" t="s">
        <v>1049</v>
      </c>
      <c r="H75" s="1591">
        <v>1.365</v>
      </c>
      <c r="I75" s="1591">
        <v>85.541730000000001</v>
      </c>
      <c r="J75" s="1592">
        <v>1.36</v>
      </c>
      <c r="K75" s="1592"/>
      <c r="L75" s="1593"/>
      <c r="M75" s="1559">
        <f t="shared" si="4"/>
        <v>1.36</v>
      </c>
      <c r="N75" s="1594">
        <f t="shared" si="3"/>
        <v>1.365</v>
      </c>
      <c r="O75" s="1595">
        <v>0</v>
      </c>
      <c r="P75" s="1596">
        <v>1365</v>
      </c>
      <c r="Q75" s="1592">
        <v>85.54</v>
      </c>
      <c r="T75" s="204"/>
    </row>
    <row r="76" spans="1:20" s="873" customFormat="1" ht="12">
      <c r="A76" s="146">
        <v>63</v>
      </c>
      <c r="B76" s="1587">
        <v>98</v>
      </c>
      <c r="C76" s="1587" t="s">
        <v>29</v>
      </c>
      <c r="D76" s="1587" t="s">
        <v>164</v>
      </c>
      <c r="E76" s="1588">
        <v>509254136</v>
      </c>
      <c r="F76" s="1589" t="s">
        <v>279</v>
      </c>
      <c r="G76" s="1590" t="s">
        <v>1056</v>
      </c>
      <c r="H76" s="1591">
        <v>1.45</v>
      </c>
      <c r="I76" s="1591">
        <v>83.127139999999997</v>
      </c>
      <c r="J76" s="1592">
        <v>1.61</v>
      </c>
      <c r="K76" s="1592"/>
      <c r="L76" s="1593"/>
      <c r="M76" s="1559">
        <f t="shared" si="4"/>
        <v>1.61</v>
      </c>
      <c r="N76" s="1594">
        <f t="shared" si="3"/>
        <v>1.45</v>
      </c>
      <c r="O76" s="1595">
        <v>0</v>
      </c>
      <c r="P76" s="1596">
        <v>1450</v>
      </c>
      <c r="Q76" s="1592">
        <v>83.12</v>
      </c>
      <c r="T76" s="204"/>
    </row>
    <row r="77" spans="1:20" s="873" customFormat="1" ht="12">
      <c r="A77" s="146">
        <v>64</v>
      </c>
      <c r="B77" s="1587">
        <v>99</v>
      </c>
      <c r="C77" s="1587" t="s">
        <v>29</v>
      </c>
      <c r="D77" s="1587" t="s">
        <v>164</v>
      </c>
      <c r="E77" s="1588">
        <v>509254137</v>
      </c>
      <c r="F77" s="1589" t="s">
        <v>277</v>
      </c>
      <c r="G77" s="1590" t="s">
        <v>1058</v>
      </c>
      <c r="H77" s="1591">
        <v>0.94</v>
      </c>
      <c r="I77" s="1591">
        <v>59.918550000000003</v>
      </c>
      <c r="J77" s="1592">
        <v>0.94</v>
      </c>
      <c r="K77" s="1592"/>
      <c r="L77" s="1593"/>
      <c r="M77" s="1559">
        <f t="shared" si="4"/>
        <v>0.94</v>
      </c>
      <c r="N77" s="1594">
        <f t="shared" si="3"/>
        <v>0.94</v>
      </c>
      <c r="O77" s="1595">
        <v>0</v>
      </c>
      <c r="P77" s="1596">
        <v>940</v>
      </c>
      <c r="Q77" s="1592">
        <v>59.92</v>
      </c>
      <c r="T77" s="204"/>
    </row>
    <row r="78" spans="1:20" s="873" customFormat="1" ht="12">
      <c r="A78" s="146">
        <v>65</v>
      </c>
      <c r="B78" s="1587">
        <v>100</v>
      </c>
      <c r="C78" s="1587" t="s">
        <v>29</v>
      </c>
      <c r="D78" s="1587" t="s">
        <v>164</v>
      </c>
      <c r="E78" s="1588">
        <v>509254138</v>
      </c>
      <c r="F78" s="1589" t="s">
        <v>280</v>
      </c>
      <c r="G78" s="1590" t="s">
        <v>1055</v>
      </c>
      <c r="H78" s="1591">
        <v>0.91500000000000004</v>
      </c>
      <c r="I78" s="1591">
        <v>57.620289999999997</v>
      </c>
      <c r="J78" s="1592">
        <v>0.92</v>
      </c>
      <c r="K78" s="1592"/>
      <c r="L78" s="1593"/>
      <c r="M78" s="1559">
        <f t="shared" si="4"/>
        <v>0.92</v>
      </c>
      <c r="N78" s="1594">
        <f t="shared" si="3"/>
        <v>0.91500000000000004</v>
      </c>
      <c r="O78" s="1595">
        <v>0</v>
      </c>
      <c r="P78" s="1596">
        <v>915</v>
      </c>
      <c r="Q78" s="1592">
        <v>57.62</v>
      </c>
      <c r="T78" s="204"/>
    </row>
    <row r="79" spans="1:20" s="873" customFormat="1" ht="12">
      <c r="A79" s="146">
        <v>66</v>
      </c>
      <c r="B79" s="1587">
        <v>101</v>
      </c>
      <c r="C79" s="1587" t="s">
        <v>29</v>
      </c>
      <c r="D79" s="1587" t="s">
        <v>164</v>
      </c>
      <c r="E79" s="1588">
        <v>509254139</v>
      </c>
      <c r="F79" s="1589" t="s">
        <v>278</v>
      </c>
      <c r="G79" s="1590" t="s">
        <v>1057</v>
      </c>
      <c r="H79" s="1591">
        <v>1.17</v>
      </c>
      <c r="I79" s="1591">
        <v>70.905950000000004</v>
      </c>
      <c r="J79" s="1592">
        <v>3.5</v>
      </c>
      <c r="K79" s="1592"/>
      <c r="L79" s="1593"/>
      <c r="M79" s="1559">
        <f t="shared" si="4"/>
        <v>3.5</v>
      </c>
      <c r="N79" s="1594">
        <f t="shared" si="3"/>
        <v>1.17</v>
      </c>
      <c r="O79" s="1595">
        <v>0</v>
      </c>
      <c r="P79" s="1596">
        <v>1170</v>
      </c>
      <c r="Q79" s="1592">
        <v>70.91</v>
      </c>
      <c r="T79" s="204"/>
    </row>
    <row r="80" spans="1:20" s="873" customFormat="1" ht="12">
      <c r="A80" s="146">
        <v>67</v>
      </c>
      <c r="B80" s="1587">
        <v>102</v>
      </c>
      <c r="C80" s="1587" t="s">
        <v>29</v>
      </c>
      <c r="D80" s="1587" t="s">
        <v>164</v>
      </c>
      <c r="E80" s="1588">
        <v>509254140</v>
      </c>
      <c r="F80" s="1589" t="s">
        <v>281</v>
      </c>
      <c r="G80" s="1590" t="s">
        <v>1054</v>
      </c>
      <c r="H80" s="1591">
        <v>0.69</v>
      </c>
      <c r="I80" s="1591">
        <v>41.762210000000003</v>
      </c>
      <c r="J80" s="1592">
        <v>1.2</v>
      </c>
      <c r="K80" s="1592"/>
      <c r="L80" s="1593"/>
      <c r="M80" s="1559">
        <f t="shared" si="4"/>
        <v>1.2</v>
      </c>
      <c r="N80" s="1594">
        <f t="shared" si="3"/>
        <v>0.69</v>
      </c>
      <c r="O80" s="1595">
        <v>1200</v>
      </c>
      <c r="P80" s="1596">
        <v>1890</v>
      </c>
      <c r="Q80" s="1592">
        <v>41.76</v>
      </c>
      <c r="T80" s="204"/>
    </row>
    <row r="81" spans="1:20" s="873" customFormat="1" ht="12">
      <c r="A81" s="146">
        <v>68</v>
      </c>
      <c r="B81" s="1587">
        <v>103</v>
      </c>
      <c r="C81" s="1587" t="s">
        <v>29</v>
      </c>
      <c r="D81" s="1587" t="s">
        <v>164</v>
      </c>
      <c r="E81" s="1588">
        <v>509254141</v>
      </c>
      <c r="F81" s="1589" t="s">
        <v>283</v>
      </c>
      <c r="G81" s="1590" t="s">
        <v>1051</v>
      </c>
      <c r="H81" s="1591">
        <v>0.7</v>
      </c>
      <c r="I81" s="1591">
        <v>55.401580000000003</v>
      </c>
      <c r="J81" s="1592">
        <v>2.5</v>
      </c>
      <c r="K81" s="1592"/>
      <c r="L81" s="1593"/>
      <c r="M81" s="1559">
        <f t="shared" si="4"/>
        <v>2.5</v>
      </c>
      <c r="N81" s="1594">
        <f t="shared" si="3"/>
        <v>0.7</v>
      </c>
      <c r="O81" s="1595">
        <v>0</v>
      </c>
      <c r="P81" s="1596">
        <v>700</v>
      </c>
      <c r="Q81" s="1592">
        <v>55.4</v>
      </c>
      <c r="T81" s="204"/>
    </row>
    <row r="82" spans="1:20" s="873" customFormat="1" ht="12">
      <c r="A82" s="146">
        <v>69</v>
      </c>
      <c r="B82" s="1587">
        <v>104</v>
      </c>
      <c r="C82" s="1587" t="s">
        <v>29</v>
      </c>
      <c r="D82" s="1587" t="s">
        <v>164</v>
      </c>
      <c r="E82" s="1588">
        <v>509254142</v>
      </c>
      <c r="F82" s="1589" t="s">
        <v>276</v>
      </c>
      <c r="G82" s="1590" t="s">
        <v>1059</v>
      </c>
      <c r="H82" s="1591">
        <v>0.78500000000000003</v>
      </c>
      <c r="I82" s="1591">
        <v>45.730049999999999</v>
      </c>
      <c r="J82" s="1592">
        <v>0.79</v>
      </c>
      <c r="K82" s="1592"/>
      <c r="L82" s="1593"/>
      <c r="M82" s="1559">
        <f t="shared" si="4"/>
        <v>0.79</v>
      </c>
      <c r="N82" s="1594">
        <f t="shared" si="3"/>
        <v>0.78500000000000003</v>
      </c>
      <c r="O82" s="1595">
        <v>0</v>
      </c>
      <c r="P82" s="1596">
        <v>785</v>
      </c>
      <c r="Q82" s="1592">
        <v>45.73</v>
      </c>
      <c r="T82" s="204"/>
    </row>
    <row r="83" spans="1:20" s="873" customFormat="1" ht="12">
      <c r="A83" s="146">
        <v>70</v>
      </c>
      <c r="B83" s="1587">
        <v>105</v>
      </c>
      <c r="C83" s="1587" t="s">
        <v>29</v>
      </c>
      <c r="D83" s="1587" t="s">
        <v>164</v>
      </c>
      <c r="E83" s="1588">
        <v>509254143</v>
      </c>
      <c r="F83" s="1589" t="s">
        <v>275</v>
      </c>
      <c r="G83" s="1590" t="s">
        <v>1060</v>
      </c>
      <c r="H83" s="1591">
        <v>0.29499999999999998</v>
      </c>
      <c r="I83" s="1591">
        <v>19.142050000000001</v>
      </c>
      <c r="J83" s="1592">
        <v>0.3</v>
      </c>
      <c r="K83" s="1592"/>
      <c r="L83" s="1593"/>
      <c r="M83" s="1559">
        <f t="shared" si="4"/>
        <v>0.3</v>
      </c>
      <c r="N83" s="1594">
        <f t="shared" ref="N83:N84" si="5">(P83-O83)/1000</f>
        <v>0.29499999999999998</v>
      </c>
      <c r="O83" s="1595">
        <v>0</v>
      </c>
      <c r="P83" s="1596">
        <v>295</v>
      </c>
      <c r="Q83" s="1592">
        <v>19.14</v>
      </c>
      <c r="T83" s="204"/>
    </row>
    <row r="84" spans="1:20" s="873" customFormat="1" ht="12">
      <c r="A84" s="146">
        <v>71</v>
      </c>
      <c r="B84" s="1587">
        <v>106</v>
      </c>
      <c r="C84" s="1587" t="s">
        <v>29</v>
      </c>
      <c r="D84" s="1587" t="s">
        <v>164</v>
      </c>
      <c r="E84" s="1588">
        <v>509254144</v>
      </c>
      <c r="F84" s="1589" t="s">
        <v>274</v>
      </c>
      <c r="G84" s="1590" t="s">
        <v>1061</v>
      </c>
      <c r="H84" s="1591">
        <v>0.505</v>
      </c>
      <c r="I84" s="1591">
        <v>32.686839999999997</v>
      </c>
      <c r="J84" s="1592">
        <v>0.51</v>
      </c>
      <c r="K84" s="1592"/>
      <c r="L84" s="1593"/>
      <c r="M84" s="1559">
        <f t="shared" si="4"/>
        <v>0.51</v>
      </c>
      <c r="N84" s="1594">
        <f t="shared" si="5"/>
        <v>0.505</v>
      </c>
      <c r="O84" s="1595">
        <v>0</v>
      </c>
      <c r="P84" s="1596">
        <v>505</v>
      </c>
      <c r="Q84" s="1592">
        <v>32.69</v>
      </c>
      <c r="T84" s="204"/>
    </row>
    <row r="85" spans="1:20" s="873" customFormat="1" ht="24">
      <c r="A85" s="146">
        <v>72</v>
      </c>
      <c r="B85" s="1587">
        <v>110</v>
      </c>
      <c r="C85" s="1587" t="s">
        <v>29</v>
      </c>
      <c r="D85" s="1587" t="s">
        <v>28</v>
      </c>
      <c r="E85" s="1588">
        <v>509214055</v>
      </c>
      <c r="F85" s="1589" t="s">
        <v>407</v>
      </c>
      <c r="G85" s="1590" t="s">
        <v>2266</v>
      </c>
      <c r="H85" s="1591">
        <v>2.23</v>
      </c>
      <c r="I85" s="1591">
        <v>105.55795999999999</v>
      </c>
      <c r="J85" s="1592">
        <v>4.9000000000000004</v>
      </c>
      <c r="K85" s="1592">
        <v>1.7</v>
      </c>
      <c r="L85" s="1593"/>
      <c r="M85" s="1559">
        <f>J85-K85-L85</f>
        <v>3.2</v>
      </c>
      <c r="N85" s="1594">
        <f>(P85-O85)/1000</f>
        <v>2.23</v>
      </c>
      <c r="O85" s="1595">
        <v>2500</v>
      </c>
      <c r="P85" s="1596">
        <v>4730</v>
      </c>
      <c r="Q85" s="1592">
        <v>105.56</v>
      </c>
      <c r="T85" s="204"/>
    </row>
    <row r="86" spans="1:20" s="873" customFormat="1" ht="24">
      <c r="A86" s="146">
        <v>73</v>
      </c>
      <c r="B86" s="1587">
        <v>111</v>
      </c>
      <c r="C86" s="1587" t="s">
        <v>29</v>
      </c>
      <c r="D86" s="1587" t="s">
        <v>28</v>
      </c>
      <c r="E86" s="1588">
        <v>509214079</v>
      </c>
      <c r="F86" s="1589" t="s">
        <v>269</v>
      </c>
      <c r="G86" s="1590" t="s">
        <v>1117</v>
      </c>
      <c r="H86" s="1591">
        <v>0.995</v>
      </c>
      <c r="I86" s="1591">
        <v>64.662450000000007</v>
      </c>
      <c r="J86" s="1592">
        <v>3.15</v>
      </c>
      <c r="K86" s="1592"/>
      <c r="L86" s="1593"/>
      <c r="M86" s="1559">
        <f>J86-K86-L86</f>
        <v>3.15</v>
      </c>
      <c r="N86" s="1594">
        <f>(P86-O86)/1000</f>
        <v>0.995</v>
      </c>
      <c r="O86" s="1595">
        <v>0</v>
      </c>
      <c r="P86" s="1596">
        <v>995</v>
      </c>
      <c r="Q86" s="1592">
        <v>64.66</v>
      </c>
      <c r="T86" s="204"/>
    </row>
    <row r="87" spans="1:20" s="873" customFormat="1" ht="24">
      <c r="A87" s="146">
        <v>74</v>
      </c>
      <c r="B87" s="1587">
        <v>115</v>
      </c>
      <c r="C87" s="1587" t="s">
        <v>29</v>
      </c>
      <c r="D87" s="1587" t="s">
        <v>99</v>
      </c>
      <c r="E87" s="1588">
        <v>509294002</v>
      </c>
      <c r="F87" s="1589" t="s">
        <v>264</v>
      </c>
      <c r="G87" s="876" t="s">
        <v>2268</v>
      </c>
      <c r="H87" s="1591">
        <v>2.95</v>
      </c>
      <c r="I87" s="1591">
        <v>109.49402000000001</v>
      </c>
      <c r="J87" s="1592">
        <v>3.5</v>
      </c>
      <c r="K87" s="1592">
        <v>1</v>
      </c>
      <c r="L87" s="1593"/>
      <c r="M87" s="1559">
        <f>J87-K87-L87</f>
        <v>2.5</v>
      </c>
      <c r="N87" s="1594">
        <f>(P87-O87)/1000</f>
        <v>2.95</v>
      </c>
      <c r="O87" s="1595">
        <v>0</v>
      </c>
      <c r="P87" s="1596">
        <v>2950</v>
      </c>
      <c r="Q87" s="1592">
        <v>109.49</v>
      </c>
      <c r="T87" s="204"/>
    </row>
    <row r="88" spans="1:20" s="873" customFormat="1" ht="24">
      <c r="A88" s="146">
        <v>75</v>
      </c>
      <c r="B88" s="1587">
        <v>116</v>
      </c>
      <c r="C88" s="1587" t="s">
        <v>29</v>
      </c>
      <c r="D88" s="1587" t="s">
        <v>134</v>
      </c>
      <c r="E88" s="1588">
        <v>509294012</v>
      </c>
      <c r="F88" s="1589" t="s">
        <v>260</v>
      </c>
      <c r="G88" s="876" t="s">
        <v>2269</v>
      </c>
      <c r="H88" s="1591">
        <v>2.4500000000000002</v>
      </c>
      <c r="I88" s="1591">
        <v>142</v>
      </c>
      <c r="J88" s="1592">
        <v>2.31</v>
      </c>
      <c r="K88" s="1592"/>
      <c r="L88" s="1593"/>
      <c r="M88" s="1559">
        <f>J88-K88-L88</f>
        <v>2.31</v>
      </c>
      <c r="N88" s="1594">
        <f>(P88-O88)/1000</f>
        <v>2.42</v>
      </c>
      <c r="O88" s="1595">
        <v>0</v>
      </c>
      <c r="P88" s="1596">
        <v>2420</v>
      </c>
      <c r="Q88" s="1592">
        <v>140.55000000000001</v>
      </c>
      <c r="T88" s="204"/>
    </row>
    <row r="89" spans="1:20" s="873" customFormat="1" ht="12">
      <c r="A89" s="146">
        <v>76</v>
      </c>
      <c r="B89" s="1587">
        <v>117</v>
      </c>
      <c r="C89" s="1587" t="s">
        <v>29</v>
      </c>
      <c r="D89" s="1587" t="s">
        <v>99</v>
      </c>
      <c r="E89" s="1588">
        <v>509294018</v>
      </c>
      <c r="F89" s="1589" t="s">
        <v>262</v>
      </c>
      <c r="G89" s="876" t="s">
        <v>2270</v>
      </c>
      <c r="H89" s="1591">
        <v>2.19</v>
      </c>
      <c r="I89" s="1591">
        <v>93.319569999999999</v>
      </c>
      <c r="J89" s="1592">
        <v>2.5</v>
      </c>
      <c r="K89" s="1592">
        <v>1.2</v>
      </c>
      <c r="L89" s="1593"/>
      <c r="M89" s="1559">
        <f>J89-K89-L89</f>
        <v>1.3</v>
      </c>
      <c r="N89" s="1594">
        <f>(P89-O89)/1000</f>
        <v>2.19</v>
      </c>
      <c r="O89" s="1595">
        <v>0</v>
      </c>
      <c r="P89" s="1596">
        <v>2190</v>
      </c>
      <c r="Q89" s="1592">
        <v>93.32</v>
      </c>
      <c r="T89" s="204"/>
    </row>
    <row r="90" spans="1:20" s="873" customFormat="1" ht="12">
      <c r="A90" s="146">
        <v>77</v>
      </c>
      <c r="B90" s="2094">
        <v>120</v>
      </c>
      <c r="C90" s="2094" t="s">
        <v>29</v>
      </c>
      <c r="D90" s="2094" t="s">
        <v>106</v>
      </c>
      <c r="E90" s="2097">
        <v>509544015</v>
      </c>
      <c r="F90" s="2098" t="s">
        <v>256</v>
      </c>
      <c r="G90" s="1590" t="s">
        <v>2273</v>
      </c>
      <c r="H90" s="1591">
        <v>2.4300000000000002</v>
      </c>
      <c r="I90" s="1591">
        <v>106.15</v>
      </c>
      <c r="J90" s="1592">
        <v>6.25</v>
      </c>
      <c r="K90" s="1592">
        <v>2.2000000000000002</v>
      </c>
      <c r="L90" s="1593"/>
      <c r="M90" s="1559">
        <f t="shared" ref="M90:M95" si="6">J90-K90-L90</f>
        <v>4.05</v>
      </c>
      <c r="N90" s="1594">
        <f t="shared" ref="N90:N95" si="7">(P90-O90)/1000</f>
        <v>1.2</v>
      </c>
      <c r="O90" s="1595">
        <v>4070</v>
      </c>
      <c r="P90" s="1596">
        <v>5270</v>
      </c>
      <c r="Q90" s="1592">
        <v>51.33</v>
      </c>
      <c r="T90" s="204"/>
    </row>
    <row r="91" spans="1:20" s="873" customFormat="1" ht="12">
      <c r="A91" s="146"/>
      <c r="B91" s="2095"/>
      <c r="C91" s="2095"/>
      <c r="D91" s="2095"/>
      <c r="E91" s="2097"/>
      <c r="F91" s="2098"/>
      <c r="G91" s="1590" t="s">
        <v>2274</v>
      </c>
      <c r="H91" s="1591"/>
      <c r="I91" s="1591"/>
      <c r="J91" s="1592"/>
      <c r="K91" s="1592"/>
      <c r="L91" s="1593"/>
      <c r="M91" s="1559">
        <f t="shared" si="6"/>
        <v>0</v>
      </c>
      <c r="N91" s="1594">
        <f t="shared" si="7"/>
        <v>1.23</v>
      </c>
      <c r="O91" s="1595">
        <v>5270</v>
      </c>
      <c r="P91" s="1596">
        <v>6500</v>
      </c>
      <c r="Q91" s="1592">
        <v>54.82</v>
      </c>
      <c r="T91" s="204"/>
    </row>
    <row r="92" spans="1:20" s="873" customFormat="1" ht="12">
      <c r="A92" s="146">
        <v>78</v>
      </c>
      <c r="B92" s="2099">
        <v>122</v>
      </c>
      <c r="C92" s="2099" t="s">
        <v>29</v>
      </c>
      <c r="D92" s="2099" t="s">
        <v>106</v>
      </c>
      <c r="E92" s="2101">
        <v>509544045</v>
      </c>
      <c r="F92" s="2102" t="s">
        <v>255</v>
      </c>
      <c r="G92" s="1590" t="s">
        <v>2275</v>
      </c>
      <c r="H92" s="1591">
        <v>2.2000000000000002</v>
      </c>
      <c r="I92" s="1591">
        <v>90</v>
      </c>
      <c r="J92" s="1592">
        <v>5.0999999999999996</v>
      </c>
      <c r="K92" s="1592">
        <v>2.15</v>
      </c>
      <c r="L92" s="1593"/>
      <c r="M92" s="1559">
        <f t="shared" si="6"/>
        <v>2.9499999999999997</v>
      </c>
      <c r="N92" s="1594">
        <f t="shared" si="7"/>
        <v>1.085</v>
      </c>
      <c r="O92" s="1595">
        <v>0</v>
      </c>
      <c r="P92" s="1596">
        <v>1085</v>
      </c>
      <c r="Q92" s="1592">
        <v>43.93</v>
      </c>
      <c r="T92" s="204"/>
    </row>
    <row r="93" spans="1:20" s="873" customFormat="1" ht="12">
      <c r="A93" s="146"/>
      <c r="B93" s="2100"/>
      <c r="C93" s="2100"/>
      <c r="D93" s="2100"/>
      <c r="E93" s="2101"/>
      <c r="F93" s="2102"/>
      <c r="G93" s="1590" t="s">
        <v>2276</v>
      </c>
      <c r="H93" s="1591"/>
      <c r="I93" s="1591"/>
      <c r="J93" s="1592"/>
      <c r="K93" s="1592"/>
      <c r="L93" s="1593"/>
      <c r="M93" s="1559">
        <f t="shared" si="6"/>
        <v>0</v>
      </c>
      <c r="N93" s="1594">
        <f t="shared" si="7"/>
        <v>1.05</v>
      </c>
      <c r="O93" s="1595">
        <v>1085</v>
      </c>
      <c r="P93" s="1596">
        <v>2135</v>
      </c>
      <c r="Q93" s="1592">
        <v>43.1</v>
      </c>
      <c r="T93" s="204"/>
    </row>
    <row r="94" spans="1:20" s="873" customFormat="1" ht="12">
      <c r="A94" s="146">
        <v>79</v>
      </c>
      <c r="B94" s="1587">
        <v>123</v>
      </c>
      <c r="C94" s="1587" t="s">
        <v>29</v>
      </c>
      <c r="D94" s="1587" t="s">
        <v>106</v>
      </c>
      <c r="E94" s="1588">
        <v>509544050</v>
      </c>
      <c r="F94" s="1589" t="s">
        <v>258</v>
      </c>
      <c r="G94" s="1590" t="s">
        <v>2277</v>
      </c>
      <c r="H94" s="1591">
        <v>1.42</v>
      </c>
      <c r="I94" s="1591">
        <v>56.028039999999997</v>
      </c>
      <c r="J94" s="1592">
        <v>5.5</v>
      </c>
      <c r="K94" s="1592"/>
      <c r="L94" s="1593"/>
      <c r="M94" s="1559">
        <f t="shared" si="6"/>
        <v>5.5</v>
      </c>
      <c r="N94" s="1594">
        <f t="shared" si="7"/>
        <v>1.42</v>
      </c>
      <c r="O94" s="1595">
        <v>3400</v>
      </c>
      <c r="P94" s="1596">
        <v>4820</v>
      </c>
      <c r="Q94" s="1592">
        <v>56.03</v>
      </c>
      <c r="T94" s="204"/>
    </row>
    <row r="95" spans="1:20" s="873" customFormat="1" ht="12">
      <c r="A95" s="146">
        <v>80</v>
      </c>
      <c r="B95" s="1587">
        <v>124</v>
      </c>
      <c r="C95" s="1587" t="s">
        <v>29</v>
      </c>
      <c r="D95" s="1587" t="s">
        <v>106</v>
      </c>
      <c r="E95" s="1588">
        <v>509544055</v>
      </c>
      <c r="F95" s="1589" t="s">
        <v>405</v>
      </c>
      <c r="G95" s="1590" t="s">
        <v>2280</v>
      </c>
      <c r="H95" s="1591">
        <v>0.86</v>
      </c>
      <c r="I95" s="1591">
        <v>32.816549999999999</v>
      </c>
      <c r="J95" s="1592">
        <v>2.59</v>
      </c>
      <c r="K95" s="1592">
        <v>2.59</v>
      </c>
      <c r="L95" s="1593"/>
      <c r="M95" s="1559">
        <f t="shared" si="6"/>
        <v>0</v>
      </c>
      <c r="N95" s="1594">
        <f t="shared" si="7"/>
        <v>0.86</v>
      </c>
      <c r="O95" s="1595">
        <v>1730</v>
      </c>
      <c r="P95" s="1596">
        <v>2590</v>
      </c>
      <c r="Q95" s="1592">
        <v>32.82</v>
      </c>
      <c r="T95" s="204"/>
    </row>
    <row r="96" spans="1:20" s="873" customFormat="1" ht="12">
      <c r="A96" s="146">
        <v>81</v>
      </c>
      <c r="B96" s="1587">
        <v>130</v>
      </c>
      <c r="C96" s="1587" t="s">
        <v>29</v>
      </c>
      <c r="D96" s="1587" t="s">
        <v>105</v>
      </c>
      <c r="E96" s="1588">
        <v>509654007</v>
      </c>
      <c r="F96" s="1589" t="s">
        <v>251</v>
      </c>
      <c r="G96" s="1590" t="s">
        <v>1187</v>
      </c>
      <c r="H96" s="1591">
        <v>1.44</v>
      </c>
      <c r="I96" s="1591">
        <v>89.521619999999999</v>
      </c>
      <c r="J96" s="1592">
        <v>2.25</v>
      </c>
      <c r="K96" s="1592"/>
      <c r="L96" s="1593"/>
      <c r="M96" s="1559">
        <f t="shared" ref="M96:M104" si="8">J96-K96-L96</f>
        <v>2.25</v>
      </c>
      <c r="N96" s="1594">
        <f t="shared" ref="N96:N104" si="9">(P96-O96)/1000</f>
        <v>1.44</v>
      </c>
      <c r="O96" s="1595">
        <v>0</v>
      </c>
      <c r="P96" s="1596">
        <v>1440</v>
      </c>
      <c r="Q96" s="1592">
        <v>89.52</v>
      </c>
      <c r="T96" s="204"/>
    </row>
    <row r="97" spans="1:20" s="873" customFormat="1" ht="12">
      <c r="A97" s="146">
        <v>82</v>
      </c>
      <c r="B97" s="2099">
        <v>131</v>
      </c>
      <c r="C97" s="2099" t="s">
        <v>29</v>
      </c>
      <c r="D97" s="2099" t="s">
        <v>105</v>
      </c>
      <c r="E97" s="2101">
        <v>509654024</v>
      </c>
      <c r="F97" s="2102" t="s">
        <v>404</v>
      </c>
      <c r="G97" s="1590" t="s">
        <v>1186</v>
      </c>
      <c r="H97" s="1591">
        <v>3.05</v>
      </c>
      <c r="I97" s="1591">
        <v>182</v>
      </c>
      <c r="J97" s="1592">
        <v>3</v>
      </c>
      <c r="K97" s="1592">
        <v>0.75</v>
      </c>
      <c r="L97" s="1593"/>
      <c r="M97" s="1559">
        <f t="shared" si="8"/>
        <v>2.25</v>
      </c>
      <c r="N97" s="1594">
        <f t="shared" si="9"/>
        <v>1.55</v>
      </c>
      <c r="O97" s="1595">
        <v>1500</v>
      </c>
      <c r="P97" s="1596">
        <v>3050</v>
      </c>
      <c r="Q97" s="1592">
        <v>96.33</v>
      </c>
      <c r="T97" s="204"/>
    </row>
    <row r="98" spans="1:20" s="873" customFormat="1" ht="12">
      <c r="A98" s="146"/>
      <c r="B98" s="2100"/>
      <c r="C98" s="2100"/>
      <c r="D98" s="2100"/>
      <c r="E98" s="2101"/>
      <c r="F98" s="2102"/>
      <c r="G98" s="1590" t="s">
        <v>1191</v>
      </c>
      <c r="H98" s="1591"/>
      <c r="I98" s="1591"/>
      <c r="J98" s="1592"/>
      <c r="K98" s="1592"/>
      <c r="L98" s="1593"/>
      <c r="M98" s="1559">
        <f t="shared" si="8"/>
        <v>0</v>
      </c>
      <c r="N98" s="1594">
        <f t="shared" si="9"/>
        <v>1.5</v>
      </c>
      <c r="O98" s="1595">
        <v>0</v>
      </c>
      <c r="P98" s="1596">
        <v>1500</v>
      </c>
      <c r="Q98" s="1592">
        <v>85.36</v>
      </c>
      <c r="T98" s="204"/>
    </row>
    <row r="99" spans="1:20" s="873" customFormat="1" ht="12">
      <c r="A99" s="146">
        <v>83</v>
      </c>
      <c r="B99" s="2099">
        <v>132</v>
      </c>
      <c r="C99" s="2099" t="s">
        <v>29</v>
      </c>
      <c r="D99" s="2099" t="s">
        <v>105</v>
      </c>
      <c r="E99" s="2101">
        <v>509654045</v>
      </c>
      <c r="F99" s="2102" t="s">
        <v>250</v>
      </c>
      <c r="G99" s="1590" t="s">
        <v>1188</v>
      </c>
      <c r="H99" s="1591">
        <v>2.4500000000000002</v>
      </c>
      <c r="I99" s="1591">
        <v>157</v>
      </c>
      <c r="J99" s="1592">
        <v>2.4500000000000002</v>
      </c>
      <c r="K99" s="1592"/>
      <c r="L99" s="1593"/>
      <c r="M99" s="1559">
        <f t="shared" si="8"/>
        <v>2.4500000000000002</v>
      </c>
      <c r="N99" s="1594">
        <f t="shared" si="9"/>
        <v>1.5</v>
      </c>
      <c r="O99" s="1595">
        <v>0</v>
      </c>
      <c r="P99" s="1596">
        <v>1500</v>
      </c>
      <c r="Q99" s="1592">
        <v>96.91</v>
      </c>
      <c r="T99" s="204"/>
    </row>
    <row r="100" spans="1:20" s="873" customFormat="1" ht="12">
      <c r="A100" s="146"/>
      <c r="B100" s="2100"/>
      <c r="C100" s="2100"/>
      <c r="D100" s="2100"/>
      <c r="E100" s="2101"/>
      <c r="F100" s="2102"/>
      <c r="G100" s="1590" t="s">
        <v>1192</v>
      </c>
      <c r="H100" s="1591"/>
      <c r="I100" s="1591"/>
      <c r="J100" s="1592"/>
      <c r="K100" s="1592"/>
      <c r="L100" s="1593"/>
      <c r="M100" s="1559">
        <f t="shared" si="8"/>
        <v>0</v>
      </c>
      <c r="N100" s="1594">
        <f t="shared" si="9"/>
        <v>0.95</v>
      </c>
      <c r="O100" s="1595">
        <v>1500</v>
      </c>
      <c r="P100" s="1596">
        <v>2450</v>
      </c>
      <c r="Q100" s="1592">
        <v>59.67</v>
      </c>
      <c r="T100" s="204"/>
    </row>
    <row r="101" spans="1:20" s="873" customFormat="1" ht="12">
      <c r="A101" s="146">
        <v>84</v>
      </c>
      <c r="B101" s="2099">
        <v>133</v>
      </c>
      <c r="C101" s="2099" t="s">
        <v>29</v>
      </c>
      <c r="D101" s="2099" t="s">
        <v>105</v>
      </c>
      <c r="E101" s="2101">
        <v>509654046</v>
      </c>
      <c r="F101" s="2102" t="s">
        <v>249</v>
      </c>
      <c r="G101" s="1590" t="s">
        <v>1189</v>
      </c>
      <c r="H101" s="1591">
        <v>1.93</v>
      </c>
      <c r="I101" s="1591">
        <v>128</v>
      </c>
      <c r="J101" s="1592">
        <v>1.93</v>
      </c>
      <c r="K101" s="1592"/>
      <c r="L101" s="1593"/>
      <c r="M101" s="1559">
        <f t="shared" si="8"/>
        <v>1.93</v>
      </c>
      <c r="N101" s="1594">
        <f t="shared" si="9"/>
        <v>1</v>
      </c>
      <c r="O101" s="1595">
        <v>0</v>
      </c>
      <c r="P101" s="1596">
        <v>1000</v>
      </c>
      <c r="Q101" s="1592">
        <v>63.45</v>
      </c>
      <c r="T101" s="204"/>
    </row>
    <row r="102" spans="1:20" s="873" customFormat="1" ht="12">
      <c r="A102" s="146"/>
      <c r="B102" s="2100"/>
      <c r="C102" s="2100"/>
      <c r="D102" s="2100"/>
      <c r="E102" s="2101"/>
      <c r="F102" s="2102"/>
      <c r="G102" s="1590" t="s">
        <v>1193</v>
      </c>
      <c r="H102" s="1591"/>
      <c r="I102" s="1591"/>
      <c r="J102" s="1592"/>
      <c r="K102" s="1592"/>
      <c r="L102" s="1593"/>
      <c r="M102" s="1559">
        <f t="shared" si="8"/>
        <v>0</v>
      </c>
      <c r="N102" s="1594">
        <f t="shared" si="9"/>
        <v>0.93</v>
      </c>
      <c r="O102" s="1595">
        <v>1000</v>
      </c>
      <c r="P102" s="1596">
        <v>1930</v>
      </c>
      <c r="Q102" s="1592">
        <v>63.8</v>
      </c>
      <c r="T102" s="204"/>
    </row>
    <row r="103" spans="1:20" s="873" customFormat="1" ht="12">
      <c r="A103" s="146">
        <v>85</v>
      </c>
      <c r="B103" s="1587">
        <v>134</v>
      </c>
      <c r="C103" s="1587" t="s">
        <v>29</v>
      </c>
      <c r="D103" s="1587" t="s">
        <v>105</v>
      </c>
      <c r="E103" s="1588">
        <v>509654048</v>
      </c>
      <c r="F103" s="1589" t="s">
        <v>248</v>
      </c>
      <c r="G103" s="1590" t="s">
        <v>1190</v>
      </c>
      <c r="H103" s="1591">
        <v>0.72</v>
      </c>
      <c r="I103" s="1591">
        <v>44.044240000000002</v>
      </c>
      <c r="J103" s="1592">
        <v>0.72</v>
      </c>
      <c r="K103" s="1592"/>
      <c r="L103" s="1593"/>
      <c r="M103" s="1559">
        <f t="shared" si="8"/>
        <v>0.72</v>
      </c>
      <c r="N103" s="1594">
        <f t="shared" si="9"/>
        <v>0.72</v>
      </c>
      <c r="O103" s="1595">
        <v>0</v>
      </c>
      <c r="P103" s="1596">
        <v>720</v>
      </c>
      <c r="Q103" s="1592">
        <v>44.04</v>
      </c>
      <c r="T103" s="204"/>
    </row>
    <row r="104" spans="1:20" s="873" customFormat="1" ht="12">
      <c r="A104" s="146">
        <v>86</v>
      </c>
      <c r="B104" s="1587">
        <v>135</v>
      </c>
      <c r="C104" s="1587" t="s">
        <v>29</v>
      </c>
      <c r="D104" s="1587" t="s">
        <v>105</v>
      </c>
      <c r="E104" s="1588">
        <v>509654058</v>
      </c>
      <c r="F104" s="1589" t="s">
        <v>247</v>
      </c>
      <c r="G104" s="1590" t="s">
        <v>1194</v>
      </c>
      <c r="H104" s="1591">
        <v>0.5</v>
      </c>
      <c r="I104" s="1591">
        <v>22.383459999999999</v>
      </c>
      <c r="J104" s="1592">
        <v>7</v>
      </c>
      <c r="K104" s="1592"/>
      <c r="L104" s="1593"/>
      <c r="M104" s="1559">
        <f t="shared" si="8"/>
        <v>7</v>
      </c>
      <c r="N104" s="1594">
        <f t="shared" si="9"/>
        <v>0.5</v>
      </c>
      <c r="O104" s="1595">
        <v>0</v>
      </c>
      <c r="P104" s="1596">
        <v>500</v>
      </c>
      <c r="Q104" s="1592">
        <v>22.38</v>
      </c>
      <c r="T104" s="204"/>
    </row>
    <row r="105" spans="1:20" s="873" customFormat="1" ht="12">
      <c r="A105" s="146">
        <v>87</v>
      </c>
      <c r="B105" s="1587">
        <v>136</v>
      </c>
      <c r="C105" s="1587" t="s">
        <v>21</v>
      </c>
      <c r="D105" s="1587" t="s">
        <v>18</v>
      </c>
      <c r="E105" s="1588">
        <v>542844032</v>
      </c>
      <c r="F105" s="1589" t="s">
        <v>403</v>
      </c>
      <c r="G105" s="876" t="s">
        <v>1746</v>
      </c>
      <c r="H105" s="1591">
        <v>1.25</v>
      </c>
      <c r="I105" s="1591">
        <v>57.651110000000003</v>
      </c>
      <c r="J105" s="1592">
        <v>3.5</v>
      </c>
      <c r="K105" s="1592">
        <v>0</v>
      </c>
      <c r="L105" s="1593"/>
      <c r="M105" s="1559">
        <f t="shared" ref="M105:M111" si="10">J105-K105-L105</f>
        <v>3.5</v>
      </c>
      <c r="N105" s="1594">
        <f t="shared" ref="N105:N111" si="11">(P105-O105)/1000</f>
        <v>1.25</v>
      </c>
      <c r="O105" s="1595">
        <v>2250</v>
      </c>
      <c r="P105" s="1596">
        <v>3500</v>
      </c>
      <c r="Q105" s="1592">
        <v>57.65</v>
      </c>
      <c r="T105" s="204"/>
    </row>
    <row r="106" spans="1:20" s="873" customFormat="1" ht="12">
      <c r="A106" s="146">
        <v>88</v>
      </c>
      <c r="B106" s="1587">
        <v>137</v>
      </c>
      <c r="C106" s="1587" t="s">
        <v>21</v>
      </c>
      <c r="D106" s="1587" t="s">
        <v>18</v>
      </c>
      <c r="E106" s="1588">
        <v>542844033</v>
      </c>
      <c r="F106" s="1589" t="s">
        <v>240</v>
      </c>
      <c r="G106" s="876" t="s">
        <v>1270</v>
      </c>
      <c r="H106" s="1591">
        <v>1.355</v>
      </c>
      <c r="I106" s="1591">
        <v>89</v>
      </c>
      <c r="J106" s="1592">
        <v>3</v>
      </c>
      <c r="K106" s="1592">
        <v>2.0339999999999998</v>
      </c>
      <c r="L106" s="1593"/>
      <c r="M106" s="1559">
        <f t="shared" si="10"/>
        <v>0.96600000000000019</v>
      </c>
      <c r="N106" s="1594">
        <f t="shared" si="11"/>
        <v>0.42</v>
      </c>
      <c r="O106" s="1595">
        <v>2580</v>
      </c>
      <c r="P106" s="1596">
        <v>3000</v>
      </c>
      <c r="Q106" s="1592">
        <v>20.8</v>
      </c>
      <c r="T106" s="204"/>
    </row>
    <row r="107" spans="1:20" s="873" customFormat="1" ht="12">
      <c r="A107" s="146">
        <v>89</v>
      </c>
      <c r="B107" s="1587">
        <v>138</v>
      </c>
      <c r="C107" s="1587" t="s">
        <v>21</v>
      </c>
      <c r="D107" s="1587" t="s">
        <v>18</v>
      </c>
      <c r="E107" s="1588">
        <v>542844077</v>
      </c>
      <c r="F107" s="1589" t="s">
        <v>238</v>
      </c>
      <c r="G107" s="876" t="s">
        <v>1273</v>
      </c>
      <c r="H107" s="1591">
        <v>1.31</v>
      </c>
      <c r="I107" s="1591">
        <v>68.352010000000007</v>
      </c>
      <c r="J107" s="1592">
        <v>4.0999999999999996</v>
      </c>
      <c r="K107" s="1592">
        <v>2.85</v>
      </c>
      <c r="L107" s="1593"/>
      <c r="M107" s="1559">
        <f t="shared" si="10"/>
        <v>1.2499999999999996</v>
      </c>
      <c r="N107" s="1594">
        <f t="shared" si="11"/>
        <v>1.306</v>
      </c>
      <c r="O107" s="1595">
        <v>1024</v>
      </c>
      <c r="P107" s="1596">
        <v>2330</v>
      </c>
      <c r="Q107" s="1592">
        <v>68.349999999999994</v>
      </c>
      <c r="T107" s="204"/>
    </row>
    <row r="108" spans="1:20" s="873" customFormat="1" ht="12">
      <c r="A108" s="146">
        <v>90</v>
      </c>
      <c r="B108" s="1587">
        <v>139</v>
      </c>
      <c r="C108" s="1587" t="s">
        <v>21</v>
      </c>
      <c r="D108" s="1587" t="s">
        <v>18</v>
      </c>
      <c r="E108" s="1588">
        <v>542844096</v>
      </c>
      <c r="F108" s="1589" t="s">
        <v>239</v>
      </c>
      <c r="G108" s="876" t="s">
        <v>1275</v>
      </c>
      <c r="H108" s="1591">
        <v>1.081</v>
      </c>
      <c r="I108" s="1591">
        <v>33.333770000000001</v>
      </c>
      <c r="J108" s="1592">
        <v>2</v>
      </c>
      <c r="K108" s="1592">
        <v>1.58</v>
      </c>
      <c r="L108" s="1593"/>
      <c r="M108" s="1559">
        <f t="shared" si="10"/>
        <v>0.41999999999999993</v>
      </c>
      <c r="N108" s="1594">
        <f t="shared" si="11"/>
        <v>1.081</v>
      </c>
      <c r="O108" s="1595">
        <v>1238</v>
      </c>
      <c r="P108" s="1596">
        <v>2319</v>
      </c>
      <c r="Q108" s="1592">
        <v>33.33</v>
      </c>
      <c r="T108" s="204"/>
    </row>
    <row r="109" spans="1:20" s="873" customFormat="1" ht="24">
      <c r="A109" s="146">
        <v>91</v>
      </c>
      <c r="B109" s="1587">
        <v>140</v>
      </c>
      <c r="C109" s="1587" t="s">
        <v>21</v>
      </c>
      <c r="D109" s="1587" t="s">
        <v>18</v>
      </c>
      <c r="E109" s="1588">
        <v>542844097</v>
      </c>
      <c r="F109" s="1589" t="s">
        <v>241</v>
      </c>
      <c r="G109" s="876" t="s">
        <v>1276</v>
      </c>
      <c r="H109" s="1591">
        <v>1</v>
      </c>
      <c r="I109" s="1591">
        <v>46.623469999999998</v>
      </c>
      <c r="J109" s="1592">
        <v>3</v>
      </c>
      <c r="K109" s="1592">
        <v>0</v>
      </c>
      <c r="L109" s="1593"/>
      <c r="M109" s="1559">
        <f t="shared" si="10"/>
        <v>3</v>
      </c>
      <c r="N109" s="1594">
        <f t="shared" si="11"/>
        <v>1</v>
      </c>
      <c r="O109" s="1595">
        <v>0</v>
      </c>
      <c r="P109" s="1596">
        <v>1000</v>
      </c>
      <c r="Q109" s="1592">
        <v>46.62</v>
      </c>
      <c r="T109" s="204"/>
    </row>
    <row r="110" spans="1:20" s="873" customFormat="1" ht="24">
      <c r="A110" s="146">
        <v>92</v>
      </c>
      <c r="B110" s="1587">
        <v>141</v>
      </c>
      <c r="C110" s="1587" t="s">
        <v>21</v>
      </c>
      <c r="D110" s="1587" t="s">
        <v>18</v>
      </c>
      <c r="E110" s="1588">
        <v>542844103</v>
      </c>
      <c r="F110" s="1589" t="s">
        <v>237</v>
      </c>
      <c r="G110" s="876" t="s">
        <v>1277</v>
      </c>
      <c r="H110" s="1591">
        <v>1.1000000000000001</v>
      </c>
      <c r="I110" s="1591">
        <v>47.19</v>
      </c>
      <c r="J110" s="1592">
        <v>3.5</v>
      </c>
      <c r="K110" s="1592">
        <v>2.4500000000000002</v>
      </c>
      <c r="L110" s="1593"/>
      <c r="M110" s="1559">
        <f t="shared" si="10"/>
        <v>1.0499999999999998</v>
      </c>
      <c r="N110" s="1594">
        <f t="shared" si="11"/>
        <v>1.1000000000000001</v>
      </c>
      <c r="O110" s="1595">
        <v>1350</v>
      </c>
      <c r="P110" s="1596">
        <v>2450</v>
      </c>
      <c r="Q110" s="1592">
        <v>47.18</v>
      </c>
      <c r="T110" s="204"/>
    </row>
    <row r="111" spans="1:20" s="873" customFormat="1" ht="12">
      <c r="A111" s="146">
        <v>93</v>
      </c>
      <c r="B111" s="1587">
        <v>142</v>
      </c>
      <c r="C111" s="1587" t="s">
        <v>21</v>
      </c>
      <c r="D111" s="1587" t="s">
        <v>18</v>
      </c>
      <c r="E111" s="1588">
        <v>542844114</v>
      </c>
      <c r="F111" s="1589" t="s">
        <v>232</v>
      </c>
      <c r="G111" s="876" t="s">
        <v>1278</v>
      </c>
      <c r="H111" s="1591">
        <v>0.64</v>
      </c>
      <c r="I111" s="1591">
        <v>31</v>
      </c>
      <c r="J111" s="1592">
        <v>0.7</v>
      </c>
      <c r="K111" s="1592">
        <v>0.64</v>
      </c>
      <c r="L111" s="1593"/>
      <c r="M111" s="1559">
        <f t="shared" si="10"/>
        <v>5.9999999999999942E-2</v>
      </c>
      <c r="N111" s="1594">
        <f t="shared" si="11"/>
        <v>0.63500000000000001</v>
      </c>
      <c r="O111" s="1595">
        <v>0</v>
      </c>
      <c r="P111" s="1596">
        <v>635</v>
      </c>
      <c r="Q111" s="1592">
        <v>30.74</v>
      </c>
      <c r="T111" s="204"/>
    </row>
    <row r="112" spans="1:20" s="873" customFormat="1" ht="36">
      <c r="A112" s="146">
        <v>94</v>
      </c>
      <c r="B112" s="1587">
        <v>146</v>
      </c>
      <c r="C112" s="1587" t="s">
        <v>21</v>
      </c>
      <c r="D112" s="1587" t="s">
        <v>5</v>
      </c>
      <c r="E112" s="1588">
        <v>542404061</v>
      </c>
      <c r="F112" s="1589" t="s">
        <v>392</v>
      </c>
      <c r="G112" s="876" t="s">
        <v>1283</v>
      </c>
      <c r="H112" s="1591">
        <v>1</v>
      </c>
      <c r="I112" s="1591">
        <v>25.3</v>
      </c>
      <c r="J112" s="1592">
        <v>4</v>
      </c>
      <c r="K112" s="1592">
        <v>0</v>
      </c>
      <c r="L112" s="1593"/>
      <c r="M112" s="1559">
        <f>J112-K112-L112</f>
        <v>4</v>
      </c>
      <c r="N112" s="1594">
        <f>(P112-O112)/1000</f>
        <v>1</v>
      </c>
      <c r="O112" s="1595">
        <v>0</v>
      </c>
      <c r="P112" s="1596">
        <v>1000</v>
      </c>
      <c r="Q112" s="1592">
        <v>25.3</v>
      </c>
      <c r="T112" s="204"/>
    </row>
    <row r="113" spans="1:20" s="873" customFormat="1" ht="24">
      <c r="A113" s="146">
        <v>95</v>
      </c>
      <c r="B113" s="1587">
        <v>147</v>
      </c>
      <c r="C113" s="1587" t="s">
        <v>21</v>
      </c>
      <c r="D113" s="1587" t="s">
        <v>5</v>
      </c>
      <c r="E113" s="1588">
        <v>542404150</v>
      </c>
      <c r="F113" s="1589" t="s">
        <v>231</v>
      </c>
      <c r="G113" s="876" t="s">
        <v>1284</v>
      </c>
      <c r="H113" s="1591">
        <v>1.37</v>
      </c>
      <c r="I113" s="1591">
        <v>45.64723</v>
      </c>
      <c r="J113" s="1592">
        <v>2</v>
      </c>
      <c r="K113" s="1592">
        <v>0</v>
      </c>
      <c r="L113" s="1593"/>
      <c r="M113" s="1559">
        <f>J113-K113-L113</f>
        <v>2</v>
      </c>
      <c r="N113" s="1594">
        <f>(P113-O113)/1000</f>
        <v>1.37</v>
      </c>
      <c r="O113" s="1595">
        <v>0</v>
      </c>
      <c r="P113" s="1596">
        <v>1370</v>
      </c>
      <c r="Q113" s="1592">
        <v>45.65</v>
      </c>
      <c r="T113" s="204"/>
    </row>
    <row r="114" spans="1:20" s="873" customFormat="1" ht="24">
      <c r="A114" s="146">
        <v>96</v>
      </c>
      <c r="B114" s="1587">
        <v>149</v>
      </c>
      <c r="C114" s="1587" t="s">
        <v>8</v>
      </c>
      <c r="D114" s="1587" t="s">
        <v>174</v>
      </c>
      <c r="E114" s="1588">
        <v>578384027</v>
      </c>
      <c r="F114" s="1589" t="s">
        <v>223</v>
      </c>
      <c r="G114" s="876" t="s">
        <v>1286</v>
      </c>
      <c r="H114" s="1591">
        <v>1.91</v>
      </c>
      <c r="I114" s="1591">
        <v>95.025810000000007</v>
      </c>
      <c r="J114" s="1592">
        <v>5.2</v>
      </c>
      <c r="K114" s="1592">
        <v>1.91</v>
      </c>
      <c r="L114" s="1593"/>
      <c r="M114" s="1559">
        <f t="shared" ref="M114:M119" si="12">J114-K114-L114</f>
        <v>3.29</v>
      </c>
      <c r="N114" s="1594">
        <f t="shared" ref="N114:N119" si="13">(P114-O114)/1000</f>
        <v>1.91</v>
      </c>
      <c r="O114" s="1595">
        <v>0</v>
      </c>
      <c r="P114" s="1596">
        <v>1910</v>
      </c>
      <c r="Q114" s="1592">
        <v>95.03</v>
      </c>
      <c r="T114" s="204"/>
    </row>
    <row r="115" spans="1:20" s="873" customFormat="1" ht="12">
      <c r="A115" s="146">
        <v>97</v>
      </c>
      <c r="B115" s="2099">
        <v>150</v>
      </c>
      <c r="C115" s="2099" t="s">
        <v>8</v>
      </c>
      <c r="D115" s="2099" t="s">
        <v>174</v>
      </c>
      <c r="E115" s="2104">
        <v>578384060</v>
      </c>
      <c r="F115" s="2107" t="s">
        <v>227</v>
      </c>
      <c r="G115" s="876" t="s">
        <v>1288</v>
      </c>
      <c r="H115" s="1591">
        <v>2.5</v>
      </c>
      <c r="I115" s="1591">
        <v>100</v>
      </c>
      <c r="J115" s="1592">
        <v>3.79</v>
      </c>
      <c r="K115" s="1592">
        <v>3.46</v>
      </c>
      <c r="L115" s="1593"/>
      <c r="M115" s="1559">
        <f t="shared" si="12"/>
        <v>0.33000000000000007</v>
      </c>
      <c r="N115" s="1594">
        <f t="shared" si="13"/>
        <v>1.65</v>
      </c>
      <c r="O115" s="1595">
        <v>1000</v>
      </c>
      <c r="P115" s="1596">
        <v>2650</v>
      </c>
      <c r="Q115" s="1592">
        <v>66.05</v>
      </c>
      <c r="T115" s="204"/>
    </row>
    <row r="116" spans="1:20" s="873" customFormat="1" ht="12">
      <c r="A116" s="146"/>
      <c r="B116" s="2100"/>
      <c r="C116" s="2100"/>
      <c r="D116" s="2100"/>
      <c r="E116" s="2106"/>
      <c r="F116" s="2109"/>
      <c r="G116" s="876" t="s">
        <v>1289</v>
      </c>
      <c r="H116" s="1591"/>
      <c r="I116" s="1591"/>
      <c r="J116" s="1592"/>
      <c r="K116" s="1592"/>
      <c r="L116" s="1593"/>
      <c r="M116" s="1559">
        <f t="shared" si="12"/>
        <v>0</v>
      </c>
      <c r="N116" s="1594">
        <f t="shared" si="13"/>
        <v>0.81</v>
      </c>
      <c r="O116" s="1595">
        <v>2650</v>
      </c>
      <c r="P116" s="1596">
        <v>3460</v>
      </c>
      <c r="Q116" s="1592">
        <v>32.229999999999997</v>
      </c>
      <c r="T116" s="204"/>
    </row>
    <row r="117" spans="1:20" s="873" customFormat="1" ht="12">
      <c r="A117" s="146">
        <v>98</v>
      </c>
      <c r="B117" s="1587">
        <v>151</v>
      </c>
      <c r="C117" s="1587" t="s">
        <v>8</v>
      </c>
      <c r="D117" s="1587" t="s">
        <v>174</v>
      </c>
      <c r="E117" s="1588">
        <v>578384073</v>
      </c>
      <c r="F117" s="1589" t="s">
        <v>424</v>
      </c>
      <c r="G117" s="876" t="s">
        <v>1291</v>
      </c>
      <c r="H117" s="1591">
        <v>1</v>
      </c>
      <c r="I117" s="1591">
        <v>50.281579999999998</v>
      </c>
      <c r="J117" s="1592">
        <v>10.5</v>
      </c>
      <c r="K117" s="1592">
        <v>1</v>
      </c>
      <c r="L117" s="1593"/>
      <c r="M117" s="1559">
        <f t="shared" si="12"/>
        <v>9.5</v>
      </c>
      <c r="N117" s="1594">
        <f t="shared" si="13"/>
        <v>1</v>
      </c>
      <c r="O117" s="1595">
        <v>0</v>
      </c>
      <c r="P117" s="1596">
        <v>1000</v>
      </c>
      <c r="Q117" s="1592">
        <v>50.28</v>
      </c>
      <c r="T117" s="204"/>
    </row>
    <row r="118" spans="1:20" s="873" customFormat="1" ht="12">
      <c r="A118" s="146">
        <v>99</v>
      </c>
      <c r="B118" s="1587">
        <v>152</v>
      </c>
      <c r="C118" s="1587" t="s">
        <v>8</v>
      </c>
      <c r="D118" s="1587" t="s">
        <v>174</v>
      </c>
      <c r="E118" s="1588">
        <v>578384082</v>
      </c>
      <c r="F118" s="1589" t="s">
        <v>225</v>
      </c>
      <c r="G118" s="876" t="s">
        <v>1292</v>
      </c>
      <c r="H118" s="1591">
        <v>1</v>
      </c>
      <c r="I118" s="1591">
        <v>43.853879999999997</v>
      </c>
      <c r="J118" s="1592">
        <v>4</v>
      </c>
      <c r="K118" s="1592">
        <v>2</v>
      </c>
      <c r="L118" s="1593"/>
      <c r="M118" s="1559">
        <f t="shared" si="12"/>
        <v>2</v>
      </c>
      <c r="N118" s="1594">
        <f t="shared" si="13"/>
        <v>1</v>
      </c>
      <c r="O118" s="1595">
        <v>0</v>
      </c>
      <c r="P118" s="1596">
        <v>1000</v>
      </c>
      <c r="Q118" s="1592">
        <v>43.85</v>
      </c>
      <c r="T118" s="204"/>
    </row>
    <row r="119" spans="1:20" s="873" customFormat="1" ht="12">
      <c r="A119" s="146">
        <v>100</v>
      </c>
      <c r="B119" s="1587">
        <v>153</v>
      </c>
      <c r="C119" s="1587" t="s">
        <v>8</v>
      </c>
      <c r="D119" s="1587" t="s">
        <v>174</v>
      </c>
      <c r="E119" s="1588">
        <v>578384124</v>
      </c>
      <c r="F119" s="1589" t="s">
        <v>224</v>
      </c>
      <c r="G119" s="876" t="s">
        <v>1294</v>
      </c>
      <c r="H119" s="1591">
        <v>1.1499999999999999</v>
      </c>
      <c r="I119" s="1591">
        <v>45.54034</v>
      </c>
      <c r="J119" s="1592">
        <v>2.1</v>
      </c>
      <c r="K119" s="1592">
        <v>0</v>
      </c>
      <c r="L119" s="1593"/>
      <c r="M119" s="1559">
        <f t="shared" si="12"/>
        <v>2.1</v>
      </c>
      <c r="N119" s="1594">
        <f t="shared" si="13"/>
        <v>1.1499999999999999</v>
      </c>
      <c r="O119" s="1595">
        <v>0</v>
      </c>
      <c r="P119" s="1596">
        <v>1150</v>
      </c>
      <c r="Q119" s="1592">
        <v>45.54</v>
      </c>
      <c r="T119" s="204"/>
    </row>
    <row r="120" spans="1:20" s="873" customFormat="1" ht="12">
      <c r="A120" s="146">
        <v>101</v>
      </c>
      <c r="B120" s="1587">
        <v>155</v>
      </c>
      <c r="C120" s="1587" t="s">
        <v>8</v>
      </c>
      <c r="D120" s="1587" t="s">
        <v>5</v>
      </c>
      <c r="E120" s="1588">
        <v>578954053</v>
      </c>
      <c r="F120" s="1589" t="s">
        <v>214</v>
      </c>
      <c r="G120" s="876" t="s">
        <v>1305</v>
      </c>
      <c r="H120" s="1591">
        <v>1.496</v>
      </c>
      <c r="I120" s="1591">
        <v>76.411410000000004</v>
      </c>
      <c r="J120" s="1592">
        <v>5.7240000000000002</v>
      </c>
      <c r="K120" s="1592"/>
      <c r="L120" s="1593"/>
      <c r="M120" s="1559">
        <f t="shared" ref="M120:M124" si="14">J120-K120-L120</f>
        <v>5.7240000000000002</v>
      </c>
      <c r="N120" s="1594">
        <f t="shared" ref="N120:N124" si="15">(P120-O120)/1000</f>
        <v>1.496</v>
      </c>
      <c r="O120" s="1595">
        <v>4228</v>
      </c>
      <c r="P120" s="1596">
        <v>5724</v>
      </c>
      <c r="Q120" s="1592">
        <v>76.41</v>
      </c>
      <c r="T120" s="204"/>
    </row>
    <row r="121" spans="1:20" s="873" customFormat="1" ht="12">
      <c r="A121" s="146">
        <v>102</v>
      </c>
      <c r="B121" s="1587">
        <v>156</v>
      </c>
      <c r="C121" s="1587" t="s">
        <v>8</v>
      </c>
      <c r="D121" s="1587" t="s">
        <v>5</v>
      </c>
      <c r="E121" s="1588">
        <v>578954082</v>
      </c>
      <c r="F121" s="1589" t="s">
        <v>213</v>
      </c>
      <c r="G121" s="876" t="s">
        <v>1306</v>
      </c>
      <c r="H121" s="1591">
        <v>1.716</v>
      </c>
      <c r="I121" s="1591">
        <v>79.962320000000005</v>
      </c>
      <c r="J121" s="1592">
        <v>4.5</v>
      </c>
      <c r="K121" s="1592">
        <v>3.1160000000000001</v>
      </c>
      <c r="L121" s="1593"/>
      <c r="M121" s="1559">
        <f t="shared" si="14"/>
        <v>1.3839999999999999</v>
      </c>
      <c r="N121" s="1594">
        <f t="shared" si="15"/>
        <v>1.716</v>
      </c>
      <c r="O121" s="1595">
        <v>1400</v>
      </c>
      <c r="P121" s="1596">
        <v>3116</v>
      </c>
      <c r="Q121" s="1592">
        <v>79.959999999999994</v>
      </c>
      <c r="T121" s="204"/>
    </row>
    <row r="122" spans="1:20" s="873" customFormat="1" ht="24">
      <c r="A122" s="146">
        <v>103</v>
      </c>
      <c r="B122" s="1587">
        <v>157</v>
      </c>
      <c r="C122" s="1587" t="s">
        <v>8</v>
      </c>
      <c r="D122" s="1587" t="s">
        <v>5</v>
      </c>
      <c r="E122" s="1588">
        <v>578954111</v>
      </c>
      <c r="F122" s="1589" t="s">
        <v>209</v>
      </c>
      <c r="G122" s="876" t="s">
        <v>1308</v>
      </c>
      <c r="H122" s="1591">
        <v>1.2</v>
      </c>
      <c r="I122" s="1591">
        <v>40.09113</v>
      </c>
      <c r="J122" s="1592">
        <v>4.5</v>
      </c>
      <c r="K122" s="1592">
        <v>4.2</v>
      </c>
      <c r="L122" s="1593"/>
      <c r="M122" s="1559">
        <f t="shared" si="14"/>
        <v>0.29999999999999982</v>
      </c>
      <c r="N122" s="1594">
        <f t="shared" si="15"/>
        <v>1.2</v>
      </c>
      <c r="O122" s="1595">
        <v>3000</v>
      </c>
      <c r="P122" s="1596">
        <v>4200</v>
      </c>
      <c r="Q122" s="1592">
        <v>40.090000000000003</v>
      </c>
      <c r="T122" s="204"/>
    </row>
    <row r="123" spans="1:20" s="873" customFormat="1" ht="24">
      <c r="A123" s="146">
        <v>104</v>
      </c>
      <c r="B123" s="1587">
        <v>158</v>
      </c>
      <c r="C123" s="1587" t="s">
        <v>8</v>
      </c>
      <c r="D123" s="1587" t="s">
        <v>5</v>
      </c>
      <c r="E123" s="1588">
        <v>578954134</v>
      </c>
      <c r="F123" s="1589" t="s">
        <v>215</v>
      </c>
      <c r="G123" s="876" t="s">
        <v>1309</v>
      </c>
      <c r="H123" s="1591">
        <v>1.5</v>
      </c>
      <c r="I123" s="1591">
        <v>34.996450000000003</v>
      </c>
      <c r="J123" s="1592">
        <v>2.5</v>
      </c>
      <c r="K123" s="1592">
        <v>0</v>
      </c>
      <c r="L123" s="1593"/>
      <c r="M123" s="1559">
        <f t="shared" si="14"/>
        <v>2.5</v>
      </c>
      <c r="N123" s="1594">
        <f t="shared" si="15"/>
        <v>1.5</v>
      </c>
      <c r="O123" s="1595">
        <v>0</v>
      </c>
      <c r="P123" s="1596">
        <v>1500</v>
      </c>
      <c r="Q123" s="1592">
        <v>35</v>
      </c>
      <c r="T123" s="204"/>
    </row>
    <row r="124" spans="1:20" s="873" customFormat="1" ht="24">
      <c r="A124" s="146">
        <v>105</v>
      </c>
      <c r="B124" s="1587">
        <v>159</v>
      </c>
      <c r="C124" s="1587" t="s">
        <v>8</v>
      </c>
      <c r="D124" s="1587" t="s">
        <v>5</v>
      </c>
      <c r="E124" s="1588">
        <v>578954140</v>
      </c>
      <c r="F124" s="1589" t="s">
        <v>212</v>
      </c>
      <c r="G124" s="876" t="s">
        <v>1310</v>
      </c>
      <c r="H124" s="1591">
        <v>1.2150000000000001</v>
      </c>
      <c r="I124" s="1591">
        <v>34.643709999999999</v>
      </c>
      <c r="J124" s="1592">
        <v>2</v>
      </c>
      <c r="K124" s="1592">
        <v>0</v>
      </c>
      <c r="L124" s="1593"/>
      <c r="M124" s="1559">
        <f t="shared" si="14"/>
        <v>2</v>
      </c>
      <c r="N124" s="1594">
        <f t="shared" si="15"/>
        <v>1.2150000000000001</v>
      </c>
      <c r="O124" s="1595">
        <v>0</v>
      </c>
      <c r="P124" s="1596">
        <v>1215</v>
      </c>
      <c r="Q124" s="1592">
        <v>34.64</v>
      </c>
      <c r="T124" s="204"/>
    </row>
    <row r="125" spans="1:20" s="873" customFormat="1" ht="12">
      <c r="A125" s="146">
        <v>106</v>
      </c>
      <c r="B125" s="1597">
        <v>162</v>
      </c>
      <c r="C125" s="1597" t="s">
        <v>8</v>
      </c>
      <c r="D125" s="1597" t="s">
        <v>12</v>
      </c>
      <c r="E125" s="1598">
        <v>578964157</v>
      </c>
      <c r="F125" s="1599" t="s">
        <v>207</v>
      </c>
      <c r="G125" s="1590" t="s">
        <v>1319</v>
      </c>
      <c r="H125" s="1600">
        <v>0.4</v>
      </c>
      <c r="I125" s="1600">
        <v>23.8</v>
      </c>
      <c r="J125" s="1594">
        <v>0.7</v>
      </c>
      <c r="K125" s="1594">
        <v>0</v>
      </c>
      <c r="L125" s="1559"/>
      <c r="M125" s="1559">
        <f t="shared" ref="M125:M136" si="16">J125-K125-L125</f>
        <v>0.7</v>
      </c>
      <c r="N125" s="1594">
        <f t="shared" ref="N125:N136" si="17">(P125-O125)/1000</f>
        <v>0.4</v>
      </c>
      <c r="O125" s="1595">
        <v>0</v>
      </c>
      <c r="P125" s="1596">
        <v>400</v>
      </c>
      <c r="Q125" s="1594">
        <v>23.8</v>
      </c>
      <c r="T125" s="204"/>
    </row>
    <row r="126" spans="1:20" s="873" customFormat="1" ht="12">
      <c r="A126" s="146">
        <v>107</v>
      </c>
      <c r="B126" s="1597">
        <v>163</v>
      </c>
      <c r="C126" s="1597" t="s">
        <v>8</v>
      </c>
      <c r="D126" s="1597" t="s">
        <v>12</v>
      </c>
      <c r="E126" s="1598">
        <v>578964158</v>
      </c>
      <c r="F126" s="1599" t="s">
        <v>427</v>
      </c>
      <c r="G126" s="1590" t="s">
        <v>1320</v>
      </c>
      <c r="H126" s="1600">
        <v>0.6</v>
      </c>
      <c r="I126" s="1600">
        <v>28.76</v>
      </c>
      <c r="J126" s="1594">
        <v>0.5</v>
      </c>
      <c r="K126" s="1594">
        <v>0</v>
      </c>
      <c r="L126" s="1559"/>
      <c r="M126" s="1559">
        <f t="shared" si="16"/>
        <v>0.5</v>
      </c>
      <c r="N126" s="1594">
        <f t="shared" si="17"/>
        <v>0.6</v>
      </c>
      <c r="O126" s="1595">
        <v>0</v>
      </c>
      <c r="P126" s="1596">
        <v>600</v>
      </c>
      <c r="Q126" s="1594">
        <v>28.76</v>
      </c>
      <c r="T126" s="204"/>
    </row>
    <row r="127" spans="1:20" s="873" customFormat="1" ht="24">
      <c r="A127" s="146">
        <v>108</v>
      </c>
      <c r="B127" s="1597">
        <v>166</v>
      </c>
      <c r="C127" s="1597" t="s">
        <v>8</v>
      </c>
      <c r="D127" s="1597" t="s">
        <v>12</v>
      </c>
      <c r="E127" s="1598">
        <v>578964145</v>
      </c>
      <c r="F127" s="1599" t="s">
        <v>1330</v>
      </c>
      <c r="G127" s="1590" t="s">
        <v>1747</v>
      </c>
      <c r="H127" s="1600">
        <v>1</v>
      </c>
      <c r="I127" s="1600">
        <v>65</v>
      </c>
      <c r="J127" s="1594">
        <v>1</v>
      </c>
      <c r="K127" s="1594"/>
      <c r="L127" s="1559"/>
      <c r="M127" s="1559">
        <f t="shared" si="16"/>
        <v>1</v>
      </c>
      <c r="N127" s="1594">
        <f t="shared" si="17"/>
        <v>1</v>
      </c>
      <c r="O127" s="1595">
        <v>0</v>
      </c>
      <c r="P127" s="1596">
        <v>1000</v>
      </c>
      <c r="Q127" s="1594">
        <v>63.48</v>
      </c>
      <c r="T127" s="204"/>
    </row>
    <row r="128" spans="1:20" s="873" customFormat="1" ht="12">
      <c r="A128" s="146">
        <v>109</v>
      </c>
      <c r="B128" s="1587">
        <v>168</v>
      </c>
      <c r="C128" s="1587" t="s">
        <v>8</v>
      </c>
      <c r="D128" s="1587" t="s">
        <v>11</v>
      </c>
      <c r="E128" s="1588">
        <v>578764014</v>
      </c>
      <c r="F128" s="1589" t="s">
        <v>202</v>
      </c>
      <c r="G128" s="876" t="s">
        <v>1333</v>
      </c>
      <c r="H128" s="1591">
        <v>0.67500000000000004</v>
      </c>
      <c r="I128" s="1591">
        <v>18.456379999999999</v>
      </c>
      <c r="J128" s="1592">
        <v>1.4350000000000001</v>
      </c>
      <c r="K128" s="1592">
        <v>1.2250000000000001</v>
      </c>
      <c r="L128" s="1593"/>
      <c r="M128" s="1559">
        <f t="shared" si="16"/>
        <v>0.20999999999999996</v>
      </c>
      <c r="N128" s="1594">
        <f t="shared" si="17"/>
        <v>0.67500000000000004</v>
      </c>
      <c r="O128" s="1595">
        <v>550</v>
      </c>
      <c r="P128" s="1596">
        <v>1225</v>
      </c>
      <c r="Q128" s="1592">
        <v>18.46</v>
      </c>
      <c r="T128" s="204"/>
    </row>
    <row r="129" spans="1:20" s="873" customFormat="1" ht="12">
      <c r="A129" s="146">
        <v>110</v>
      </c>
      <c r="B129" s="1587">
        <v>169</v>
      </c>
      <c r="C129" s="1587" t="s">
        <v>8</v>
      </c>
      <c r="D129" s="1587" t="s">
        <v>11</v>
      </c>
      <c r="E129" s="1588">
        <v>578764049</v>
      </c>
      <c r="F129" s="1589" t="s">
        <v>200</v>
      </c>
      <c r="G129" s="876" t="s">
        <v>1748</v>
      </c>
      <c r="H129" s="1591">
        <v>1</v>
      </c>
      <c r="I129" s="1591">
        <v>60</v>
      </c>
      <c r="J129" s="1592">
        <v>3</v>
      </c>
      <c r="K129" s="1592">
        <v>0</v>
      </c>
      <c r="L129" s="1593"/>
      <c r="M129" s="1559">
        <f t="shared" si="16"/>
        <v>3</v>
      </c>
      <c r="N129" s="1594">
        <f t="shared" si="17"/>
        <v>1</v>
      </c>
      <c r="O129" s="1595">
        <v>0</v>
      </c>
      <c r="P129" s="1596">
        <v>1000</v>
      </c>
      <c r="Q129" s="1592">
        <v>99.92</v>
      </c>
      <c r="T129" s="204"/>
    </row>
    <row r="130" spans="1:20" s="873" customFormat="1" ht="12">
      <c r="A130" s="146">
        <v>111</v>
      </c>
      <c r="B130" s="1587">
        <v>172</v>
      </c>
      <c r="C130" s="1587" t="s">
        <v>1</v>
      </c>
      <c r="D130" s="1587" t="s">
        <v>77</v>
      </c>
      <c r="E130" s="1588">
        <v>579144012</v>
      </c>
      <c r="F130" s="1589" t="s">
        <v>194</v>
      </c>
      <c r="G130" s="876" t="s">
        <v>1337</v>
      </c>
      <c r="H130" s="1591">
        <v>1.35</v>
      </c>
      <c r="I130" s="1591">
        <v>86.58</v>
      </c>
      <c r="J130" s="1592">
        <v>1.35</v>
      </c>
      <c r="K130" s="1592">
        <v>1.35</v>
      </c>
      <c r="L130" s="1593"/>
      <c r="M130" s="1559">
        <f t="shared" si="16"/>
        <v>0</v>
      </c>
      <c r="N130" s="1594">
        <f t="shared" si="17"/>
        <v>1.35</v>
      </c>
      <c r="O130" s="1595">
        <v>0</v>
      </c>
      <c r="P130" s="1596">
        <v>1350</v>
      </c>
      <c r="Q130" s="1592">
        <v>86.58</v>
      </c>
      <c r="T130" s="204"/>
    </row>
    <row r="131" spans="1:20" s="873" customFormat="1" ht="24">
      <c r="A131" s="146">
        <v>112</v>
      </c>
      <c r="B131" s="1587">
        <v>173</v>
      </c>
      <c r="C131" s="1587" t="s">
        <v>1</v>
      </c>
      <c r="D131" s="1587" t="s">
        <v>77</v>
      </c>
      <c r="E131" s="1588">
        <v>579144040</v>
      </c>
      <c r="F131" s="1589" t="s">
        <v>197</v>
      </c>
      <c r="G131" s="876" t="s">
        <v>1338</v>
      </c>
      <c r="H131" s="1591">
        <v>1.8</v>
      </c>
      <c r="I131" s="1591">
        <v>95.43</v>
      </c>
      <c r="J131" s="1592">
        <v>9.8000000000000007</v>
      </c>
      <c r="K131" s="1592">
        <v>3.5</v>
      </c>
      <c r="L131" s="1593"/>
      <c r="M131" s="1559">
        <f t="shared" si="16"/>
        <v>6.3000000000000007</v>
      </c>
      <c r="N131" s="1594">
        <f t="shared" si="17"/>
        <v>1.8</v>
      </c>
      <c r="O131" s="1595">
        <v>0</v>
      </c>
      <c r="P131" s="1596">
        <v>1800</v>
      </c>
      <c r="Q131" s="1592">
        <v>95.43</v>
      </c>
      <c r="T131" s="204"/>
    </row>
    <row r="132" spans="1:20" s="873" customFormat="1" ht="24">
      <c r="A132" s="146">
        <v>113</v>
      </c>
      <c r="B132" s="1587">
        <v>174</v>
      </c>
      <c r="C132" s="1587" t="s">
        <v>1</v>
      </c>
      <c r="D132" s="1587" t="s">
        <v>77</v>
      </c>
      <c r="E132" s="1588">
        <v>579144058</v>
      </c>
      <c r="F132" s="1589" t="s">
        <v>196</v>
      </c>
      <c r="G132" s="876" t="s">
        <v>1339</v>
      </c>
      <c r="H132" s="1591">
        <v>1.35</v>
      </c>
      <c r="I132" s="1591">
        <v>86.59</v>
      </c>
      <c r="J132" s="1592">
        <v>3</v>
      </c>
      <c r="K132" s="1592">
        <v>3</v>
      </c>
      <c r="L132" s="1593"/>
      <c r="M132" s="1559">
        <f t="shared" si="16"/>
        <v>0</v>
      </c>
      <c r="N132" s="1594">
        <f t="shared" si="17"/>
        <v>0.75</v>
      </c>
      <c r="O132" s="1595">
        <v>1850</v>
      </c>
      <c r="P132" s="1596">
        <v>2600</v>
      </c>
      <c r="Q132" s="1592">
        <v>29.1</v>
      </c>
      <c r="T132" s="204"/>
    </row>
    <row r="133" spans="1:20" s="873" customFormat="1" ht="12">
      <c r="A133" s="146">
        <v>114</v>
      </c>
      <c r="B133" s="1587">
        <v>175</v>
      </c>
      <c r="C133" s="1587" t="s">
        <v>1</v>
      </c>
      <c r="D133" s="1587" t="s">
        <v>77</v>
      </c>
      <c r="E133" s="1588">
        <v>579144079</v>
      </c>
      <c r="F133" s="1589" t="s">
        <v>195</v>
      </c>
      <c r="G133" s="876" t="s">
        <v>1340</v>
      </c>
      <c r="H133" s="1591">
        <v>1</v>
      </c>
      <c r="I133" s="1591">
        <v>40.03</v>
      </c>
      <c r="J133" s="1592">
        <v>3.5</v>
      </c>
      <c r="K133" s="1592">
        <v>1</v>
      </c>
      <c r="L133" s="1593"/>
      <c r="M133" s="1559">
        <f t="shared" si="16"/>
        <v>2.5</v>
      </c>
      <c r="N133" s="1594">
        <f t="shared" si="17"/>
        <v>1</v>
      </c>
      <c r="O133" s="1595">
        <v>0</v>
      </c>
      <c r="P133" s="1596">
        <v>1000</v>
      </c>
      <c r="Q133" s="1592">
        <v>40.03</v>
      </c>
      <c r="T133" s="204"/>
    </row>
    <row r="134" spans="1:20" s="873" customFormat="1" ht="12">
      <c r="A134" s="146">
        <v>115</v>
      </c>
      <c r="B134" s="1587">
        <v>176</v>
      </c>
      <c r="C134" s="1587" t="s">
        <v>1</v>
      </c>
      <c r="D134" s="1587" t="s">
        <v>77</v>
      </c>
      <c r="E134" s="1588">
        <v>579144112</v>
      </c>
      <c r="F134" s="1589" t="s">
        <v>193</v>
      </c>
      <c r="G134" s="876" t="s">
        <v>1341</v>
      </c>
      <c r="H134" s="1591">
        <v>1.5</v>
      </c>
      <c r="I134" s="1591">
        <v>63.81</v>
      </c>
      <c r="J134" s="1592">
        <v>3</v>
      </c>
      <c r="K134" s="1592">
        <v>1.5</v>
      </c>
      <c r="L134" s="1593"/>
      <c r="M134" s="1559">
        <f t="shared" si="16"/>
        <v>1.5</v>
      </c>
      <c r="N134" s="1594">
        <f t="shared" si="17"/>
        <v>1.5</v>
      </c>
      <c r="O134" s="1595">
        <v>1500</v>
      </c>
      <c r="P134" s="1596">
        <v>3000</v>
      </c>
      <c r="Q134" s="1592">
        <v>63.81</v>
      </c>
      <c r="T134" s="204"/>
    </row>
    <row r="135" spans="1:20" s="873" customFormat="1" ht="12">
      <c r="A135" s="146">
        <v>116</v>
      </c>
      <c r="B135" s="1587">
        <v>179</v>
      </c>
      <c r="C135" s="1587" t="s">
        <v>1</v>
      </c>
      <c r="D135" s="1587" t="s">
        <v>114</v>
      </c>
      <c r="E135" s="1588">
        <v>579874004</v>
      </c>
      <c r="F135" s="1589" t="s">
        <v>187</v>
      </c>
      <c r="G135" s="876" t="s">
        <v>1345</v>
      </c>
      <c r="H135" s="1591">
        <v>2.4849999999999999</v>
      </c>
      <c r="I135" s="1591">
        <v>97.774739999999994</v>
      </c>
      <c r="J135" s="1592">
        <v>4.5350000000000001</v>
      </c>
      <c r="K135" s="1592">
        <v>3.09</v>
      </c>
      <c r="L135" s="1593"/>
      <c r="M135" s="1559">
        <f t="shared" si="16"/>
        <v>1.4450000000000003</v>
      </c>
      <c r="N135" s="1594">
        <f t="shared" si="17"/>
        <v>2.4849999999999999</v>
      </c>
      <c r="O135" s="1595">
        <v>2050</v>
      </c>
      <c r="P135" s="1596">
        <v>4535</v>
      </c>
      <c r="Q135" s="1592">
        <v>97.77</v>
      </c>
      <c r="T135" s="204"/>
    </row>
    <row r="136" spans="1:20" s="873" customFormat="1" ht="12">
      <c r="A136" s="146">
        <v>117</v>
      </c>
      <c r="B136" s="1587">
        <v>180</v>
      </c>
      <c r="C136" s="1587" t="s">
        <v>1</v>
      </c>
      <c r="D136" s="1587" t="s">
        <v>114</v>
      </c>
      <c r="E136" s="1588">
        <v>579874127</v>
      </c>
      <c r="F136" s="1589" t="s">
        <v>186</v>
      </c>
      <c r="G136" s="876" t="s">
        <v>1348</v>
      </c>
      <c r="H136" s="1591">
        <v>1.5</v>
      </c>
      <c r="I136" s="1591">
        <v>76.099999999999994</v>
      </c>
      <c r="J136" s="1592">
        <v>2.35</v>
      </c>
      <c r="K136" s="1592">
        <v>0</v>
      </c>
      <c r="L136" s="1593"/>
      <c r="M136" s="1559">
        <f t="shared" si="16"/>
        <v>2.35</v>
      </c>
      <c r="N136" s="1594">
        <f t="shared" si="17"/>
        <v>1.5</v>
      </c>
      <c r="O136" s="1595">
        <v>0</v>
      </c>
      <c r="P136" s="1596">
        <v>1500</v>
      </c>
      <c r="Q136" s="1592">
        <v>76.099999999999994</v>
      </c>
      <c r="T136" s="204"/>
    </row>
    <row r="137" spans="1:20" s="873" customFormat="1" ht="12">
      <c r="A137" s="146">
        <v>118</v>
      </c>
      <c r="B137" s="1587">
        <v>182</v>
      </c>
      <c r="C137" s="1587" t="s">
        <v>1</v>
      </c>
      <c r="D137" s="1587" t="s">
        <v>2</v>
      </c>
      <c r="E137" s="1588">
        <v>579584006</v>
      </c>
      <c r="F137" s="1589" t="s">
        <v>181</v>
      </c>
      <c r="G137" s="876" t="s">
        <v>1351</v>
      </c>
      <c r="H137" s="1591">
        <v>2</v>
      </c>
      <c r="I137" s="1591">
        <v>47.014830000000003</v>
      </c>
      <c r="J137" s="1592">
        <v>5.77</v>
      </c>
      <c r="K137" s="1592">
        <v>0</v>
      </c>
      <c r="L137" s="1593"/>
      <c r="M137" s="1559">
        <f t="shared" ref="M137:M141" si="18">J137-K137-L137</f>
        <v>5.77</v>
      </c>
      <c r="N137" s="1594">
        <f t="shared" ref="N137:N141" si="19">(P137-O137)/1000</f>
        <v>2</v>
      </c>
      <c r="O137" s="1595">
        <v>0</v>
      </c>
      <c r="P137" s="1596">
        <v>2000</v>
      </c>
      <c r="Q137" s="1592">
        <v>47.01</v>
      </c>
      <c r="T137" s="204"/>
    </row>
    <row r="138" spans="1:20" s="873" customFormat="1" ht="12">
      <c r="A138" s="146">
        <v>119</v>
      </c>
      <c r="B138" s="1587">
        <v>183</v>
      </c>
      <c r="C138" s="1587" t="s">
        <v>1</v>
      </c>
      <c r="D138" s="1587" t="s">
        <v>2</v>
      </c>
      <c r="E138" s="1588">
        <v>579584008</v>
      </c>
      <c r="F138" s="1589" t="s">
        <v>430</v>
      </c>
      <c r="G138" s="876" t="s">
        <v>1352</v>
      </c>
      <c r="H138" s="1591">
        <v>0.99</v>
      </c>
      <c r="I138" s="1591">
        <v>28.211780000000001</v>
      </c>
      <c r="J138" s="1592">
        <v>2</v>
      </c>
      <c r="K138" s="1592">
        <v>2</v>
      </c>
      <c r="L138" s="1593"/>
      <c r="M138" s="1559">
        <f t="shared" si="18"/>
        <v>0</v>
      </c>
      <c r="N138" s="1594">
        <f t="shared" si="19"/>
        <v>0.99</v>
      </c>
      <c r="O138" s="1595">
        <v>0</v>
      </c>
      <c r="P138" s="1596">
        <v>990</v>
      </c>
      <c r="Q138" s="1592">
        <v>28.21</v>
      </c>
      <c r="T138" s="204"/>
    </row>
    <row r="139" spans="1:20" s="873" customFormat="1" ht="12">
      <c r="A139" s="146">
        <v>120</v>
      </c>
      <c r="B139" s="1587">
        <v>184</v>
      </c>
      <c r="C139" s="1587" t="s">
        <v>1</v>
      </c>
      <c r="D139" s="1587" t="s">
        <v>2</v>
      </c>
      <c r="E139" s="1588">
        <v>579584042</v>
      </c>
      <c r="F139" s="1589" t="s">
        <v>180</v>
      </c>
      <c r="G139" s="876" t="s">
        <v>1354</v>
      </c>
      <c r="H139" s="1591">
        <v>1.55</v>
      </c>
      <c r="I139" s="1591">
        <v>100.69841</v>
      </c>
      <c r="J139" s="1592">
        <v>1.55</v>
      </c>
      <c r="K139" s="1592">
        <v>1.55</v>
      </c>
      <c r="L139" s="1593"/>
      <c r="M139" s="1559">
        <f t="shared" si="18"/>
        <v>0</v>
      </c>
      <c r="N139" s="1594">
        <f t="shared" si="19"/>
        <v>1.55</v>
      </c>
      <c r="O139" s="1595">
        <v>0</v>
      </c>
      <c r="P139" s="1596">
        <v>1550</v>
      </c>
      <c r="Q139" s="1592">
        <v>100.7</v>
      </c>
      <c r="T139" s="204"/>
    </row>
    <row r="140" spans="1:20" s="873" customFormat="1" ht="24">
      <c r="A140" s="146">
        <v>121</v>
      </c>
      <c r="B140" s="1587">
        <v>185</v>
      </c>
      <c r="C140" s="1587" t="s">
        <v>1</v>
      </c>
      <c r="D140" s="1587" t="s">
        <v>2</v>
      </c>
      <c r="E140" s="1588">
        <v>579584090</v>
      </c>
      <c r="F140" s="1589" t="s">
        <v>183</v>
      </c>
      <c r="G140" s="876" t="s">
        <v>1355</v>
      </c>
      <c r="H140" s="1591">
        <v>1</v>
      </c>
      <c r="I140" s="1591">
        <v>59.490360000000003</v>
      </c>
      <c r="J140" s="1592">
        <v>6.65</v>
      </c>
      <c r="K140" s="1592">
        <v>4.2270000000000003</v>
      </c>
      <c r="L140" s="1593"/>
      <c r="M140" s="1559">
        <f t="shared" si="18"/>
        <v>2.423</v>
      </c>
      <c r="N140" s="1594">
        <f t="shared" si="19"/>
        <v>1</v>
      </c>
      <c r="O140" s="1595">
        <v>0</v>
      </c>
      <c r="P140" s="1596">
        <v>1000</v>
      </c>
      <c r="Q140" s="1592">
        <v>59.49</v>
      </c>
      <c r="T140" s="204"/>
    </row>
    <row r="141" spans="1:20" s="873" customFormat="1" ht="12">
      <c r="A141" s="146">
        <v>122</v>
      </c>
      <c r="B141" s="1587">
        <v>186</v>
      </c>
      <c r="C141" s="1587" t="s">
        <v>1</v>
      </c>
      <c r="D141" s="1587" t="s">
        <v>2</v>
      </c>
      <c r="E141" s="1588">
        <v>579584103</v>
      </c>
      <c r="F141" s="1589" t="s">
        <v>179</v>
      </c>
      <c r="G141" s="876" t="s">
        <v>1356</v>
      </c>
      <c r="H141" s="1591">
        <v>1</v>
      </c>
      <c r="I141" s="1591">
        <v>57.239690000000003</v>
      </c>
      <c r="J141" s="1592">
        <v>2.85</v>
      </c>
      <c r="K141" s="1592">
        <v>2.85</v>
      </c>
      <c r="L141" s="1593"/>
      <c r="M141" s="1559">
        <f t="shared" si="18"/>
        <v>0</v>
      </c>
      <c r="N141" s="1594">
        <f t="shared" si="19"/>
        <v>1</v>
      </c>
      <c r="O141" s="1595">
        <v>1850</v>
      </c>
      <c r="P141" s="1596">
        <v>2850</v>
      </c>
      <c r="Q141" s="1592">
        <v>57.24</v>
      </c>
      <c r="T141" s="204"/>
    </row>
    <row r="142" spans="1:20" s="149" customFormat="1" ht="12">
      <c r="B142" s="1223"/>
      <c r="C142" s="1223"/>
      <c r="D142" s="1223"/>
      <c r="E142" s="1224"/>
      <c r="F142" s="1225" t="s">
        <v>1773</v>
      </c>
      <c r="G142" s="1225"/>
      <c r="H142" s="1226" t="e">
        <f>#REF!+#REF!+#REF!+#REF!+#REF!+#REF!</f>
        <v>#REF!</v>
      </c>
      <c r="I142" s="1226" t="e">
        <f>#REF!+#REF!+#REF!+#REF!+#REF!+#REF!</f>
        <v>#REF!</v>
      </c>
      <c r="J142" s="1227"/>
      <c r="K142" s="1227"/>
      <c r="L142" s="1227"/>
      <c r="M142" s="1227"/>
      <c r="N142" s="1227">
        <f>SUM(N7:N141)</f>
        <v>176.02900000000002</v>
      </c>
      <c r="O142" s="1226"/>
      <c r="P142" s="1226"/>
      <c r="Q142" s="1227">
        <f>SUM(Q7:Q141)</f>
        <v>8336.590000000002</v>
      </c>
      <c r="R142" s="595"/>
      <c r="T142" s="204"/>
    </row>
    <row r="143" spans="1:20" s="81" customFormat="1" ht="21">
      <c r="B143" s="1911" t="s">
        <v>1732</v>
      </c>
      <c r="C143" s="1911"/>
      <c r="D143" s="1911"/>
      <c r="E143" s="1911"/>
      <c r="F143" s="1911"/>
      <c r="G143" s="231"/>
      <c r="J143" s="240"/>
      <c r="K143" s="240"/>
      <c r="L143" s="226"/>
      <c r="M143" s="226"/>
      <c r="N143" s="226"/>
      <c r="Q143" s="240"/>
      <c r="T143" s="857"/>
    </row>
    <row r="144" spans="1:20" s="81" customFormat="1" ht="15.6">
      <c r="B144" s="222"/>
      <c r="C144" s="222"/>
      <c r="D144" s="222"/>
      <c r="E144" s="226"/>
      <c r="F144" s="231"/>
      <c r="G144" s="231"/>
      <c r="J144" s="240"/>
      <c r="K144" s="240"/>
      <c r="L144" s="226"/>
      <c r="M144" s="226"/>
      <c r="N144" s="226"/>
      <c r="Q144" s="240"/>
      <c r="T144" s="857"/>
    </row>
    <row r="145" spans="1:20" s="873" customFormat="1" ht="24">
      <c r="A145" s="146">
        <v>123</v>
      </c>
      <c r="B145" s="1597">
        <v>191</v>
      </c>
      <c r="C145" s="1597" t="s">
        <v>57</v>
      </c>
      <c r="D145" s="1597" t="s">
        <v>173</v>
      </c>
      <c r="E145" s="1598">
        <v>504194011</v>
      </c>
      <c r="F145" s="1599" t="s">
        <v>381</v>
      </c>
      <c r="G145" s="1590" t="s">
        <v>2282</v>
      </c>
      <c r="H145" s="1600">
        <v>1.5</v>
      </c>
      <c r="I145" s="1600">
        <v>57</v>
      </c>
      <c r="J145" s="1594">
        <v>2.1</v>
      </c>
      <c r="K145" s="1594">
        <v>2.1</v>
      </c>
      <c r="L145" s="1559"/>
      <c r="M145" s="1559">
        <f t="shared" ref="M145:M163" si="20">J145-K145-L145</f>
        <v>0</v>
      </c>
      <c r="N145" s="1594">
        <f t="shared" ref="N145:N163" si="21">(P145-O145)/1000</f>
        <v>1.17</v>
      </c>
      <c r="O145" s="1595">
        <v>930</v>
      </c>
      <c r="P145" s="1596">
        <v>2100</v>
      </c>
      <c r="Q145" s="1594">
        <v>63.02</v>
      </c>
      <c r="R145" s="309"/>
      <c r="T145" s="204"/>
    </row>
    <row r="146" spans="1:20" s="873" customFormat="1" ht="24">
      <c r="A146" s="146">
        <v>124</v>
      </c>
      <c r="B146" s="1597">
        <v>192</v>
      </c>
      <c r="C146" s="1597" t="s">
        <v>61</v>
      </c>
      <c r="D146" s="1597" t="s">
        <v>173</v>
      </c>
      <c r="E146" s="1598">
        <v>504194051</v>
      </c>
      <c r="F146" s="1599" t="s">
        <v>379</v>
      </c>
      <c r="G146" s="1590" t="s">
        <v>2283</v>
      </c>
      <c r="H146" s="1600">
        <v>0.5</v>
      </c>
      <c r="I146" s="1600">
        <f>H146*60</f>
        <v>30</v>
      </c>
      <c r="J146" s="1594">
        <v>2.5</v>
      </c>
      <c r="K146" s="1594">
        <v>1.5</v>
      </c>
      <c r="L146" s="1559"/>
      <c r="M146" s="1559">
        <f t="shared" si="20"/>
        <v>1</v>
      </c>
      <c r="N146" s="1594">
        <f t="shared" si="21"/>
        <v>0.5</v>
      </c>
      <c r="O146" s="1595">
        <v>0</v>
      </c>
      <c r="P146" s="1596">
        <v>500</v>
      </c>
      <c r="Q146" s="1594">
        <v>25.23</v>
      </c>
      <c r="R146" s="309"/>
      <c r="T146" s="204"/>
    </row>
    <row r="147" spans="1:20" s="873" customFormat="1" ht="24">
      <c r="A147" s="146">
        <v>125</v>
      </c>
      <c r="B147" s="1597">
        <v>193</v>
      </c>
      <c r="C147" s="1597" t="s">
        <v>57</v>
      </c>
      <c r="D147" s="1597" t="s">
        <v>173</v>
      </c>
      <c r="E147" s="1598">
        <v>504194019</v>
      </c>
      <c r="F147" s="1599" t="s">
        <v>380</v>
      </c>
      <c r="G147" s="1590" t="s">
        <v>2284</v>
      </c>
      <c r="H147" s="1600">
        <v>1</v>
      </c>
      <c r="I147" s="1600">
        <v>40</v>
      </c>
      <c r="J147" s="1594">
        <v>1.3</v>
      </c>
      <c r="K147" s="1594">
        <v>0.5</v>
      </c>
      <c r="L147" s="1559"/>
      <c r="M147" s="1559">
        <f t="shared" si="20"/>
        <v>0.8</v>
      </c>
      <c r="N147" s="1594">
        <f t="shared" si="21"/>
        <v>0.71499999999999997</v>
      </c>
      <c r="O147" s="1595">
        <v>0</v>
      </c>
      <c r="P147" s="1596">
        <v>715</v>
      </c>
      <c r="Q147" s="1594">
        <v>51.84</v>
      </c>
      <c r="R147" s="309"/>
      <c r="T147" s="204"/>
    </row>
    <row r="148" spans="1:20" s="873" customFormat="1" ht="24">
      <c r="A148" s="146">
        <v>126</v>
      </c>
      <c r="B148" s="1597">
        <v>194</v>
      </c>
      <c r="C148" s="1597" t="s">
        <v>61</v>
      </c>
      <c r="D148" s="1597" t="s">
        <v>173</v>
      </c>
      <c r="E148" s="1598">
        <v>504194080</v>
      </c>
      <c r="F148" s="1599" t="s">
        <v>417</v>
      </c>
      <c r="G148" s="1590" t="s">
        <v>2285</v>
      </c>
      <c r="H148" s="1600">
        <v>1</v>
      </c>
      <c r="I148" s="1600">
        <f>H148*60</f>
        <v>60</v>
      </c>
      <c r="J148" s="1594">
        <v>3.2</v>
      </c>
      <c r="K148" s="1594"/>
      <c r="L148" s="1559"/>
      <c r="M148" s="1559">
        <f t="shared" si="20"/>
        <v>3.2</v>
      </c>
      <c r="N148" s="1594">
        <f t="shared" si="21"/>
        <v>1</v>
      </c>
      <c r="O148" s="1595">
        <v>0</v>
      </c>
      <c r="P148" s="1596">
        <v>1000</v>
      </c>
      <c r="Q148" s="1594">
        <v>59.19</v>
      </c>
      <c r="R148" s="309"/>
      <c r="T148" s="204"/>
    </row>
    <row r="149" spans="1:20" s="873" customFormat="1" ht="24">
      <c r="A149" s="146">
        <v>127</v>
      </c>
      <c r="B149" s="1597">
        <v>195</v>
      </c>
      <c r="C149" s="1597" t="s">
        <v>31</v>
      </c>
      <c r="D149" s="1597" t="s">
        <v>5</v>
      </c>
      <c r="E149" s="1598">
        <v>506514048</v>
      </c>
      <c r="F149" s="1599" t="s">
        <v>359</v>
      </c>
      <c r="G149" s="1590" t="s">
        <v>2286</v>
      </c>
      <c r="H149" s="1600">
        <v>2.782</v>
      </c>
      <c r="I149" s="1600">
        <v>109.10419</v>
      </c>
      <c r="J149" s="1594">
        <v>2.5</v>
      </c>
      <c r="K149" s="1594"/>
      <c r="L149" s="1559"/>
      <c r="M149" s="1559">
        <f t="shared" si="20"/>
        <v>2.5</v>
      </c>
      <c r="N149" s="1594">
        <f t="shared" si="21"/>
        <v>2.782</v>
      </c>
      <c r="O149" s="1595">
        <v>0</v>
      </c>
      <c r="P149" s="1596">
        <v>2782</v>
      </c>
      <c r="Q149" s="1594">
        <v>109.1</v>
      </c>
      <c r="R149" s="309">
        <v>87.73</v>
      </c>
      <c r="T149" s="204"/>
    </row>
    <row r="150" spans="1:20" s="873" customFormat="1" ht="12">
      <c r="A150" s="146">
        <v>128</v>
      </c>
      <c r="B150" s="1597">
        <v>196</v>
      </c>
      <c r="C150" s="1603" t="s">
        <v>31</v>
      </c>
      <c r="D150" s="1603" t="s">
        <v>5</v>
      </c>
      <c r="E150" s="1559">
        <v>506514137</v>
      </c>
      <c r="F150" s="1590" t="s">
        <v>393</v>
      </c>
      <c r="G150" s="1590" t="s">
        <v>818</v>
      </c>
      <c r="H150" s="1594">
        <v>1.5</v>
      </c>
      <c r="I150" s="1594">
        <v>96</v>
      </c>
      <c r="J150" s="1594">
        <v>6.65</v>
      </c>
      <c r="K150" s="1594">
        <v>5.35</v>
      </c>
      <c r="L150" s="1559"/>
      <c r="M150" s="1559">
        <f t="shared" si="20"/>
        <v>1.3000000000000007</v>
      </c>
      <c r="N150" s="1594">
        <f t="shared" si="21"/>
        <v>1.544</v>
      </c>
      <c r="O150" s="1595">
        <v>5103</v>
      </c>
      <c r="P150" s="1596">
        <v>6647</v>
      </c>
      <c r="Q150" s="1594">
        <v>95.01</v>
      </c>
      <c r="R150" s="309">
        <v>85.5</v>
      </c>
      <c r="T150" s="204"/>
    </row>
    <row r="151" spans="1:20" s="873" customFormat="1" ht="12">
      <c r="A151" s="146">
        <v>129</v>
      </c>
      <c r="B151" s="1597">
        <v>200</v>
      </c>
      <c r="C151" s="1597" t="s">
        <v>31</v>
      </c>
      <c r="D151" s="1597" t="s">
        <v>51</v>
      </c>
      <c r="E151" s="1598">
        <v>506944084</v>
      </c>
      <c r="F151" s="1599" t="s">
        <v>376</v>
      </c>
      <c r="G151" s="1590" t="s">
        <v>837</v>
      </c>
      <c r="H151" s="1600">
        <v>1.55</v>
      </c>
      <c r="I151" s="1600">
        <f t="shared" ref="I151:I152" si="22">H151*60</f>
        <v>93</v>
      </c>
      <c r="J151" s="1594">
        <v>1.55</v>
      </c>
      <c r="K151" s="1594"/>
      <c r="L151" s="1559"/>
      <c r="M151" s="1559">
        <f t="shared" si="20"/>
        <v>1.55</v>
      </c>
      <c r="N151" s="1594">
        <f t="shared" si="21"/>
        <v>1.55</v>
      </c>
      <c r="O151" s="1595">
        <v>0</v>
      </c>
      <c r="P151" s="1596">
        <v>1550</v>
      </c>
      <c r="Q151" s="1594">
        <v>120.43</v>
      </c>
      <c r="R151" s="309"/>
      <c r="T151" s="204"/>
    </row>
    <row r="152" spans="1:20" s="873" customFormat="1" ht="36">
      <c r="A152" s="146">
        <v>130</v>
      </c>
      <c r="B152" s="1597">
        <v>202</v>
      </c>
      <c r="C152" s="1597" t="s">
        <v>31</v>
      </c>
      <c r="D152" s="1597" t="s">
        <v>33</v>
      </c>
      <c r="E152" s="1598">
        <v>506694016</v>
      </c>
      <c r="F152" s="1599" t="s">
        <v>341</v>
      </c>
      <c r="G152" s="1590" t="s">
        <v>2288</v>
      </c>
      <c r="H152" s="1600">
        <v>1</v>
      </c>
      <c r="I152" s="1600">
        <f t="shared" si="22"/>
        <v>60</v>
      </c>
      <c r="J152" s="1594">
        <v>3.5</v>
      </c>
      <c r="K152" s="1594">
        <v>0.4</v>
      </c>
      <c r="L152" s="1559"/>
      <c r="M152" s="1559">
        <f t="shared" si="20"/>
        <v>3.1</v>
      </c>
      <c r="N152" s="1594">
        <f t="shared" si="21"/>
        <v>1</v>
      </c>
      <c r="O152" s="1595">
        <v>0</v>
      </c>
      <c r="P152" s="1596">
        <v>1000</v>
      </c>
      <c r="Q152" s="1594">
        <v>58.85</v>
      </c>
      <c r="R152" s="309"/>
      <c r="T152" s="204"/>
    </row>
    <row r="153" spans="1:20" s="158" customFormat="1" ht="12">
      <c r="A153" s="146">
        <v>131</v>
      </c>
      <c r="B153" s="2094">
        <v>204</v>
      </c>
      <c r="C153" s="2096" t="s">
        <v>31</v>
      </c>
      <c r="D153" s="2096" t="s">
        <v>147</v>
      </c>
      <c r="E153" s="2097">
        <v>506074120</v>
      </c>
      <c r="F153" s="1599" t="s">
        <v>331</v>
      </c>
      <c r="G153" s="2093" t="s">
        <v>916</v>
      </c>
      <c r="H153" s="1600">
        <v>2.12</v>
      </c>
      <c r="I153" s="1600">
        <v>176.42</v>
      </c>
      <c r="J153" s="1594">
        <v>6.25</v>
      </c>
      <c r="K153" s="1594"/>
      <c r="L153" s="1559"/>
      <c r="M153" s="1559">
        <f t="shared" si="20"/>
        <v>6.25</v>
      </c>
      <c r="N153" s="1594">
        <f t="shared" si="21"/>
        <v>1.5</v>
      </c>
      <c r="O153" s="1595">
        <v>0</v>
      </c>
      <c r="P153" s="1596">
        <v>1500</v>
      </c>
      <c r="Q153" s="2112">
        <v>176.42</v>
      </c>
      <c r="R153" s="309"/>
      <c r="T153" s="856"/>
    </row>
    <row r="154" spans="1:20" s="158" customFormat="1" ht="12">
      <c r="A154" s="116"/>
      <c r="B154" s="2113"/>
      <c r="C154" s="2096"/>
      <c r="D154" s="2096"/>
      <c r="E154" s="2097"/>
      <c r="F154" s="1599" t="s">
        <v>921</v>
      </c>
      <c r="G154" s="2093"/>
      <c r="H154" s="1600"/>
      <c r="I154" s="1600"/>
      <c r="J154" s="1594"/>
      <c r="K154" s="1594"/>
      <c r="L154" s="1559"/>
      <c r="M154" s="1559">
        <f t="shared" si="20"/>
        <v>0</v>
      </c>
      <c r="N154" s="1594">
        <f t="shared" si="21"/>
        <v>0.5</v>
      </c>
      <c r="O154" s="1595">
        <v>0</v>
      </c>
      <c r="P154" s="1596">
        <v>500</v>
      </c>
      <c r="Q154" s="2112"/>
      <c r="R154" s="309"/>
      <c r="T154" s="856"/>
    </row>
    <row r="155" spans="1:20" s="158" customFormat="1" ht="12">
      <c r="A155" s="116"/>
      <c r="B155" s="2095"/>
      <c r="C155" s="2096"/>
      <c r="D155" s="2096"/>
      <c r="E155" s="2097"/>
      <c r="F155" s="1599" t="s">
        <v>922</v>
      </c>
      <c r="G155" s="2093"/>
      <c r="H155" s="1600"/>
      <c r="I155" s="1600"/>
      <c r="J155" s="1594"/>
      <c r="K155" s="1594"/>
      <c r="L155" s="1559"/>
      <c r="M155" s="1559">
        <f t="shared" si="20"/>
        <v>0</v>
      </c>
      <c r="N155" s="1594">
        <f t="shared" si="21"/>
        <v>0.12</v>
      </c>
      <c r="O155" s="1595">
        <v>0</v>
      </c>
      <c r="P155" s="1596">
        <v>120</v>
      </c>
      <c r="Q155" s="2112"/>
      <c r="R155" s="309"/>
      <c r="T155" s="856"/>
    </row>
    <row r="156" spans="1:20" s="158" customFormat="1" ht="24">
      <c r="A156" s="116">
        <v>132</v>
      </c>
      <c r="B156" s="1597">
        <v>205</v>
      </c>
      <c r="C156" s="1597" t="s">
        <v>31</v>
      </c>
      <c r="D156" s="1597" t="s">
        <v>147</v>
      </c>
      <c r="E156" s="1598">
        <v>506074151</v>
      </c>
      <c r="F156" s="1599" t="s">
        <v>2843</v>
      </c>
      <c r="G156" s="1590" t="s">
        <v>917</v>
      </c>
      <c r="H156" s="1600">
        <v>2</v>
      </c>
      <c r="I156" s="1600">
        <f>H156*60</f>
        <v>120</v>
      </c>
      <c r="J156" s="1594">
        <v>4.5</v>
      </c>
      <c r="K156" s="1594">
        <v>0.71499999999999997</v>
      </c>
      <c r="L156" s="1559"/>
      <c r="M156" s="1559">
        <f t="shared" si="20"/>
        <v>3.7850000000000001</v>
      </c>
      <c r="N156" s="1594">
        <f t="shared" si="21"/>
        <v>1.3</v>
      </c>
      <c r="O156" s="1595">
        <v>0</v>
      </c>
      <c r="P156" s="1596">
        <v>1300</v>
      </c>
      <c r="Q156" s="1594">
        <v>99.94</v>
      </c>
      <c r="R156" s="309"/>
      <c r="T156" s="856"/>
    </row>
    <row r="157" spans="1:20" s="158" customFormat="1" ht="12">
      <c r="A157" s="116">
        <v>133</v>
      </c>
      <c r="B157" s="1597">
        <v>206</v>
      </c>
      <c r="C157" s="1597" t="s">
        <v>31</v>
      </c>
      <c r="D157" s="1597" t="s">
        <v>147</v>
      </c>
      <c r="E157" s="1598">
        <v>506074100</v>
      </c>
      <c r="F157" s="1599" t="s">
        <v>441</v>
      </c>
      <c r="G157" s="1590" t="s">
        <v>919</v>
      </c>
      <c r="H157" s="1600">
        <v>1</v>
      </c>
      <c r="I157" s="1600">
        <v>60</v>
      </c>
      <c r="J157" s="1594">
        <v>3.25</v>
      </c>
      <c r="K157" s="1594"/>
      <c r="L157" s="1559"/>
      <c r="M157" s="1559">
        <f t="shared" si="20"/>
        <v>3.25</v>
      </c>
      <c r="N157" s="1594">
        <f t="shared" si="21"/>
        <v>1</v>
      </c>
      <c r="O157" s="1595">
        <v>0</v>
      </c>
      <c r="P157" s="1596">
        <v>1000</v>
      </c>
      <c r="Q157" s="1594">
        <v>46.09</v>
      </c>
      <c r="R157" s="309"/>
      <c r="T157" s="856"/>
    </row>
    <row r="158" spans="1:20" s="158" customFormat="1" ht="12">
      <c r="A158" s="116">
        <v>134</v>
      </c>
      <c r="B158" s="1597">
        <v>207</v>
      </c>
      <c r="C158" s="1597" t="s">
        <v>31</v>
      </c>
      <c r="D158" s="1597" t="s">
        <v>147</v>
      </c>
      <c r="E158" s="1598">
        <v>506074225</v>
      </c>
      <c r="F158" s="1599" t="s">
        <v>330</v>
      </c>
      <c r="G158" s="1590" t="s">
        <v>918</v>
      </c>
      <c r="H158" s="1600">
        <v>0.5</v>
      </c>
      <c r="I158" s="1600">
        <f>H158*60</f>
        <v>30</v>
      </c>
      <c r="J158" s="1594">
        <v>2</v>
      </c>
      <c r="K158" s="1594">
        <v>1.17</v>
      </c>
      <c r="L158" s="1559"/>
      <c r="M158" s="1559">
        <f t="shared" si="20"/>
        <v>0.83000000000000007</v>
      </c>
      <c r="N158" s="1594">
        <f t="shared" si="21"/>
        <v>0.5</v>
      </c>
      <c r="O158" s="1595">
        <v>0</v>
      </c>
      <c r="P158" s="1596">
        <v>500</v>
      </c>
      <c r="Q158" s="1594">
        <v>33.04</v>
      </c>
      <c r="R158" s="309"/>
      <c r="T158" s="856"/>
    </row>
    <row r="159" spans="1:20" s="873" customFormat="1" ht="24">
      <c r="A159" s="116">
        <v>135</v>
      </c>
      <c r="B159" s="1597">
        <v>210</v>
      </c>
      <c r="C159" s="1597" t="s">
        <v>31</v>
      </c>
      <c r="D159" s="1597" t="s">
        <v>363</v>
      </c>
      <c r="E159" s="1598">
        <v>506624016</v>
      </c>
      <c r="F159" s="1599" t="s">
        <v>365</v>
      </c>
      <c r="G159" s="1590" t="s">
        <v>2290</v>
      </c>
      <c r="H159" s="1600">
        <v>1.61</v>
      </c>
      <c r="I159" s="1600">
        <v>68.64</v>
      </c>
      <c r="J159" s="1594">
        <v>2.5</v>
      </c>
      <c r="K159" s="1594">
        <v>1</v>
      </c>
      <c r="L159" s="1559"/>
      <c r="M159" s="1559">
        <f t="shared" si="20"/>
        <v>1.5</v>
      </c>
      <c r="N159" s="1594">
        <f t="shared" si="21"/>
        <v>1.61</v>
      </c>
      <c r="O159" s="1595">
        <v>0</v>
      </c>
      <c r="P159" s="1596">
        <v>1610</v>
      </c>
      <c r="Q159" s="1594">
        <v>68.64</v>
      </c>
      <c r="R159" s="309"/>
      <c r="T159" s="204"/>
    </row>
    <row r="160" spans="1:20" s="873" customFormat="1" ht="12">
      <c r="A160" s="116">
        <v>136</v>
      </c>
      <c r="B160" s="1597">
        <v>213</v>
      </c>
      <c r="C160" s="1597" t="s">
        <v>29</v>
      </c>
      <c r="D160" s="1597" t="s">
        <v>5</v>
      </c>
      <c r="E160" s="1598">
        <v>509184082</v>
      </c>
      <c r="F160" s="1599" t="s">
        <v>450</v>
      </c>
      <c r="G160" s="1590" t="s">
        <v>946</v>
      </c>
      <c r="H160" s="1600">
        <v>1</v>
      </c>
      <c r="I160" s="1600">
        <v>65</v>
      </c>
      <c r="J160" s="1594">
        <v>2</v>
      </c>
      <c r="K160" s="1594">
        <v>1</v>
      </c>
      <c r="L160" s="1559"/>
      <c r="M160" s="1559">
        <f t="shared" si="20"/>
        <v>1</v>
      </c>
      <c r="N160" s="1594">
        <f t="shared" si="21"/>
        <v>0.74</v>
      </c>
      <c r="O160" s="1595">
        <v>1000</v>
      </c>
      <c r="P160" s="1596">
        <v>1740</v>
      </c>
      <c r="Q160" s="1594">
        <v>52.66</v>
      </c>
      <c r="R160" s="309"/>
      <c r="T160" s="204"/>
    </row>
    <row r="161" spans="1:20" s="873" customFormat="1" ht="24">
      <c r="A161" s="116">
        <v>137</v>
      </c>
      <c r="B161" s="1597">
        <v>217</v>
      </c>
      <c r="C161" s="1597" t="s">
        <v>29</v>
      </c>
      <c r="D161" s="1597" t="s">
        <v>106</v>
      </c>
      <c r="E161" s="1598">
        <v>509544014</v>
      </c>
      <c r="F161" s="1599" t="s">
        <v>446</v>
      </c>
      <c r="G161" s="1590" t="s">
        <v>1137</v>
      </c>
      <c r="H161" s="1600">
        <v>1.3</v>
      </c>
      <c r="I161" s="1600">
        <v>90</v>
      </c>
      <c r="J161" s="1594">
        <v>2.5</v>
      </c>
      <c r="K161" s="1594">
        <v>1.9</v>
      </c>
      <c r="L161" s="1559"/>
      <c r="M161" s="1559">
        <f t="shared" si="20"/>
        <v>0.60000000000000009</v>
      </c>
      <c r="N161" s="1594">
        <f t="shared" si="21"/>
        <v>1.3049999999999999</v>
      </c>
      <c r="O161" s="1595">
        <v>0</v>
      </c>
      <c r="P161" s="1596">
        <v>1305</v>
      </c>
      <c r="Q161" s="1594">
        <v>90.53</v>
      </c>
      <c r="R161" s="309"/>
      <c r="T161" s="204"/>
    </row>
    <row r="162" spans="1:20" s="873" customFormat="1" ht="12">
      <c r="A162" s="116">
        <v>138</v>
      </c>
      <c r="B162" s="1597">
        <v>218</v>
      </c>
      <c r="C162" s="1597" t="s">
        <v>29</v>
      </c>
      <c r="D162" s="1597" t="s">
        <v>106</v>
      </c>
      <c r="E162" s="1598">
        <v>509544034</v>
      </c>
      <c r="F162" s="1599" t="s">
        <v>445</v>
      </c>
      <c r="G162" s="1590" t="s">
        <v>1138</v>
      </c>
      <c r="H162" s="1600">
        <v>1</v>
      </c>
      <c r="I162" s="1600">
        <v>67</v>
      </c>
      <c r="J162" s="1594">
        <v>3.85</v>
      </c>
      <c r="K162" s="1594"/>
      <c r="L162" s="1559"/>
      <c r="M162" s="1559">
        <f t="shared" si="20"/>
        <v>3.85</v>
      </c>
      <c r="N162" s="1594">
        <f t="shared" si="21"/>
        <v>1</v>
      </c>
      <c r="O162" s="1595">
        <v>0</v>
      </c>
      <c r="P162" s="1596">
        <v>1000</v>
      </c>
      <c r="Q162" s="1594">
        <v>66.41</v>
      </c>
      <c r="R162" s="309"/>
      <c r="T162" s="204"/>
    </row>
    <row r="163" spans="1:20" s="873" customFormat="1" ht="12">
      <c r="A163" s="116">
        <v>139</v>
      </c>
      <c r="B163" s="1597">
        <v>219</v>
      </c>
      <c r="C163" s="1597" t="s">
        <v>29</v>
      </c>
      <c r="D163" s="1597" t="s">
        <v>106</v>
      </c>
      <c r="E163" s="1598">
        <v>509544043</v>
      </c>
      <c r="F163" s="1599" t="s">
        <v>444</v>
      </c>
      <c r="G163" s="1590" t="s">
        <v>1139</v>
      </c>
      <c r="H163" s="1600">
        <v>0.6</v>
      </c>
      <c r="I163" s="1600">
        <v>35</v>
      </c>
      <c r="J163" s="1594">
        <v>0.6</v>
      </c>
      <c r="K163" s="1594"/>
      <c r="L163" s="1559"/>
      <c r="M163" s="1559">
        <f t="shared" si="20"/>
        <v>0.6</v>
      </c>
      <c r="N163" s="1594">
        <f t="shared" si="21"/>
        <v>0.44500000000000001</v>
      </c>
      <c r="O163" s="1595">
        <v>0</v>
      </c>
      <c r="P163" s="1596">
        <v>445</v>
      </c>
      <c r="Q163" s="1594">
        <v>33.909999999999997</v>
      </c>
      <c r="R163" s="309"/>
      <c r="T163" s="204"/>
    </row>
    <row r="164" spans="1:20" s="873" customFormat="1" ht="12">
      <c r="A164" s="116">
        <v>140</v>
      </c>
      <c r="B164" s="1597">
        <v>222</v>
      </c>
      <c r="C164" s="1597" t="s">
        <v>29</v>
      </c>
      <c r="D164" s="1597" t="s">
        <v>164</v>
      </c>
      <c r="E164" s="1598">
        <v>509254118</v>
      </c>
      <c r="F164" s="1599" t="s">
        <v>299</v>
      </c>
      <c r="G164" s="1590" t="s">
        <v>2298</v>
      </c>
      <c r="H164" s="1600">
        <v>1.26</v>
      </c>
      <c r="I164" s="1600">
        <v>77.695949999999996</v>
      </c>
      <c r="J164" s="1594">
        <v>1.26</v>
      </c>
      <c r="K164" s="1594"/>
      <c r="L164" s="1559"/>
      <c r="M164" s="1559">
        <f t="shared" ref="M164:M195" si="23">J164-K164-L164</f>
        <v>1.26</v>
      </c>
      <c r="N164" s="1594">
        <f t="shared" ref="N164:N195" si="24">(P164-O164)/1000</f>
        <v>1.26</v>
      </c>
      <c r="O164" s="1595">
        <v>0</v>
      </c>
      <c r="P164" s="1596">
        <v>1260</v>
      </c>
      <c r="Q164" s="1594">
        <v>77.7</v>
      </c>
      <c r="R164" s="309"/>
      <c r="T164" s="204"/>
    </row>
    <row r="165" spans="1:20" s="873" customFormat="1" ht="12">
      <c r="A165" s="116">
        <v>141</v>
      </c>
      <c r="B165" s="1597">
        <v>224</v>
      </c>
      <c r="C165" s="1597" t="s">
        <v>29</v>
      </c>
      <c r="D165" s="1597" t="s">
        <v>164</v>
      </c>
      <c r="E165" s="1598">
        <v>509254126</v>
      </c>
      <c r="F165" s="1599" t="s">
        <v>291</v>
      </c>
      <c r="G165" s="1590" t="s">
        <v>1045</v>
      </c>
      <c r="H165" s="1600">
        <v>0.62</v>
      </c>
      <c r="I165" s="1600">
        <v>69.656949999999995</v>
      </c>
      <c r="J165" s="1594">
        <v>9.51</v>
      </c>
      <c r="K165" s="1594"/>
      <c r="L165" s="1559"/>
      <c r="M165" s="1559">
        <f t="shared" si="23"/>
        <v>9.51</v>
      </c>
      <c r="N165" s="1594">
        <f t="shared" si="24"/>
        <v>0.62</v>
      </c>
      <c r="O165" s="1595">
        <v>3550</v>
      </c>
      <c r="P165" s="1596">
        <v>4170</v>
      </c>
      <c r="Q165" s="1594">
        <v>69.66</v>
      </c>
      <c r="R165" s="309"/>
      <c r="T165" s="204"/>
    </row>
    <row r="166" spans="1:20" s="873" customFormat="1" ht="12">
      <c r="A166" s="116">
        <v>142</v>
      </c>
      <c r="B166" s="1597">
        <v>225</v>
      </c>
      <c r="C166" s="1597" t="s">
        <v>29</v>
      </c>
      <c r="D166" s="1597" t="s">
        <v>164</v>
      </c>
      <c r="E166" s="1598">
        <v>509254127</v>
      </c>
      <c r="F166" s="1599" t="s">
        <v>290</v>
      </c>
      <c r="G166" s="1590" t="s">
        <v>1046</v>
      </c>
      <c r="H166" s="1600">
        <v>0.53</v>
      </c>
      <c r="I166" s="1600">
        <v>62.513379999999998</v>
      </c>
      <c r="J166" s="1594">
        <v>1.52</v>
      </c>
      <c r="K166" s="1594"/>
      <c r="L166" s="1559"/>
      <c r="M166" s="1559">
        <f t="shared" si="23"/>
        <v>1.52</v>
      </c>
      <c r="N166" s="1594">
        <f t="shared" si="24"/>
        <v>0.53</v>
      </c>
      <c r="O166" s="1595">
        <v>0</v>
      </c>
      <c r="P166" s="1596">
        <v>530</v>
      </c>
      <c r="Q166" s="1594">
        <v>62.51</v>
      </c>
      <c r="R166" s="309"/>
      <c r="T166" s="204"/>
    </row>
    <row r="167" spans="1:20" s="873" customFormat="1" ht="12">
      <c r="A167" s="116">
        <v>143</v>
      </c>
      <c r="B167" s="1597">
        <v>227</v>
      </c>
      <c r="C167" s="1597" t="s">
        <v>21</v>
      </c>
      <c r="D167" s="1597" t="s">
        <v>18</v>
      </c>
      <c r="E167" s="1598">
        <v>542844089</v>
      </c>
      <c r="F167" s="1599" t="s">
        <v>234</v>
      </c>
      <c r="G167" s="1590" t="s">
        <v>1274</v>
      </c>
      <c r="H167" s="1600">
        <v>1</v>
      </c>
      <c r="I167" s="1600">
        <f>H167*60</f>
        <v>60</v>
      </c>
      <c r="J167" s="1594">
        <v>3.88</v>
      </c>
      <c r="K167" s="1594">
        <v>2.819</v>
      </c>
      <c r="L167" s="1559"/>
      <c r="M167" s="1559">
        <f t="shared" si="23"/>
        <v>1.0609999999999999</v>
      </c>
      <c r="N167" s="1594">
        <f t="shared" si="24"/>
        <v>0.80700000000000005</v>
      </c>
      <c r="O167" s="1595">
        <v>2213</v>
      </c>
      <c r="P167" s="1596">
        <v>3020</v>
      </c>
      <c r="Q167" s="1594">
        <v>59.47</v>
      </c>
      <c r="R167" s="309"/>
      <c r="T167" s="204"/>
    </row>
    <row r="168" spans="1:20" s="873" customFormat="1" ht="12">
      <c r="A168" s="116">
        <v>144</v>
      </c>
      <c r="B168" s="1597">
        <v>228</v>
      </c>
      <c r="C168" s="1597" t="s">
        <v>21</v>
      </c>
      <c r="D168" s="1597" t="s">
        <v>18</v>
      </c>
      <c r="E168" s="1598">
        <v>542844035</v>
      </c>
      <c r="F168" s="1599" t="s">
        <v>456</v>
      </c>
      <c r="G168" s="1590" t="s">
        <v>1272</v>
      </c>
      <c r="H168" s="1600">
        <v>1</v>
      </c>
      <c r="I168" s="1600">
        <v>65</v>
      </c>
      <c r="J168" s="1594">
        <v>3.1</v>
      </c>
      <c r="K168" s="1594">
        <v>0</v>
      </c>
      <c r="L168" s="1559"/>
      <c r="M168" s="1559">
        <f t="shared" si="23"/>
        <v>3.1</v>
      </c>
      <c r="N168" s="1594">
        <f t="shared" si="24"/>
        <v>1.1000000000000001</v>
      </c>
      <c r="O168" s="1595">
        <v>0</v>
      </c>
      <c r="P168" s="1596">
        <v>1100</v>
      </c>
      <c r="Q168" s="1594">
        <v>64.95</v>
      </c>
      <c r="R168" s="309"/>
      <c r="T168" s="204"/>
    </row>
    <row r="169" spans="1:20" s="873" customFormat="1" ht="12">
      <c r="A169" s="116">
        <v>145</v>
      </c>
      <c r="B169" s="1597">
        <v>230</v>
      </c>
      <c r="C169" s="1597" t="s">
        <v>21</v>
      </c>
      <c r="D169" s="1597" t="s">
        <v>18</v>
      </c>
      <c r="E169" s="1598">
        <v>542844033</v>
      </c>
      <c r="F169" s="1599" t="s">
        <v>240</v>
      </c>
      <c r="G169" s="1590" t="s">
        <v>1271</v>
      </c>
      <c r="H169" s="1600"/>
      <c r="I169" s="1600"/>
      <c r="J169" s="1594"/>
      <c r="K169" s="1594"/>
      <c r="L169" s="1559"/>
      <c r="M169" s="1559">
        <f t="shared" si="23"/>
        <v>0</v>
      </c>
      <c r="N169" s="1594">
        <f t="shared" si="24"/>
        <v>0.91400000000000003</v>
      </c>
      <c r="O169" s="1595">
        <v>1666</v>
      </c>
      <c r="P169" s="1596">
        <v>2580</v>
      </c>
      <c r="Q169" s="1594">
        <v>90.26</v>
      </c>
      <c r="R169" s="309"/>
      <c r="T169" s="204"/>
    </row>
    <row r="170" spans="1:20" s="873" customFormat="1" ht="24">
      <c r="A170" s="116">
        <v>146</v>
      </c>
      <c r="B170" s="1597">
        <v>232</v>
      </c>
      <c r="C170" s="1597" t="s">
        <v>8</v>
      </c>
      <c r="D170" s="1597" t="s">
        <v>174</v>
      </c>
      <c r="E170" s="1598">
        <v>578384274</v>
      </c>
      <c r="F170" s="1599" t="s">
        <v>443</v>
      </c>
      <c r="G170" s="1590" t="s">
        <v>1296</v>
      </c>
      <c r="H170" s="1600">
        <v>0.51</v>
      </c>
      <c r="I170" s="1600">
        <v>32.591259999999998</v>
      </c>
      <c r="J170" s="1594">
        <v>0.5</v>
      </c>
      <c r="K170" s="1594">
        <v>0</v>
      </c>
      <c r="L170" s="1559"/>
      <c r="M170" s="1559">
        <f t="shared" si="23"/>
        <v>0.5</v>
      </c>
      <c r="N170" s="1594">
        <f t="shared" si="24"/>
        <v>0.51</v>
      </c>
      <c r="O170" s="1595">
        <v>0</v>
      </c>
      <c r="P170" s="1596">
        <v>510</v>
      </c>
      <c r="Q170" s="1594">
        <v>32.590000000000003</v>
      </c>
      <c r="R170" s="309"/>
      <c r="T170" s="204"/>
    </row>
    <row r="171" spans="1:20" s="873" customFormat="1" ht="12">
      <c r="A171" s="116">
        <v>147</v>
      </c>
      <c r="B171" s="1597">
        <v>236</v>
      </c>
      <c r="C171" s="1597" t="s">
        <v>8</v>
      </c>
      <c r="D171" s="1597" t="s">
        <v>174</v>
      </c>
      <c r="E171" s="1598">
        <v>578384033</v>
      </c>
      <c r="F171" s="1599" t="s">
        <v>457</v>
      </c>
      <c r="G171" s="1590" t="s">
        <v>1287</v>
      </c>
      <c r="H171" s="1600">
        <v>1</v>
      </c>
      <c r="I171" s="1600">
        <v>60</v>
      </c>
      <c r="J171" s="1594">
        <v>2.5299999999999998</v>
      </c>
      <c r="K171" s="1594">
        <v>0</v>
      </c>
      <c r="L171" s="1559"/>
      <c r="M171" s="1559">
        <f t="shared" si="23"/>
        <v>2.5299999999999998</v>
      </c>
      <c r="N171" s="1594">
        <f t="shared" si="24"/>
        <v>0.77</v>
      </c>
      <c r="O171" s="1595">
        <v>1000</v>
      </c>
      <c r="P171" s="1596">
        <v>1770</v>
      </c>
      <c r="Q171" s="1594">
        <v>60.47</v>
      </c>
      <c r="R171" s="309"/>
      <c r="T171" s="204"/>
    </row>
    <row r="172" spans="1:20" s="873" customFormat="1" ht="12">
      <c r="A172" s="116">
        <v>148</v>
      </c>
      <c r="B172" s="1597">
        <v>237</v>
      </c>
      <c r="C172" s="1597" t="s">
        <v>8</v>
      </c>
      <c r="D172" s="1597" t="s">
        <v>174</v>
      </c>
      <c r="E172" s="1598">
        <v>578384079</v>
      </c>
      <c r="F172" s="1599" t="s">
        <v>226</v>
      </c>
      <c r="G172" s="1590" t="s">
        <v>1290</v>
      </c>
      <c r="H172" s="1600">
        <v>1.5</v>
      </c>
      <c r="I172" s="1600">
        <v>90</v>
      </c>
      <c r="J172" s="1594">
        <v>3</v>
      </c>
      <c r="K172" s="1594">
        <v>0</v>
      </c>
      <c r="L172" s="1559"/>
      <c r="M172" s="1559">
        <f t="shared" si="23"/>
        <v>3</v>
      </c>
      <c r="N172" s="1594">
        <f t="shared" si="24"/>
        <v>1.5</v>
      </c>
      <c r="O172" s="1595">
        <v>0</v>
      </c>
      <c r="P172" s="1596">
        <v>1500</v>
      </c>
      <c r="Q172" s="1594">
        <v>109.4</v>
      </c>
      <c r="R172" s="309"/>
      <c r="T172" s="204"/>
    </row>
    <row r="173" spans="1:20" s="873" customFormat="1" ht="12">
      <c r="A173" s="116">
        <v>149</v>
      </c>
      <c r="B173" s="1597">
        <v>238</v>
      </c>
      <c r="C173" s="1597" t="s">
        <v>8</v>
      </c>
      <c r="D173" s="1597" t="s">
        <v>174</v>
      </c>
      <c r="E173" s="1598">
        <v>578384103</v>
      </c>
      <c r="F173" s="1599" t="s">
        <v>414</v>
      </c>
      <c r="G173" s="1590" t="s">
        <v>1293</v>
      </c>
      <c r="H173" s="1600">
        <v>1</v>
      </c>
      <c r="I173" s="1600">
        <f>H173*60</f>
        <v>60</v>
      </c>
      <c r="J173" s="1594">
        <v>2.5</v>
      </c>
      <c r="K173" s="1594">
        <v>1.915</v>
      </c>
      <c r="L173" s="1559"/>
      <c r="M173" s="1559">
        <f t="shared" si="23"/>
        <v>0.58499999999999996</v>
      </c>
      <c r="N173" s="1594">
        <f t="shared" si="24"/>
        <v>1.2150000000000001</v>
      </c>
      <c r="O173" s="1595">
        <v>0</v>
      </c>
      <c r="P173" s="1596">
        <v>1215</v>
      </c>
      <c r="Q173" s="1594">
        <v>87.98</v>
      </c>
      <c r="R173" s="309"/>
      <c r="T173" s="204"/>
    </row>
    <row r="174" spans="1:20" s="873" customFormat="1" ht="12">
      <c r="A174" s="116">
        <v>150</v>
      </c>
      <c r="B174" s="1597">
        <v>239</v>
      </c>
      <c r="C174" s="1597" t="s">
        <v>8</v>
      </c>
      <c r="D174" s="1597" t="s">
        <v>174</v>
      </c>
      <c r="E174" s="1598">
        <v>578384223</v>
      </c>
      <c r="F174" s="1599" t="s">
        <v>398</v>
      </c>
      <c r="G174" s="1590" t="s">
        <v>1295</v>
      </c>
      <c r="H174" s="1600">
        <v>2</v>
      </c>
      <c r="I174" s="1600">
        <v>130</v>
      </c>
      <c r="J174" s="1594">
        <v>2</v>
      </c>
      <c r="K174" s="1594">
        <v>0</v>
      </c>
      <c r="L174" s="1559"/>
      <c r="M174" s="1559">
        <f t="shared" si="23"/>
        <v>2</v>
      </c>
      <c r="N174" s="1594">
        <f t="shared" si="24"/>
        <v>1.68</v>
      </c>
      <c r="O174" s="1595">
        <v>2000</v>
      </c>
      <c r="P174" s="1596">
        <v>3680</v>
      </c>
      <c r="Q174" s="1594">
        <v>113.06</v>
      </c>
      <c r="R174" s="309"/>
      <c r="T174" s="204"/>
    </row>
    <row r="175" spans="1:20" s="873" customFormat="1" ht="12">
      <c r="A175" s="116">
        <v>151</v>
      </c>
      <c r="B175" s="1597">
        <v>240</v>
      </c>
      <c r="C175" s="1597" t="s">
        <v>8</v>
      </c>
      <c r="D175" s="1597" t="s">
        <v>174</v>
      </c>
      <c r="E175" s="1598">
        <v>578384290</v>
      </c>
      <c r="F175" s="1599" t="s">
        <v>206</v>
      </c>
      <c r="G175" s="1590" t="s">
        <v>1297</v>
      </c>
      <c r="H175" s="1600">
        <v>1.5</v>
      </c>
      <c r="I175" s="1600">
        <v>90</v>
      </c>
      <c r="J175" s="1594">
        <v>2</v>
      </c>
      <c r="K175" s="1594">
        <v>2</v>
      </c>
      <c r="L175" s="1559"/>
      <c r="M175" s="1559">
        <f t="shared" si="23"/>
        <v>0</v>
      </c>
      <c r="N175" s="1594">
        <f t="shared" si="24"/>
        <v>1.61</v>
      </c>
      <c r="O175" s="1595">
        <v>500</v>
      </c>
      <c r="P175" s="1596">
        <v>2110</v>
      </c>
      <c r="Q175" s="1594">
        <v>105.89</v>
      </c>
      <c r="R175" s="309"/>
      <c r="T175" s="204"/>
    </row>
    <row r="176" spans="1:20" s="873" customFormat="1" ht="12">
      <c r="A176" s="116">
        <v>152</v>
      </c>
      <c r="B176" s="1597">
        <v>241</v>
      </c>
      <c r="C176" s="1597" t="s">
        <v>8</v>
      </c>
      <c r="D176" s="1597" t="s">
        <v>174</v>
      </c>
      <c r="E176" s="1598">
        <v>578384352</v>
      </c>
      <c r="F176" s="1599" t="s">
        <v>400</v>
      </c>
      <c r="G176" s="1590" t="s">
        <v>1298</v>
      </c>
      <c r="H176" s="1600">
        <v>1.5</v>
      </c>
      <c r="I176" s="1600">
        <v>90</v>
      </c>
      <c r="J176" s="1594"/>
      <c r="K176" s="1594"/>
      <c r="L176" s="1559"/>
      <c r="M176" s="1559">
        <f t="shared" si="23"/>
        <v>0</v>
      </c>
      <c r="N176" s="1594">
        <f t="shared" si="24"/>
        <v>0.72799999999999998</v>
      </c>
      <c r="O176" s="1595">
        <v>950</v>
      </c>
      <c r="P176" s="1596">
        <v>1678</v>
      </c>
      <c r="Q176" s="1594">
        <v>54.19</v>
      </c>
      <c r="R176" s="309"/>
      <c r="T176" s="204"/>
    </row>
    <row r="177" spans="1:20" s="873" customFormat="1" ht="12">
      <c r="A177" s="116">
        <v>153</v>
      </c>
      <c r="B177" s="1597">
        <v>243</v>
      </c>
      <c r="C177" s="1597" t="s">
        <v>8</v>
      </c>
      <c r="D177" s="1597" t="s">
        <v>5</v>
      </c>
      <c r="E177" s="1598">
        <v>578954096</v>
      </c>
      <c r="F177" s="1599" t="s">
        <v>219</v>
      </c>
      <c r="G177" s="1590" t="s">
        <v>1307</v>
      </c>
      <c r="H177" s="1600">
        <v>1.5</v>
      </c>
      <c r="I177" s="1600">
        <v>90</v>
      </c>
      <c r="J177" s="1594">
        <v>4</v>
      </c>
      <c r="K177" s="1594">
        <v>2.13</v>
      </c>
      <c r="L177" s="1559"/>
      <c r="M177" s="1559">
        <f t="shared" si="23"/>
        <v>1.87</v>
      </c>
      <c r="N177" s="1594">
        <f t="shared" si="24"/>
        <v>1</v>
      </c>
      <c r="O177" s="1595">
        <v>0</v>
      </c>
      <c r="P177" s="1596">
        <v>1000</v>
      </c>
      <c r="Q177" s="1594">
        <v>68.650000000000006</v>
      </c>
      <c r="R177" s="309"/>
      <c r="T177" s="204"/>
    </row>
    <row r="178" spans="1:20" s="873" customFormat="1" ht="12">
      <c r="A178" s="116">
        <v>154</v>
      </c>
      <c r="B178" s="1597">
        <v>244</v>
      </c>
      <c r="C178" s="1597" t="s">
        <v>8</v>
      </c>
      <c r="D178" s="1597" t="s">
        <v>5</v>
      </c>
      <c r="E178" s="1598">
        <v>578954052</v>
      </c>
      <c r="F178" s="1599" t="s">
        <v>218</v>
      </c>
      <c r="G178" s="1590" t="s">
        <v>1304</v>
      </c>
      <c r="H178" s="1600">
        <v>1</v>
      </c>
      <c r="I178" s="1600">
        <v>65</v>
      </c>
      <c r="J178" s="1594">
        <v>2.2999999999999998</v>
      </c>
      <c r="K178" s="1594">
        <v>2.2999999999999998</v>
      </c>
      <c r="L178" s="1559"/>
      <c r="M178" s="1559">
        <f t="shared" si="23"/>
        <v>0</v>
      </c>
      <c r="N178" s="1594">
        <f t="shared" si="24"/>
        <v>1.5349999999999999</v>
      </c>
      <c r="O178" s="1595">
        <v>765</v>
      </c>
      <c r="P178" s="1596">
        <v>2300</v>
      </c>
      <c r="Q178" s="1594">
        <v>96.81</v>
      </c>
      <c r="R178" s="309"/>
      <c r="T178" s="204"/>
    </row>
    <row r="179" spans="1:20" s="873" customFormat="1" ht="12">
      <c r="A179" s="116">
        <v>155</v>
      </c>
      <c r="B179" s="1597">
        <v>245</v>
      </c>
      <c r="C179" s="1597" t="s">
        <v>199</v>
      </c>
      <c r="D179" s="1597" t="s">
        <v>5</v>
      </c>
      <c r="E179" s="1598">
        <v>578954156</v>
      </c>
      <c r="F179" s="1599" t="s">
        <v>460</v>
      </c>
      <c r="G179" s="1590" t="s">
        <v>1311</v>
      </c>
      <c r="H179" s="1600">
        <v>1</v>
      </c>
      <c r="I179" s="1600">
        <v>60</v>
      </c>
      <c r="J179" s="1594">
        <v>1.6</v>
      </c>
      <c r="K179" s="1594">
        <v>0</v>
      </c>
      <c r="L179" s="1559"/>
      <c r="M179" s="1559">
        <f t="shared" si="23"/>
        <v>1.6</v>
      </c>
      <c r="N179" s="1594">
        <f t="shared" si="24"/>
        <v>1.3</v>
      </c>
      <c r="O179" s="1595">
        <v>0</v>
      </c>
      <c r="P179" s="1596">
        <v>1300</v>
      </c>
      <c r="Q179" s="1594">
        <v>85.19</v>
      </c>
      <c r="R179" s="309"/>
      <c r="T179" s="204"/>
    </row>
    <row r="180" spans="1:20" s="873" customFormat="1" ht="12">
      <c r="A180" s="116">
        <v>156</v>
      </c>
      <c r="B180" s="1597">
        <v>246</v>
      </c>
      <c r="C180" s="1597" t="s">
        <v>8</v>
      </c>
      <c r="D180" s="1597" t="s">
        <v>5</v>
      </c>
      <c r="E180" s="1598">
        <v>578954168</v>
      </c>
      <c r="F180" s="1599" t="s">
        <v>220</v>
      </c>
      <c r="G180" s="1590" t="s">
        <v>1312</v>
      </c>
      <c r="H180" s="1600">
        <v>1.5</v>
      </c>
      <c r="I180" s="1600">
        <v>90</v>
      </c>
      <c r="J180" s="1594">
        <v>2.0750000000000002</v>
      </c>
      <c r="K180" s="1594">
        <v>0</v>
      </c>
      <c r="L180" s="1559"/>
      <c r="M180" s="1559">
        <f t="shared" si="23"/>
        <v>2.0750000000000002</v>
      </c>
      <c r="N180" s="1594">
        <f t="shared" si="24"/>
        <v>1.83</v>
      </c>
      <c r="O180" s="1595">
        <v>0</v>
      </c>
      <c r="P180" s="1596">
        <v>1830</v>
      </c>
      <c r="Q180" s="1594">
        <v>116.16</v>
      </c>
      <c r="R180" s="309"/>
      <c r="T180" s="204"/>
    </row>
    <row r="181" spans="1:20" s="873" customFormat="1" ht="12">
      <c r="A181" s="116">
        <v>157</v>
      </c>
      <c r="B181" s="1597">
        <v>247</v>
      </c>
      <c r="C181" s="1597" t="s">
        <v>8</v>
      </c>
      <c r="D181" s="1597" t="s">
        <v>12</v>
      </c>
      <c r="E181" s="1598">
        <v>578964123</v>
      </c>
      <c r="F181" s="1599" t="s">
        <v>432</v>
      </c>
      <c r="G181" s="1590" t="s">
        <v>1317</v>
      </c>
      <c r="H181" s="1600">
        <v>1</v>
      </c>
      <c r="I181" s="1600">
        <v>60</v>
      </c>
      <c r="J181" s="1594">
        <v>1.1000000000000001</v>
      </c>
      <c r="K181" s="1594">
        <v>0</v>
      </c>
      <c r="L181" s="1559"/>
      <c r="M181" s="1559">
        <f t="shared" si="23"/>
        <v>1.1000000000000001</v>
      </c>
      <c r="N181" s="1594">
        <f t="shared" si="24"/>
        <v>0.85</v>
      </c>
      <c r="O181" s="1595">
        <v>0</v>
      </c>
      <c r="P181" s="1596">
        <v>850</v>
      </c>
      <c r="Q181" s="1594">
        <v>63.74</v>
      </c>
      <c r="R181" s="309"/>
      <c r="T181" s="204"/>
    </row>
    <row r="182" spans="1:20" s="873" customFormat="1" ht="12">
      <c r="A182" s="116">
        <v>158</v>
      </c>
      <c r="B182" s="1597">
        <v>248</v>
      </c>
      <c r="C182" s="1597" t="s">
        <v>8</v>
      </c>
      <c r="D182" s="1597" t="s">
        <v>12</v>
      </c>
      <c r="E182" s="1598">
        <v>578964162</v>
      </c>
      <c r="F182" s="1599" t="s">
        <v>204</v>
      </c>
      <c r="G182" s="1590" t="s">
        <v>1321</v>
      </c>
      <c r="H182" s="1600">
        <v>2</v>
      </c>
      <c r="I182" s="1600">
        <v>120</v>
      </c>
      <c r="J182" s="1594">
        <v>4.5380000000000003</v>
      </c>
      <c r="K182" s="1594">
        <v>2.5880000000000001</v>
      </c>
      <c r="L182" s="1559"/>
      <c r="M182" s="1559">
        <f t="shared" si="23"/>
        <v>1.9500000000000002</v>
      </c>
      <c r="N182" s="1594">
        <f t="shared" si="24"/>
        <v>2</v>
      </c>
      <c r="O182" s="1595">
        <v>0</v>
      </c>
      <c r="P182" s="1596">
        <v>2000</v>
      </c>
      <c r="Q182" s="1594">
        <v>139.80000000000001</v>
      </c>
      <c r="R182" s="309"/>
      <c r="T182" s="204"/>
    </row>
    <row r="183" spans="1:20" s="873" customFormat="1" ht="12">
      <c r="A183" s="116">
        <v>159</v>
      </c>
      <c r="B183" s="1597">
        <v>249</v>
      </c>
      <c r="C183" s="1597" t="s">
        <v>8</v>
      </c>
      <c r="D183" s="1597" t="s">
        <v>12</v>
      </c>
      <c r="E183" s="1598">
        <v>578964135</v>
      </c>
      <c r="F183" s="1599" t="s">
        <v>1326</v>
      </c>
      <c r="G183" s="1590" t="s">
        <v>1327</v>
      </c>
      <c r="H183" s="1600">
        <v>1</v>
      </c>
      <c r="I183" s="1600">
        <v>65</v>
      </c>
      <c r="J183" s="1594">
        <v>4</v>
      </c>
      <c r="K183" s="1594">
        <v>0</v>
      </c>
      <c r="L183" s="1559"/>
      <c r="M183" s="1559">
        <f t="shared" si="23"/>
        <v>4</v>
      </c>
      <c r="N183" s="1594">
        <f t="shared" si="24"/>
        <v>1</v>
      </c>
      <c r="O183" s="1595">
        <v>0</v>
      </c>
      <c r="P183" s="1596">
        <v>1000</v>
      </c>
      <c r="Q183" s="1594">
        <v>58.36</v>
      </c>
      <c r="R183" s="309"/>
      <c r="T183" s="204"/>
    </row>
    <row r="184" spans="1:20" s="873" customFormat="1" ht="24">
      <c r="A184" s="116">
        <v>160</v>
      </c>
      <c r="B184" s="1597">
        <v>250</v>
      </c>
      <c r="C184" s="1597" t="s">
        <v>8</v>
      </c>
      <c r="D184" s="1597" t="s">
        <v>12</v>
      </c>
      <c r="E184" s="1598">
        <v>578964041</v>
      </c>
      <c r="F184" s="1599" t="s">
        <v>1328</v>
      </c>
      <c r="G184" s="1590" t="s">
        <v>1329</v>
      </c>
      <c r="H184" s="1600">
        <v>1</v>
      </c>
      <c r="I184" s="1600">
        <v>65</v>
      </c>
      <c r="J184" s="1594">
        <v>3</v>
      </c>
      <c r="K184" s="1594">
        <v>0</v>
      </c>
      <c r="L184" s="1559"/>
      <c r="M184" s="1559">
        <f t="shared" si="23"/>
        <v>3</v>
      </c>
      <c r="N184" s="1594">
        <f t="shared" si="24"/>
        <v>1</v>
      </c>
      <c r="O184" s="1595">
        <v>0</v>
      </c>
      <c r="P184" s="1596">
        <v>1000</v>
      </c>
      <c r="Q184" s="1594">
        <v>59.95</v>
      </c>
      <c r="R184" s="309"/>
      <c r="T184" s="204"/>
    </row>
    <row r="185" spans="1:20" s="873" customFormat="1" ht="12">
      <c r="A185" s="116">
        <v>161</v>
      </c>
      <c r="B185" s="1597">
        <v>251</v>
      </c>
      <c r="C185" s="1597" t="s">
        <v>8</v>
      </c>
      <c r="D185" s="1597" t="s">
        <v>12</v>
      </c>
      <c r="E185" s="1598">
        <v>578964047</v>
      </c>
      <c r="F185" s="1599" t="s">
        <v>449</v>
      </c>
      <c r="G185" s="1590" t="s">
        <v>1316</v>
      </c>
      <c r="H185" s="1600">
        <v>0.5</v>
      </c>
      <c r="I185" s="1600">
        <v>30</v>
      </c>
      <c r="J185" s="1594">
        <v>1.2</v>
      </c>
      <c r="K185" s="1594">
        <v>0</v>
      </c>
      <c r="L185" s="1559"/>
      <c r="M185" s="1559">
        <f t="shared" si="23"/>
        <v>1.2</v>
      </c>
      <c r="N185" s="1594">
        <f t="shared" si="24"/>
        <v>0.5</v>
      </c>
      <c r="O185" s="1595">
        <v>0</v>
      </c>
      <c r="P185" s="1596">
        <v>500</v>
      </c>
      <c r="Q185" s="1594">
        <v>34.81</v>
      </c>
      <c r="R185" s="309"/>
      <c r="T185" s="204"/>
    </row>
    <row r="186" spans="1:20" s="873" customFormat="1" ht="12">
      <c r="A186" s="116">
        <v>162</v>
      </c>
      <c r="B186" s="1597">
        <v>252</v>
      </c>
      <c r="C186" s="1597" t="s">
        <v>8</v>
      </c>
      <c r="D186" s="1597" t="s">
        <v>12</v>
      </c>
      <c r="E186" s="1598">
        <v>578964155</v>
      </c>
      <c r="F186" s="1599" t="s">
        <v>205</v>
      </c>
      <c r="G186" s="1590" t="s">
        <v>1318</v>
      </c>
      <c r="H186" s="1600">
        <v>1</v>
      </c>
      <c r="I186" s="1600">
        <v>60</v>
      </c>
      <c r="J186" s="1594">
        <v>1.36</v>
      </c>
      <c r="K186" s="1594">
        <v>0</v>
      </c>
      <c r="L186" s="1559"/>
      <c r="M186" s="1559">
        <f t="shared" si="23"/>
        <v>1.36</v>
      </c>
      <c r="N186" s="1594">
        <f t="shared" si="24"/>
        <v>1</v>
      </c>
      <c r="O186" s="1595">
        <v>0</v>
      </c>
      <c r="P186" s="1596">
        <v>1000</v>
      </c>
      <c r="Q186" s="1594">
        <v>84.01</v>
      </c>
      <c r="R186" s="309"/>
      <c r="T186" s="204"/>
    </row>
    <row r="187" spans="1:20" s="873" customFormat="1" ht="12">
      <c r="A187" s="116">
        <v>163</v>
      </c>
      <c r="B187" s="2096">
        <v>256</v>
      </c>
      <c r="C187" s="2096" t="s">
        <v>8</v>
      </c>
      <c r="D187" s="2096" t="s">
        <v>7</v>
      </c>
      <c r="E187" s="2067">
        <v>578574209</v>
      </c>
      <c r="F187" s="2098" t="s">
        <v>1335</v>
      </c>
      <c r="G187" s="2093" t="s">
        <v>1336</v>
      </c>
      <c r="H187" s="1605"/>
      <c r="I187" s="1605"/>
      <c r="J187" s="1594">
        <v>7.1</v>
      </c>
      <c r="K187" s="1594">
        <v>7.1</v>
      </c>
      <c r="L187" s="1559"/>
      <c r="M187" s="1559">
        <f t="shared" si="23"/>
        <v>0</v>
      </c>
      <c r="N187" s="1594">
        <f t="shared" si="24"/>
        <v>2.25</v>
      </c>
      <c r="O187" s="1595">
        <v>1700</v>
      </c>
      <c r="P187" s="1596">
        <v>3950</v>
      </c>
      <c r="Q187" s="2112">
        <v>180.36</v>
      </c>
      <c r="R187" s="309"/>
      <c r="T187" s="204"/>
    </row>
    <row r="188" spans="1:20" s="873" customFormat="1" ht="12">
      <c r="A188" s="146"/>
      <c r="B188" s="2096"/>
      <c r="C188" s="2096"/>
      <c r="D188" s="2096"/>
      <c r="E188" s="2067"/>
      <c r="F188" s="2098"/>
      <c r="G188" s="2093"/>
      <c r="H188" s="1605"/>
      <c r="I188" s="1605"/>
      <c r="J188" s="1594"/>
      <c r="K188" s="1594"/>
      <c r="L188" s="1559"/>
      <c r="M188" s="1559">
        <f t="shared" si="23"/>
        <v>0</v>
      </c>
      <c r="N188" s="1594">
        <f t="shared" si="24"/>
        <v>0.8</v>
      </c>
      <c r="O188" s="1595">
        <v>6300</v>
      </c>
      <c r="P188" s="1596">
        <v>7100</v>
      </c>
      <c r="Q188" s="2112"/>
      <c r="R188" s="309"/>
      <c r="T188" s="204"/>
    </row>
    <row r="189" spans="1:20" s="873" customFormat="1" ht="24">
      <c r="A189" s="146">
        <v>164</v>
      </c>
      <c r="B189" s="1597">
        <v>257</v>
      </c>
      <c r="C189" s="1597" t="s">
        <v>1</v>
      </c>
      <c r="D189" s="1597" t="s">
        <v>2</v>
      </c>
      <c r="E189" s="1598">
        <v>579584007</v>
      </c>
      <c r="F189" s="1599" t="s">
        <v>453</v>
      </c>
      <c r="G189" s="1590" t="s">
        <v>1353</v>
      </c>
      <c r="H189" s="1600">
        <v>1.8</v>
      </c>
      <c r="I189" s="1600">
        <v>102.63</v>
      </c>
      <c r="J189" s="1594">
        <v>4.7</v>
      </c>
      <c r="K189" s="1594">
        <v>2.8</v>
      </c>
      <c r="L189" s="1559"/>
      <c r="M189" s="1559">
        <f t="shared" si="23"/>
        <v>1.9000000000000004</v>
      </c>
      <c r="N189" s="1594">
        <f t="shared" si="24"/>
        <v>1.8</v>
      </c>
      <c r="O189" s="1595">
        <v>2900</v>
      </c>
      <c r="P189" s="1596">
        <v>4700</v>
      </c>
      <c r="Q189" s="1594">
        <v>102.63</v>
      </c>
      <c r="R189" s="309"/>
      <c r="T189" s="204"/>
    </row>
    <row r="190" spans="1:20" s="873" customFormat="1" ht="12">
      <c r="A190" s="146">
        <v>165</v>
      </c>
      <c r="B190" s="1597">
        <v>258</v>
      </c>
      <c r="C190" s="1597" t="s">
        <v>1</v>
      </c>
      <c r="D190" s="1597" t="s">
        <v>114</v>
      </c>
      <c r="E190" s="1598">
        <v>579874090</v>
      </c>
      <c r="F190" s="1599" t="s">
        <v>2844</v>
      </c>
      <c r="G190" s="1590" t="s">
        <v>1347</v>
      </c>
      <c r="H190" s="1600">
        <v>1.5</v>
      </c>
      <c r="I190" s="1600">
        <v>100</v>
      </c>
      <c r="J190" s="1594">
        <v>3.06</v>
      </c>
      <c r="K190" s="1594">
        <v>2.2749999999999999</v>
      </c>
      <c r="L190" s="1559"/>
      <c r="M190" s="1559">
        <f t="shared" si="23"/>
        <v>0.78500000000000014</v>
      </c>
      <c r="N190" s="1594">
        <f t="shared" si="24"/>
        <v>1.5</v>
      </c>
      <c r="O190" s="1595">
        <v>0</v>
      </c>
      <c r="P190" s="1596">
        <v>1500</v>
      </c>
      <c r="Q190" s="1594">
        <v>126.05</v>
      </c>
      <c r="R190" s="309"/>
      <c r="T190" s="204"/>
    </row>
    <row r="191" spans="1:20" s="873" customFormat="1" ht="12">
      <c r="A191" s="146">
        <v>166</v>
      </c>
      <c r="B191" s="2096">
        <v>259</v>
      </c>
      <c r="C191" s="2096" t="s">
        <v>1</v>
      </c>
      <c r="D191" s="2096" t="s">
        <v>114</v>
      </c>
      <c r="E191" s="2097">
        <v>579874044</v>
      </c>
      <c r="F191" s="2098" t="s">
        <v>188</v>
      </c>
      <c r="G191" s="2093" t="s">
        <v>1346</v>
      </c>
      <c r="H191" s="1600">
        <v>2.2999999999999998</v>
      </c>
      <c r="I191" s="1600">
        <v>95</v>
      </c>
      <c r="J191" s="1594">
        <v>3.8</v>
      </c>
      <c r="K191" s="1594">
        <v>3.8</v>
      </c>
      <c r="L191" s="1559"/>
      <c r="M191" s="1559">
        <f t="shared" si="23"/>
        <v>0</v>
      </c>
      <c r="N191" s="1594">
        <f t="shared" si="24"/>
        <v>0.59199999999999997</v>
      </c>
      <c r="O191" s="1595">
        <v>0</v>
      </c>
      <c r="P191" s="1596">
        <v>592</v>
      </c>
      <c r="Q191" s="1594">
        <v>104.85</v>
      </c>
      <c r="R191" s="309"/>
      <c r="T191" s="204"/>
    </row>
    <row r="192" spans="1:20" s="873" customFormat="1" ht="12">
      <c r="A192" s="146"/>
      <c r="B192" s="2096"/>
      <c r="C192" s="2096"/>
      <c r="D192" s="2096"/>
      <c r="E192" s="2097"/>
      <c r="F192" s="2098"/>
      <c r="G192" s="2093"/>
      <c r="H192" s="1600"/>
      <c r="I192" s="1600"/>
      <c r="J192" s="1594"/>
      <c r="K192" s="1594"/>
      <c r="L192" s="1559"/>
      <c r="M192" s="1559">
        <f t="shared" si="23"/>
        <v>0</v>
      </c>
      <c r="N192" s="1594">
        <f t="shared" si="24"/>
        <v>0.70799999999999996</v>
      </c>
      <c r="O192" s="1595">
        <v>792</v>
      </c>
      <c r="P192" s="1596">
        <v>1500</v>
      </c>
      <c r="Q192" s="1594"/>
      <c r="R192" s="309"/>
      <c r="T192" s="204"/>
    </row>
    <row r="193" spans="1:20" s="873" customFormat="1" ht="12">
      <c r="A193" s="146"/>
      <c r="B193" s="2096"/>
      <c r="C193" s="2096"/>
      <c r="D193" s="2096"/>
      <c r="E193" s="2097"/>
      <c r="F193" s="2098"/>
      <c r="G193" s="2093"/>
      <c r="H193" s="1600"/>
      <c r="I193" s="1600"/>
      <c r="J193" s="1594"/>
      <c r="K193" s="1594"/>
      <c r="L193" s="1559"/>
      <c r="M193" s="1559">
        <f t="shared" si="23"/>
        <v>0</v>
      </c>
      <c r="N193" s="1594">
        <f t="shared" si="24"/>
        <v>0.3</v>
      </c>
      <c r="O193" s="1595">
        <v>3500</v>
      </c>
      <c r="P193" s="1596">
        <v>3800</v>
      </c>
      <c r="Q193" s="1594"/>
      <c r="R193" s="309"/>
      <c r="T193" s="204"/>
    </row>
    <row r="194" spans="1:20" s="873" customFormat="1" ht="12">
      <c r="A194" s="146">
        <v>167</v>
      </c>
      <c r="B194" s="1597">
        <v>260</v>
      </c>
      <c r="C194" s="1597" t="s">
        <v>1</v>
      </c>
      <c r="D194" s="1597" t="s">
        <v>114</v>
      </c>
      <c r="E194" s="1598">
        <v>579874132</v>
      </c>
      <c r="F194" s="1599" t="s">
        <v>434</v>
      </c>
      <c r="G194" s="1590" t="s">
        <v>1349</v>
      </c>
      <c r="H194" s="1600">
        <v>1</v>
      </c>
      <c r="I194" s="1600">
        <v>50</v>
      </c>
      <c r="J194" s="1594">
        <v>2.94</v>
      </c>
      <c r="K194" s="1594">
        <v>1.5</v>
      </c>
      <c r="L194" s="1559"/>
      <c r="M194" s="1559">
        <f t="shared" si="23"/>
        <v>1.44</v>
      </c>
      <c r="N194" s="1594">
        <f t="shared" si="24"/>
        <v>0.94</v>
      </c>
      <c r="O194" s="1595">
        <v>2000</v>
      </c>
      <c r="P194" s="1596">
        <v>2940</v>
      </c>
      <c r="Q194" s="1594">
        <v>105.07</v>
      </c>
      <c r="R194" s="309"/>
      <c r="T194" s="204"/>
    </row>
    <row r="195" spans="1:20" s="873" customFormat="1" ht="12">
      <c r="A195" s="146">
        <v>168</v>
      </c>
      <c r="B195" s="1597">
        <v>261</v>
      </c>
      <c r="C195" s="1597" t="s">
        <v>1</v>
      </c>
      <c r="D195" s="1597" t="s">
        <v>116</v>
      </c>
      <c r="E195" s="1598">
        <v>579764027</v>
      </c>
      <c r="F195" s="1599" t="s">
        <v>2845</v>
      </c>
      <c r="G195" s="1590" t="s">
        <v>1344</v>
      </c>
      <c r="H195" s="1600">
        <v>1.5</v>
      </c>
      <c r="I195" s="1600">
        <v>90</v>
      </c>
      <c r="J195" s="1594">
        <v>4</v>
      </c>
      <c r="K195" s="1594">
        <v>2</v>
      </c>
      <c r="L195" s="1559"/>
      <c r="M195" s="1559">
        <f t="shared" si="23"/>
        <v>2</v>
      </c>
      <c r="N195" s="1594">
        <f t="shared" si="24"/>
        <v>2</v>
      </c>
      <c r="O195" s="1595">
        <v>0</v>
      </c>
      <c r="P195" s="1596">
        <v>2000</v>
      </c>
      <c r="Q195" s="1594">
        <v>179.27</v>
      </c>
      <c r="R195" s="309"/>
      <c r="T195" s="204"/>
    </row>
    <row r="196" spans="1:20" s="605" customFormat="1" ht="12">
      <c r="A196" s="149"/>
      <c r="B196" s="1223"/>
      <c r="C196" s="1223"/>
      <c r="D196" s="1223"/>
      <c r="E196" s="1224"/>
      <c r="F196" s="1225" t="s">
        <v>1774</v>
      </c>
      <c r="G196" s="1225"/>
      <c r="H196" s="595">
        <f>SUM(H145:H195)</f>
        <v>54.981999999999999</v>
      </c>
      <c r="I196" s="595">
        <f>SUM(I145:I195)</f>
        <v>3287.25173</v>
      </c>
      <c r="J196" s="1227"/>
      <c r="K196" s="1227"/>
      <c r="L196" s="1224"/>
      <c r="M196" s="1224"/>
      <c r="N196" s="1227">
        <f>SUM(N145:N195)</f>
        <v>56.429999999999986</v>
      </c>
      <c r="O196" s="595"/>
      <c r="P196" s="595"/>
      <c r="Q196" s="1227">
        <f>SUM(Q145:Q195)</f>
        <v>3844.150000000001</v>
      </c>
      <c r="R196" s="604"/>
      <c r="T196" s="204"/>
    </row>
    <row r="197" spans="1:20" s="81" customFormat="1" ht="15.6">
      <c r="B197" s="222"/>
      <c r="C197" s="222"/>
      <c r="D197" s="222"/>
      <c r="E197" s="226"/>
      <c r="F197" s="231"/>
      <c r="G197" s="231"/>
      <c r="J197" s="240"/>
      <c r="K197" s="240"/>
      <c r="L197" s="226"/>
      <c r="M197" s="226"/>
      <c r="N197" s="226"/>
      <c r="Q197" s="240"/>
      <c r="T197" s="857"/>
    </row>
    <row r="198" spans="1:20" s="81" customFormat="1" ht="21">
      <c r="B198" s="1807" t="s">
        <v>2469</v>
      </c>
      <c r="C198" s="1807"/>
      <c r="D198" s="1807"/>
      <c r="E198" s="1807"/>
      <c r="F198" s="1807"/>
      <c r="G198" s="231"/>
      <c r="J198" s="240"/>
      <c r="K198" s="240"/>
      <c r="L198" s="226"/>
      <c r="M198" s="226"/>
      <c r="N198" s="226"/>
      <c r="Q198" s="240"/>
      <c r="T198" s="857"/>
    </row>
    <row r="199" spans="1:20" s="81" customFormat="1" ht="15.6">
      <c r="B199" s="222"/>
      <c r="C199" s="222"/>
      <c r="D199" s="222"/>
      <c r="E199" s="226"/>
      <c r="F199" s="231"/>
      <c r="G199" s="231"/>
      <c r="J199" s="240"/>
      <c r="K199" s="240"/>
      <c r="L199" s="226"/>
      <c r="M199" s="226"/>
      <c r="N199" s="226"/>
      <c r="Q199" s="240"/>
      <c r="T199" s="857"/>
    </row>
    <row r="200" spans="1:20" s="158" customFormat="1" ht="12">
      <c r="A200" s="116">
        <v>169</v>
      </c>
      <c r="B200" s="1603">
        <v>263</v>
      </c>
      <c r="C200" s="1603" t="s">
        <v>57</v>
      </c>
      <c r="D200" s="1597" t="s">
        <v>56</v>
      </c>
      <c r="E200" s="1559">
        <v>504854068</v>
      </c>
      <c r="F200" s="1590" t="s">
        <v>2588</v>
      </c>
      <c r="G200" s="846"/>
      <c r="H200" s="309"/>
      <c r="I200" s="309"/>
      <c r="J200" s="1594">
        <v>0.8</v>
      </c>
      <c r="K200" s="1594"/>
      <c r="L200" s="1559"/>
      <c r="M200" s="1594">
        <f t="shared" ref="M200:M234" si="25">J200-K200-L200</f>
        <v>0.8</v>
      </c>
      <c r="N200" s="1606">
        <f t="shared" ref="N200:N234" si="26">(P200-O200)/1000</f>
        <v>0.8</v>
      </c>
      <c r="O200" s="1595">
        <v>0</v>
      </c>
      <c r="P200" s="1596">
        <v>800</v>
      </c>
      <c r="Q200" s="1594">
        <f>N200*75</f>
        <v>60</v>
      </c>
      <c r="R200" s="309"/>
      <c r="T200" s="856" t="s">
        <v>2589</v>
      </c>
    </row>
    <row r="201" spans="1:20" s="158" customFormat="1" ht="12">
      <c r="A201" s="116">
        <v>170</v>
      </c>
      <c r="B201" s="1597">
        <v>264</v>
      </c>
      <c r="C201" s="1597" t="s">
        <v>57</v>
      </c>
      <c r="D201" s="1597" t="s">
        <v>63</v>
      </c>
      <c r="E201" s="1598">
        <v>504094087</v>
      </c>
      <c r="F201" s="1590" t="s">
        <v>797</v>
      </c>
      <c r="G201" s="1590" t="s">
        <v>2301</v>
      </c>
      <c r="H201" s="1600"/>
      <c r="I201" s="1600"/>
      <c r="J201" s="1594">
        <v>3.98</v>
      </c>
      <c r="K201" s="1594"/>
      <c r="L201" s="1559"/>
      <c r="M201" s="1559">
        <f t="shared" si="25"/>
        <v>3.98</v>
      </c>
      <c r="N201" s="1594">
        <f t="shared" si="26"/>
        <v>1.45</v>
      </c>
      <c r="O201" s="1595">
        <v>0</v>
      </c>
      <c r="P201" s="1596">
        <v>1450</v>
      </c>
      <c r="Q201" s="1594">
        <v>91.65</v>
      </c>
      <c r="R201" s="309"/>
      <c r="T201" s="856" t="s">
        <v>2580</v>
      </c>
    </row>
    <row r="202" spans="1:20" s="158" customFormat="1" ht="12">
      <c r="A202" s="116">
        <v>171</v>
      </c>
      <c r="B202" s="1603">
        <v>267</v>
      </c>
      <c r="C202" s="1603" t="s">
        <v>57</v>
      </c>
      <c r="D202" s="1603" t="s">
        <v>5</v>
      </c>
      <c r="E202" s="1559">
        <v>504284033</v>
      </c>
      <c r="F202" s="1590" t="s">
        <v>2647</v>
      </c>
      <c r="G202" s="846"/>
      <c r="H202" s="309"/>
      <c r="I202" s="309"/>
      <c r="J202" s="1594">
        <v>7.2</v>
      </c>
      <c r="K202" s="1594"/>
      <c r="L202" s="1559"/>
      <c r="M202" s="1594">
        <f>J202-K202-L202</f>
        <v>7.2</v>
      </c>
      <c r="N202" s="1606">
        <f>(P202-O202)/1000</f>
        <v>1</v>
      </c>
      <c r="O202" s="1595">
        <v>0</v>
      </c>
      <c r="P202" s="1596">
        <v>1000</v>
      </c>
      <c r="Q202" s="1594">
        <f>N202*75</f>
        <v>75</v>
      </c>
      <c r="R202" s="309"/>
      <c r="T202" s="856" t="s">
        <v>2649</v>
      </c>
    </row>
    <row r="203" spans="1:20" s="158" customFormat="1" ht="24">
      <c r="A203" s="116">
        <v>172</v>
      </c>
      <c r="B203" s="1603">
        <v>268</v>
      </c>
      <c r="C203" s="1603" t="s">
        <v>57</v>
      </c>
      <c r="D203" s="1603" t="s">
        <v>59</v>
      </c>
      <c r="E203" s="1559">
        <v>504474222</v>
      </c>
      <c r="F203" s="1590" t="s">
        <v>1940</v>
      </c>
      <c r="G203" s="846"/>
      <c r="H203" s="309"/>
      <c r="I203" s="309"/>
      <c r="J203" s="1594">
        <v>2</v>
      </c>
      <c r="K203" s="1594"/>
      <c r="L203" s="1559"/>
      <c r="M203" s="1594">
        <f t="shared" si="25"/>
        <v>2</v>
      </c>
      <c r="N203" s="1606">
        <v>0.7</v>
      </c>
      <c r="O203" s="1595">
        <v>0</v>
      </c>
      <c r="P203" s="1596">
        <v>1000</v>
      </c>
      <c r="Q203" s="1594">
        <f t="shared" ref="Q203:Q209" si="27">N203*75</f>
        <v>52.5</v>
      </c>
      <c r="R203" s="309"/>
      <c r="T203" s="856" t="s">
        <v>2576</v>
      </c>
    </row>
    <row r="204" spans="1:20" s="158" customFormat="1" ht="12">
      <c r="A204" s="116">
        <v>173</v>
      </c>
      <c r="B204" s="1603">
        <v>269</v>
      </c>
      <c r="C204" s="1603" t="s">
        <v>57</v>
      </c>
      <c r="D204" s="1603" t="s">
        <v>59</v>
      </c>
      <c r="E204" s="1559">
        <v>504474194</v>
      </c>
      <c r="F204" s="1590" t="s">
        <v>1939</v>
      </c>
      <c r="G204" s="846"/>
      <c r="H204" s="309"/>
      <c r="I204" s="309"/>
      <c r="J204" s="1594">
        <v>1.55</v>
      </c>
      <c r="K204" s="1594"/>
      <c r="L204" s="1559"/>
      <c r="M204" s="1594">
        <f t="shared" si="25"/>
        <v>1.55</v>
      </c>
      <c r="N204" s="1606">
        <v>0.7</v>
      </c>
      <c r="O204" s="1595">
        <v>0</v>
      </c>
      <c r="P204" s="1596">
        <v>1000</v>
      </c>
      <c r="Q204" s="1594">
        <f t="shared" si="27"/>
        <v>52.5</v>
      </c>
      <c r="R204" s="309"/>
      <c r="T204" s="856" t="s">
        <v>2577</v>
      </c>
    </row>
    <row r="205" spans="1:20" s="158" customFormat="1" ht="24">
      <c r="A205" s="116">
        <v>174</v>
      </c>
      <c r="B205" s="1603">
        <v>270</v>
      </c>
      <c r="C205" s="1597" t="s">
        <v>57</v>
      </c>
      <c r="D205" s="1597" t="s">
        <v>173</v>
      </c>
      <c r="E205" s="1598">
        <v>504194004</v>
      </c>
      <c r="F205" s="1599" t="s">
        <v>1680</v>
      </c>
      <c r="G205" s="1590" t="s">
        <v>2302</v>
      </c>
      <c r="H205" s="1600"/>
      <c r="I205" s="1600"/>
      <c r="J205" s="1594">
        <v>3.1739999999999999</v>
      </c>
      <c r="K205" s="1594"/>
      <c r="L205" s="1559"/>
      <c r="M205" s="1559">
        <f t="shared" si="25"/>
        <v>3.1739999999999999</v>
      </c>
      <c r="N205" s="1594">
        <f t="shared" si="26"/>
        <v>1.51</v>
      </c>
      <c r="O205" s="1595">
        <v>1664</v>
      </c>
      <c r="P205" s="1596">
        <v>3174</v>
      </c>
      <c r="Q205" s="1594">
        <v>124</v>
      </c>
      <c r="R205" s="309"/>
      <c r="T205" s="856" t="s">
        <v>2491</v>
      </c>
    </row>
    <row r="206" spans="1:20" s="158" customFormat="1" ht="12">
      <c r="A206" s="116">
        <v>175</v>
      </c>
      <c r="B206" s="1603">
        <v>275</v>
      </c>
      <c r="C206" s="1597" t="s">
        <v>31</v>
      </c>
      <c r="D206" s="1597" t="s">
        <v>5</v>
      </c>
      <c r="E206" s="1559">
        <v>506514030</v>
      </c>
      <c r="F206" s="1590" t="s">
        <v>1871</v>
      </c>
      <c r="G206" s="1590"/>
      <c r="H206" s="1607"/>
      <c r="I206" s="1607"/>
      <c r="J206" s="1594">
        <v>2.3199999999999998</v>
      </c>
      <c r="K206" s="1594"/>
      <c r="L206" s="1559"/>
      <c r="M206" s="1594">
        <f t="shared" si="25"/>
        <v>2.3199999999999998</v>
      </c>
      <c r="N206" s="1606">
        <f t="shared" si="26"/>
        <v>1</v>
      </c>
      <c r="O206" s="1595">
        <v>0</v>
      </c>
      <c r="P206" s="1596">
        <v>1000</v>
      </c>
      <c r="Q206" s="1594">
        <f t="shared" si="27"/>
        <v>75</v>
      </c>
      <c r="R206" s="309"/>
      <c r="T206" s="856" t="s">
        <v>2564</v>
      </c>
    </row>
    <row r="207" spans="1:20" s="158" customFormat="1" ht="12">
      <c r="A207" s="116">
        <v>176</v>
      </c>
      <c r="B207" s="1603">
        <v>276</v>
      </c>
      <c r="C207" s="1597" t="s">
        <v>31</v>
      </c>
      <c r="D207" s="1597" t="s">
        <v>5</v>
      </c>
      <c r="E207" s="1559">
        <v>506514031</v>
      </c>
      <c r="F207" s="1590" t="s">
        <v>1870</v>
      </c>
      <c r="G207" s="1590"/>
      <c r="H207" s="1607"/>
      <c r="I207" s="1607"/>
      <c r="J207" s="1594">
        <v>2</v>
      </c>
      <c r="K207" s="1594"/>
      <c r="L207" s="1559"/>
      <c r="M207" s="1594">
        <f t="shared" si="25"/>
        <v>2</v>
      </c>
      <c r="N207" s="1606">
        <f t="shared" si="26"/>
        <v>1.3480000000000001</v>
      </c>
      <c r="O207" s="1595">
        <v>1000</v>
      </c>
      <c r="P207" s="1596">
        <v>2348</v>
      </c>
      <c r="Q207" s="1594">
        <f t="shared" si="27"/>
        <v>101.10000000000001</v>
      </c>
      <c r="R207" s="309"/>
      <c r="T207" s="856" t="s">
        <v>2564</v>
      </c>
    </row>
    <row r="208" spans="1:20" s="158" customFormat="1" ht="12">
      <c r="A208" s="116">
        <v>177</v>
      </c>
      <c r="B208" s="1603">
        <v>277</v>
      </c>
      <c r="C208" s="1597" t="s">
        <v>31</v>
      </c>
      <c r="D208" s="1597" t="s">
        <v>5</v>
      </c>
      <c r="E208" s="1559">
        <v>506514145</v>
      </c>
      <c r="F208" s="1590" t="s">
        <v>1869</v>
      </c>
      <c r="G208" s="1590"/>
      <c r="H208" s="1607"/>
      <c r="I208" s="1607"/>
      <c r="J208" s="1594">
        <v>3.165</v>
      </c>
      <c r="K208" s="1594"/>
      <c r="L208" s="1559"/>
      <c r="M208" s="1594">
        <f t="shared" si="25"/>
        <v>3.165</v>
      </c>
      <c r="N208" s="1606">
        <f t="shared" si="26"/>
        <v>0.45</v>
      </c>
      <c r="O208" s="1595">
        <v>850</v>
      </c>
      <c r="P208" s="1596">
        <v>1300</v>
      </c>
      <c r="Q208" s="1594">
        <f t="shared" si="27"/>
        <v>33.75</v>
      </c>
      <c r="R208" s="309"/>
      <c r="T208" s="856" t="s">
        <v>2565</v>
      </c>
    </row>
    <row r="209" spans="1:20" s="158" customFormat="1" ht="12">
      <c r="A209" s="116">
        <v>178</v>
      </c>
      <c r="B209" s="1603">
        <v>278</v>
      </c>
      <c r="C209" s="1597" t="s">
        <v>31</v>
      </c>
      <c r="D209" s="1597" t="s">
        <v>5</v>
      </c>
      <c r="E209" s="1559">
        <v>506514118</v>
      </c>
      <c r="F209" s="1590" t="s">
        <v>2625</v>
      </c>
      <c r="G209" s="1590"/>
      <c r="H209" s="1607"/>
      <c r="I209" s="1607"/>
      <c r="J209" s="1594">
        <v>1.45</v>
      </c>
      <c r="K209" s="1594"/>
      <c r="L209" s="1559"/>
      <c r="M209" s="1594">
        <f t="shared" si="25"/>
        <v>1.45</v>
      </c>
      <c r="N209" s="1606">
        <f t="shared" si="26"/>
        <v>1.2</v>
      </c>
      <c r="O209" s="1595">
        <v>0</v>
      </c>
      <c r="P209" s="1596">
        <v>1200</v>
      </c>
      <c r="Q209" s="1594">
        <f t="shared" si="27"/>
        <v>90</v>
      </c>
      <c r="R209" s="309"/>
      <c r="T209" s="870" t="s">
        <v>2626</v>
      </c>
    </row>
    <row r="210" spans="1:20" s="158" customFormat="1" ht="12">
      <c r="A210" s="116">
        <v>179</v>
      </c>
      <c r="B210" s="2096">
        <v>279</v>
      </c>
      <c r="C210" s="2096" t="s">
        <v>31</v>
      </c>
      <c r="D210" s="2096" t="s">
        <v>5</v>
      </c>
      <c r="E210" s="2067">
        <v>506514007</v>
      </c>
      <c r="F210" s="2093" t="s">
        <v>821</v>
      </c>
      <c r="G210" s="2093" t="s">
        <v>822</v>
      </c>
      <c r="H210" s="1600"/>
      <c r="I210" s="1600"/>
      <c r="J210" s="1594">
        <v>2.5</v>
      </c>
      <c r="K210" s="1594"/>
      <c r="L210" s="1559"/>
      <c r="M210" s="1559">
        <f t="shared" si="25"/>
        <v>2.5</v>
      </c>
      <c r="N210" s="1594">
        <f t="shared" si="26"/>
        <v>1.5049999999999999</v>
      </c>
      <c r="O210" s="1595">
        <v>0</v>
      </c>
      <c r="P210" s="1596">
        <v>1505</v>
      </c>
      <c r="Q210" s="1594">
        <v>106.03</v>
      </c>
      <c r="R210" s="309"/>
      <c r="T210" s="856" t="s">
        <v>2561</v>
      </c>
    </row>
    <row r="211" spans="1:20" s="158" customFormat="1" ht="12">
      <c r="A211" s="116"/>
      <c r="B211" s="2096"/>
      <c r="C211" s="2096"/>
      <c r="D211" s="2096"/>
      <c r="E211" s="2067"/>
      <c r="F211" s="2093"/>
      <c r="G211" s="2093"/>
      <c r="H211" s="1600"/>
      <c r="I211" s="1600"/>
      <c r="J211" s="1594"/>
      <c r="K211" s="1594"/>
      <c r="L211" s="1559"/>
      <c r="M211" s="1559">
        <f t="shared" si="25"/>
        <v>0</v>
      </c>
      <c r="N211" s="1594">
        <f t="shared" si="26"/>
        <v>0.995</v>
      </c>
      <c r="O211" s="1595">
        <v>1505</v>
      </c>
      <c r="P211" s="1596">
        <v>2500</v>
      </c>
      <c r="Q211" s="1594">
        <v>165</v>
      </c>
      <c r="R211" s="309"/>
      <c r="T211" s="856" t="s">
        <v>2728</v>
      </c>
    </row>
    <row r="212" spans="1:20" s="158" customFormat="1" ht="12">
      <c r="A212" s="116">
        <v>180</v>
      </c>
      <c r="B212" s="1603">
        <v>281</v>
      </c>
      <c r="C212" s="1597" t="s">
        <v>31</v>
      </c>
      <c r="D212" s="1597" t="s">
        <v>47</v>
      </c>
      <c r="E212" s="1559">
        <v>506024034</v>
      </c>
      <c r="F212" s="1590" t="s">
        <v>1868</v>
      </c>
      <c r="G212" s="1590"/>
      <c r="H212" s="1607"/>
      <c r="I212" s="1607"/>
      <c r="J212" s="1594">
        <v>5.5759999999999996</v>
      </c>
      <c r="K212" s="1594">
        <v>1</v>
      </c>
      <c r="L212" s="1559"/>
      <c r="M212" s="1594">
        <f t="shared" si="25"/>
        <v>4.5759999999999996</v>
      </c>
      <c r="N212" s="1606">
        <f t="shared" si="26"/>
        <v>4.5</v>
      </c>
      <c r="O212" s="1595">
        <v>0</v>
      </c>
      <c r="P212" s="1596">
        <v>4500</v>
      </c>
      <c r="Q212" s="1594">
        <v>280</v>
      </c>
      <c r="R212" s="309"/>
      <c r="T212" s="856" t="s">
        <v>2529</v>
      </c>
    </row>
    <row r="213" spans="1:20" s="158" customFormat="1" ht="12">
      <c r="A213" s="116">
        <v>181</v>
      </c>
      <c r="B213" s="1603">
        <v>282</v>
      </c>
      <c r="C213" s="1597" t="s">
        <v>31</v>
      </c>
      <c r="D213" s="1597" t="s">
        <v>47</v>
      </c>
      <c r="E213" s="1559">
        <v>506024008</v>
      </c>
      <c r="F213" s="1590" t="s">
        <v>1799</v>
      </c>
      <c r="G213" s="1590"/>
      <c r="H213" s="1607"/>
      <c r="I213" s="1607"/>
      <c r="J213" s="1594">
        <v>3.2639999999999998</v>
      </c>
      <c r="K213" s="1594">
        <v>1.54</v>
      </c>
      <c r="L213" s="1559"/>
      <c r="M213" s="1594">
        <f t="shared" si="25"/>
        <v>1.7239999999999998</v>
      </c>
      <c r="N213" s="1606">
        <f t="shared" si="26"/>
        <v>1.724</v>
      </c>
      <c r="O213" s="1595">
        <v>1540</v>
      </c>
      <c r="P213" s="1596">
        <v>3264</v>
      </c>
      <c r="Q213" s="1594">
        <f t="shared" ref="Q213:Q233" si="28">N213*75</f>
        <v>129.30000000000001</v>
      </c>
      <c r="R213" s="309"/>
      <c r="T213" s="856" t="s">
        <v>2529</v>
      </c>
    </row>
    <row r="214" spans="1:20" s="158" customFormat="1" ht="12">
      <c r="A214" s="116">
        <v>182</v>
      </c>
      <c r="B214" s="1603">
        <v>283</v>
      </c>
      <c r="C214" s="1597" t="s">
        <v>31</v>
      </c>
      <c r="D214" s="1597" t="s">
        <v>47</v>
      </c>
      <c r="E214" s="1559">
        <v>506024053</v>
      </c>
      <c r="F214" s="1590" t="s">
        <v>1867</v>
      </c>
      <c r="G214" s="1590"/>
      <c r="H214" s="1607"/>
      <c r="I214" s="1607"/>
      <c r="J214" s="1594">
        <v>1.75</v>
      </c>
      <c r="K214" s="1594"/>
      <c r="L214" s="1559"/>
      <c r="M214" s="1594">
        <f t="shared" si="25"/>
        <v>1.75</v>
      </c>
      <c r="N214" s="1606">
        <f t="shared" si="26"/>
        <v>0.75</v>
      </c>
      <c r="O214" s="1595">
        <v>1000</v>
      </c>
      <c r="P214" s="1596">
        <v>1750</v>
      </c>
      <c r="Q214" s="1594">
        <f t="shared" si="28"/>
        <v>56.25</v>
      </c>
      <c r="R214" s="309"/>
      <c r="T214" s="856" t="s">
        <v>2529</v>
      </c>
    </row>
    <row r="215" spans="1:20" s="158" customFormat="1" ht="24">
      <c r="A215" s="116">
        <v>183</v>
      </c>
      <c r="B215" s="1603">
        <v>284</v>
      </c>
      <c r="C215" s="1597" t="s">
        <v>31</v>
      </c>
      <c r="D215" s="1597" t="s">
        <v>47</v>
      </c>
      <c r="E215" s="1559">
        <v>506024009</v>
      </c>
      <c r="F215" s="1590" t="s">
        <v>1866</v>
      </c>
      <c r="G215" s="1590"/>
      <c r="H215" s="1607"/>
      <c r="I215" s="1607"/>
      <c r="J215" s="1594">
        <v>7.2690000000000001</v>
      </c>
      <c r="K215" s="1594">
        <v>1</v>
      </c>
      <c r="L215" s="1559"/>
      <c r="M215" s="1594">
        <f t="shared" si="25"/>
        <v>6.2690000000000001</v>
      </c>
      <c r="N215" s="1606">
        <f t="shared" si="26"/>
        <v>2.4</v>
      </c>
      <c r="O215" s="1595">
        <v>0</v>
      </c>
      <c r="P215" s="1596">
        <v>2400</v>
      </c>
      <c r="Q215" s="1594">
        <v>145</v>
      </c>
      <c r="R215" s="309"/>
      <c r="T215" s="856" t="s">
        <v>2529</v>
      </c>
    </row>
    <row r="216" spans="1:20" s="158" customFormat="1" ht="12">
      <c r="A216" s="116">
        <v>184</v>
      </c>
      <c r="B216" s="1603">
        <v>285</v>
      </c>
      <c r="C216" s="1597" t="s">
        <v>31</v>
      </c>
      <c r="D216" s="1597" t="s">
        <v>47</v>
      </c>
      <c r="E216" s="1559">
        <v>506024002</v>
      </c>
      <c r="F216" s="1590" t="s">
        <v>1865</v>
      </c>
      <c r="G216" s="1590"/>
      <c r="H216" s="1607"/>
      <c r="I216" s="1607"/>
      <c r="J216" s="1594">
        <v>2.25</v>
      </c>
      <c r="K216" s="1594"/>
      <c r="L216" s="1559"/>
      <c r="M216" s="1594">
        <f t="shared" si="25"/>
        <v>2.25</v>
      </c>
      <c r="N216" s="1606">
        <f t="shared" si="26"/>
        <v>1.75</v>
      </c>
      <c r="O216" s="1595">
        <v>500</v>
      </c>
      <c r="P216" s="1596">
        <v>2250</v>
      </c>
      <c r="Q216" s="1594">
        <f t="shared" si="28"/>
        <v>131.25</v>
      </c>
      <c r="R216" s="309"/>
      <c r="T216" s="856" t="s">
        <v>2529</v>
      </c>
    </row>
    <row r="217" spans="1:20" s="158" customFormat="1" ht="12">
      <c r="A217" s="116">
        <v>185</v>
      </c>
      <c r="B217" s="1603">
        <v>288</v>
      </c>
      <c r="C217" s="1597" t="s">
        <v>31</v>
      </c>
      <c r="D217" s="1597" t="s">
        <v>47</v>
      </c>
      <c r="E217" s="1559">
        <v>506024019</v>
      </c>
      <c r="F217" s="1590" t="s">
        <v>1864</v>
      </c>
      <c r="G217" s="1590"/>
      <c r="H217" s="1607"/>
      <c r="I217" s="1607"/>
      <c r="J217" s="1594">
        <v>3</v>
      </c>
      <c r="K217" s="1594"/>
      <c r="L217" s="1559"/>
      <c r="M217" s="1594">
        <f t="shared" si="25"/>
        <v>3</v>
      </c>
      <c r="N217" s="1606">
        <f t="shared" si="26"/>
        <v>1.9</v>
      </c>
      <c r="O217" s="1595">
        <v>600</v>
      </c>
      <c r="P217" s="1596">
        <v>2500</v>
      </c>
      <c r="Q217" s="1594">
        <f t="shared" si="28"/>
        <v>142.5</v>
      </c>
      <c r="R217" s="309"/>
      <c r="T217" s="856" t="s">
        <v>2529</v>
      </c>
    </row>
    <row r="218" spans="1:20" s="158" customFormat="1" ht="12">
      <c r="A218" s="116">
        <v>186</v>
      </c>
      <c r="B218" s="1603">
        <v>289</v>
      </c>
      <c r="C218" s="1597" t="s">
        <v>31</v>
      </c>
      <c r="D218" s="1597" t="s">
        <v>47</v>
      </c>
      <c r="E218" s="1559">
        <v>506024045</v>
      </c>
      <c r="F218" s="1590" t="s">
        <v>1863</v>
      </c>
      <c r="G218" s="1590"/>
      <c r="H218" s="1607"/>
      <c r="I218" s="1607"/>
      <c r="J218" s="1594">
        <v>1.8</v>
      </c>
      <c r="K218" s="1594"/>
      <c r="L218" s="1559"/>
      <c r="M218" s="1594">
        <f t="shared" si="25"/>
        <v>1.8</v>
      </c>
      <c r="N218" s="1606">
        <f t="shared" si="26"/>
        <v>0.8</v>
      </c>
      <c r="O218" s="1595">
        <v>1000</v>
      </c>
      <c r="P218" s="1596">
        <v>1800</v>
      </c>
      <c r="Q218" s="1594">
        <f t="shared" si="28"/>
        <v>60</v>
      </c>
      <c r="R218" s="309"/>
      <c r="T218" s="856" t="s">
        <v>2529</v>
      </c>
    </row>
    <row r="219" spans="1:20" s="158" customFormat="1" ht="12">
      <c r="A219" s="116">
        <v>187</v>
      </c>
      <c r="B219" s="1603">
        <v>291</v>
      </c>
      <c r="C219" s="1597" t="s">
        <v>31</v>
      </c>
      <c r="D219" s="1597" t="s">
        <v>47</v>
      </c>
      <c r="E219" s="1559">
        <v>506024010</v>
      </c>
      <c r="F219" s="1590" t="s">
        <v>1861</v>
      </c>
      <c r="G219" s="1590"/>
      <c r="H219" s="1607"/>
      <c r="I219" s="1607"/>
      <c r="J219" s="1594">
        <v>3.5</v>
      </c>
      <c r="K219" s="1594">
        <v>1.85</v>
      </c>
      <c r="L219" s="1559"/>
      <c r="M219" s="1594">
        <f t="shared" si="25"/>
        <v>1.65</v>
      </c>
      <c r="N219" s="1606">
        <f t="shared" si="26"/>
        <v>0.85</v>
      </c>
      <c r="O219" s="1595">
        <v>800</v>
      </c>
      <c r="P219" s="1596">
        <v>1650</v>
      </c>
      <c r="Q219" s="1594">
        <f t="shared" si="28"/>
        <v>63.75</v>
      </c>
      <c r="R219" s="309"/>
      <c r="T219" s="856" t="s">
        <v>2529</v>
      </c>
    </row>
    <row r="220" spans="1:20" s="158" customFormat="1" ht="12">
      <c r="A220" s="116">
        <v>188</v>
      </c>
      <c r="B220" s="1603">
        <v>292</v>
      </c>
      <c r="C220" s="1597" t="s">
        <v>31</v>
      </c>
      <c r="D220" s="1597" t="s">
        <v>47</v>
      </c>
      <c r="E220" s="1559">
        <v>506024041</v>
      </c>
      <c r="F220" s="1590" t="s">
        <v>1804</v>
      </c>
      <c r="G220" s="1590"/>
      <c r="H220" s="1607"/>
      <c r="I220" s="1607"/>
      <c r="J220" s="1594">
        <v>5.52</v>
      </c>
      <c r="K220" s="1594">
        <v>1.012</v>
      </c>
      <c r="L220" s="1559"/>
      <c r="M220" s="1594">
        <f t="shared" si="25"/>
        <v>4.5079999999999991</v>
      </c>
      <c r="N220" s="1606">
        <f t="shared" si="26"/>
        <v>1.35</v>
      </c>
      <c r="O220" s="1595">
        <v>1012</v>
      </c>
      <c r="P220" s="1596">
        <v>2362</v>
      </c>
      <c r="Q220" s="1594">
        <f t="shared" si="28"/>
        <v>101.25</v>
      </c>
      <c r="R220" s="309"/>
      <c r="T220" s="856" t="s">
        <v>2529</v>
      </c>
    </row>
    <row r="221" spans="1:20" s="158" customFormat="1" ht="12">
      <c r="A221" s="116">
        <v>189</v>
      </c>
      <c r="B221" s="1603">
        <v>293</v>
      </c>
      <c r="C221" s="1597" t="s">
        <v>31</v>
      </c>
      <c r="D221" s="1597" t="s">
        <v>47</v>
      </c>
      <c r="E221" s="1559">
        <v>506024021</v>
      </c>
      <c r="F221" s="1590" t="s">
        <v>1860</v>
      </c>
      <c r="G221" s="1590"/>
      <c r="H221" s="1607"/>
      <c r="I221" s="1607"/>
      <c r="J221" s="1594">
        <v>2</v>
      </c>
      <c r="K221" s="1594"/>
      <c r="L221" s="1559"/>
      <c r="M221" s="1594">
        <f t="shared" si="25"/>
        <v>2</v>
      </c>
      <c r="N221" s="1606">
        <f t="shared" si="26"/>
        <v>1.4</v>
      </c>
      <c r="O221" s="1595">
        <v>600</v>
      </c>
      <c r="P221" s="1596">
        <v>2000</v>
      </c>
      <c r="Q221" s="1594">
        <f t="shared" si="28"/>
        <v>105</v>
      </c>
      <c r="R221" s="309"/>
      <c r="T221" s="856" t="s">
        <v>2529</v>
      </c>
    </row>
    <row r="222" spans="1:20" s="158" customFormat="1" ht="12">
      <c r="A222" s="116">
        <v>190</v>
      </c>
      <c r="B222" s="1603">
        <v>294</v>
      </c>
      <c r="C222" s="1597" t="s">
        <v>31</v>
      </c>
      <c r="D222" s="1597" t="s">
        <v>47</v>
      </c>
      <c r="E222" s="1559">
        <v>506024042</v>
      </c>
      <c r="F222" s="1590" t="s">
        <v>1859</v>
      </c>
      <c r="G222" s="1590"/>
      <c r="H222" s="1607"/>
      <c r="I222" s="1607"/>
      <c r="J222" s="1594">
        <v>2.2000000000000002</v>
      </c>
      <c r="K222" s="1594"/>
      <c r="L222" s="1559"/>
      <c r="M222" s="1594">
        <f t="shared" si="25"/>
        <v>2.2000000000000002</v>
      </c>
      <c r="N222" s="1606">
        <f t="shared" si="26"/>
        <v>1.1499999999999999</v>
      </c>
      <c r="O222" s="1595">
        <v>0</v>
      </c>
      <c r="P222" s="1596">
        <v>1150</v>
      </c>
      <c r="Q222" s="1594">
        <f t="shared" si="28"/>
        <v>86.25</v>
      </c>
      <c r="R222" s="309"/>
      <c r="T222" s="856" t="s">
        <v>2529</v>
      </c>
    </row>
    <row r="223" spans="1:20" s="158" customFormat="1" ht="12">
      <c r="A223" s="116">
        <v>191</v>
      </c>
      <c r="B223" s="1603">
        <v>296</v>
      </c>
      <c r="C223" s="1597" t="s">
        <v>31</v>
      </c>
      <c r="D223" s="1597" t="s">
        <v>47</v>
      </c>
      <c r="E223" s="1559">
        <v>506024043</v>
      </c>
      <c r="F223" s="1590" t="s">
        <v>1858</v>
      </c>
      <c r="G223" s="1590"/>
      <c r="H223" s="1607"/>
      <c r="I223" s="1607"/>
      <c r="J223" s="1594">
        <v>1.56</v>
      </c>
      <c r="K223" s="1594"/>
      <c r="L223" s="1559"/>
      <c r="M223" s="1594">
        <f t="shared" si="25"/>
        <v>1.56</v>
      </c>
      <c r="N223" s="1606">
        <f t="shared" si="26"/>
        <v>1</v>
      </c>
      <c r="O223" s="1595">
        <v>0</v>
      </c>
      <c r="P223" s="1596">
        <v>1000</v>
      </c>
      <c r="Q223" s="1594">
        <f t="shared" si="28"/>
        <v>75</v>
      </c>
      <c r="R223" s="309"/>
      <c r="T223" s="856" t="s">
        <v>2529</v>
      </c>
    </row>
    <row r="224" spans="1:20" s="158" customFormat="1" ht="12">
      <c r="A224" s="116">
        <v>192</v>
      </c>
      <c r="B224" s="1603">
        <v>298</v>
      </c>
      <c r="C224" s="1597" t="s">
        <v>31</v>
      </c>
      <c r="D224" s="1597" t="s">
        <v>47</v>
      </c>
      <c r="E224" s="1559">
        <v>506024006</v>
      </c>
      <c r="F224" s="1590" t="s">
        <v>1798</v>
      </c>
      <c r="G224" s="1590"/>
      <c r="H224" s="1607"/>
      <c r="I224" s="1607"/>
      <c r="J224" s="1594">
        <v>4.3499999999999996</v>
      </c>
      <c r="K224" s="1594">
        <v>0.92500000000000004</v>
      </c>
      <c r="L224" s="1559"/>
      <c r="M224" s="1594">
        <f t="shared" si="25"/>
        <v>3.4249999999999998</v>
      </c>
      <c r="N224" s="1606">
        <f t="shared" si="26"/>
        <v>2.125</v>
      </c>
      <c r="O224" s="1595">
        <v>1400</v>
      </c>
      <c r="P224" s="1596">
        <v>3525</v>
      </c>
      <c r="Q224" s="1594">
        <f t="shared" si="28"/>
        <v>159.375</v>
      </c>
      <c r="R224" s="309"/>
      <c r="T224" s="856" t="s">
        <v>2529</v>
      </c>
    </row>
    <row r="225" spans="1:20" s="158" customFormat="1" ht="12">
      <c r="A225" s="116">
        <v>193</v>
      </c>
      <c r="B225" s="1603">
        <v>301</v>
      </c>
      <c r="C225" s="1597" t="s">
        <v>31</v>
      </c>
      <c r="D225" s="1597" t="s">
        <v>47</v>
      </c>
      <c r="E225" s="1559">
        <v>506024052</v>
      </c>
      <c r="F225" s="1590" t="s">
        <v>1806</v>
      </c>
      <c r="G225" s="1590"/>
      <c r="H225" s="1607"/>
      <c r="I225" s="1607"/>
      <c r="J225" s="1594">
        <v>2.93</v>
      </c>
      <c r="K225" s="1594">
        <v>0.53500000000000003</v>
      </c>
      <c r="L225" s="1559"/>
      <c r="M225" s="1594">
        <f t="shared" si="25"/>
        <v>2.395</v>
      </c>
      <c r="N225" s="1606">
        <f t="shared" si="26"/>
        <v>1.33</v>
      </c>
      <c r="O225" s="1595">
        <v>1600</v>
      </c>
      <c r="P225" s="1596">
        <v>2930</v>
      </c>
      <c r="Q225" s="1594">
        <f t="shared" si="28"/>
        <v>99.75</v>
      </c>
      <c r="R225" s="309"/>
      <c r="T225" s="856" t="s">
        <v>2529</v>
      </c>
    </row>
    <row r="226" spans="1:20" s="158" customFormat="1" ht="12">
      <c r="A226" s="116">
        <v>194</v>
      </c>
      <c r="B226" s="1603">
        <v>304</v>
      </c>
      <c r="C226" s="1597" t="s">
        <v>31</v>
      </c>
      <c r="D226" s="1597" t="s">
        <v>36</v>
      </c>
      <c r="E226" s="1559">
        <v>506324002</v>
      </c>
      <c r="F226" s="1590" t="s">
        <v>1852</v>
      </c>
      <c r="G226" s="1590"/>
      <c r="H226" s="1607"/>
      <c r="I226" s="1607"/>
      <c r="J226" s="1594">
        <v>5.6509999999999998</v>
      </c>
      <c r="K226" s="1594">
        <v>3.2</v>
      </c>
      <c r="L226" s="1559"/>
      <c r="M226" s="1594">
        <f t="shared" si="25"/>
        <v>2.4509999999999996</v>
      </c>
      <c r="N226" s="1606">
        <f t="shared" si="26"/>
        <v>2.4510000000000001</v>
      </c>
      <c r="O226" s="1595">
        <v>3200</v>
      </c>
      <c r="P226" s="1596">
        <v>5651</v>
      </c>
      <c r="Q226" s="1594">
        <f t="shared" si="28"/>
        <v>183.82500000000002</v>
      </c>
      <c r="R226" s="309"/>
      <c r="T226" s="856" t="s">
        <v>2513</v>
      </c>
    </row>
    <row r="227" spans="1:20" s="158" customFormat="1" ht="12">
      <c r="A227" s="116">
        <v>195</v>
      </c>
      <c r="B227" s="1603">
        <v>305</v>
      </c>
      <c r="C227" s="1597" t="s">
        <v>31</v>
      </c>
      <c r="D227" s="1597" t="s">
        <v>36</v>
      </c>
      <c r="E227" s="1559">
        <v>506324044</v>
      </c>
      <c r="F227" s="1590" t="s">
        <v>1851</v>
      </c>
      <c r="G227" s="1590"/>
      <c r="H227" s="1607"/>
      <c r="I227" s="1607"/>
      <c r="J227" s="1594">
        <v>0.85</v>
      </c>
      <c r="K227" s="1594"/>
      <c r="L227" s="1559"/>
      <c r="M227" s="1594">
        <f t="shared" si="25"/>
        <v>0.85</v>
      </c>
      <c r="N227" s="1606">
        <f t="shared" si="26"/>
        <v>0.85</v>
      </c>
      <c r="O227" s="1595">
        <v>0</v>
      </c>
      <c r="P227" s="1596">
        <v>850</v>
      </c>
      <c r="Q227" s="1594">
        <f t="shared" si="28"/>
        <v>63.75</v>
      </c>
      <c r="R227" s="309"/>
      <c r="T227" s="856" t="s">
        <v>2513</v>
      </c>
    </row>
    <row r="228" spans="1:20" s="158" customFormat="1" ht="12">
      <c r="A228" s="116">
        <v>196</v>
      </c>
      <c r="B228" s="1603">
        <v>306</v>
      </c>
      <c r="C228" s="1597" t="s">
        <v>31</v>
      </c>
      <c r="D228" s="1597" t="s">
        <v>36</v>
      </c>
      <c r="E228" s="1559">
        <v>506324060</v>
      </c>
      <c r="F228" s="1590" t="s">
        <v>1850</v>
      </c>
      <c r="G228" s="1590"/>
      <c r="H228" s="1607"/>
      <c r="I228" s="1607"/>
      <c r="J228" s="1594">
        <v>2</v>
      </c>
      <c r="K228" s="1594"/>
      <c r="L228" s="1559"/>
      <c r="M228" s="1594">
        <f t="shared" si="25"/>
        <v>2</v>
      </c>
      <c r="N228" s="1606">
        <f t="shared" si="26"/>
        <v>2</v>
      </c>
      <c r="O228" s="1595">
        <v>0</v>
      </c>
      <c r="P228" s="1596">
        <v>2000</v>
      </c>
      <c r="Q228" s="1594">
        <f t="shared" si="28"/>
        <v>150</v>
      </c>
      <c r="R228" s="309"/>
      <c r="T228" s="856" t="s">
        <v>2513</v>
      </c>
    </row>
    <row r="229" spans="1:20" s="158" customFormat="1" ht="12">
      <c r="A229" s="116">
        <v>197</v>
      </c>
      <c r="B229" s="1603">
        <v>307</v>
      </c>
      <c r="C229" s="1597" t="s">
        <v>31</v>
      </c>
      <c r="D229" s="1597" t="s">
        <v>36</v>
      </c>
      <c r="E229" s="1559">
        <v>506324150</v>
      </c>
      <c r="F229" s="1590" t="s">
        <v>2646</v>
      </c>
      <c r="G229" s="1590"/>
      <c r="H229" s="1607"/>
      <c r="I229" s="1607"/>
      <c r="J229" s="1594">
        <v>2.0499999999999998</v>
      </c>
      <c r="K229" s="1594"/>
      <c r="L229" s="1559"/>
      <c r="M229" s="1594">
        <f t="shared" si="25"/>
        <v>2.0499999999999998</v>
      </c>
      <c r="N229" s="1606">
        <f t="shared" si="26"/>
        <v>2.0499999999999998</v>
      </c>
      <c r="O229" s="1595">
        <v>0</v>
      </c>
      <c r="P229" s="1596">
        <v>2050</v>
      </c>
      <c r="Q229" s="1594">
        <f t="shared" si="28"/>
        <v>153.75</v>
      </c>
      <c r="R229" s="309"/>
      <c r="T229" s="856"/>
    </row>
    <row r="230" spans="1:20" s="158" customFormat="1" ht="12">
      <c r="A230" s="116">
        <v>198</v>
      </c>
      <c r="B230" s="1603">
        <v>308</v>
      </c>
      <c r="C230" s="1597" t="s">
        <v>31</v>
      </c>
      <c r="D230" s="1597" t="s">
        <v>36</v>
      </c>
      <c r="E230" s="1559">
        <v>506324057</v>
      </c>
      <c r="F230" s="1590" t="s">
        <v>1849</v>
      </c>
      <c r="G230" s="1590"/>
      <c r="H230" s="1607"/>
      <c r="I230" s="1607"/>
      <c r="J230" s="1594">
        <v>2.4500000000000002</v>
      </c>
      <c r="K230" s="1594"/>
      <c r="L230" s="1559">
        <v>0.5</v>
      </c>
      <c r="M230" s="1594">
        <f t="shared" si="25"/>
        <v>1.9500000000000002</v>
      </c>
      <c r="N230" s="1606">
        <f t="shared" si="26"/>
        <v>1.95</v>
      </c>
      <c r="O230" s="1595">
        <v>500</v>
      </c>
      <c r="P230" s="1596">
        <v>2450</v>
      </c>
      <c r="Q230" s="1594">
        <f t="shared" si="28"/>
        <v>146.25</v>
      </c>
      <c r="R230" s="309"/>
      <c r="T230" s="856" t="s">
        <v>2513</v>
      </c>
    </row>
    <row r="231" spans="1:20" s="158" customFormat="1" ht="12">
      <c r="A231" s="116">
        <v>199</v>
      </c>
      <c r="B231" s="1603">
        <v>309</v>
      </c>
      <c r="C231" s="1597" t="s">
        <v>31</v>
      </c>
      <c r="D231" s="1597" t="s">
        <v>36</v>
      </c>
      <c r="E231" s="1559">
        <v>506324018</v>
      </c>
      <c r="F231" s="1590" t="s">
        <v>1848</v>
      </c>
      <c r="G231" s="1590"/>
      <c r="H231" s="1607"/>
      <c r="I231" s="1607"/>
      <c r="J231" s="1594">
        <v>1.3</v>
      </c>
      <c r="K231" s="1594">
        <v>0.96</v>
      </c>
      <c r="L231" s="1559"/>
      <c r="M231" s="1594">
        <f t="shared" si="25"/>
        <v>0.34000000000000008</v>
      </c>
      <c r="N231" s="1606">
        <f t="shared" si="26"/>
        <v>0.34</v>
      </c>
      <c r="O231" s="1595">
        <v>960</v>
      </c>
      <c r="P231" s="1596">
        <v>1300</v>
      </c>
      <c r="Q231" s="1594">
        <f t="shared" si="28"/>
        <v>25.500000000000004</v>
      </c>
      <c r="R231" s="309"/>
      <c r="T231" s="856" t="s">
        <v>2513</v>
      </c>
    </row>
    <row r="232" spans="1:20" s="158" customFormat="1" ht="12">
      <c r="A232" s="116">
        <v>200</v>
      </c>
      <c r="B232" s="1603">
        <v>310</v>
      </c>
      <c r="C232" s="1597" t="s">
        <v>31</v>
      </c>
      <c r="D232" s="1597" t="s">
        <v>36</v>
      </c>
      <c r="E232" s="1559">
        <v>506324041</v>
      </c>
      <c r="F232" s="1590" t="s">
        <v>1847</v>
      </c>
      <c r="G232" s="1590"/>
      <c r="H232" s="1607"/>
      <c r="I232" s="1607"/>
      <c r="J232" s="1594">
        <v>1</v>
      </c>
      <c r="K232" s="1594"/>
      <c r="L232" s="1559"/>
      <c r="M232" s="1594">
        <f t="shared" si="25"/>
        <v>1</v>
      </c>
      <c r="N232" s="1606">
        <f t="shared" si="26"/>
        <v>1</v>
      </c>
      <c r="O232" s="1595">
        <v>0</v>
      </c>
      <c r="P232" s="1596">
        <v>1000</v>
      </c>
      <c r="Q232" s="1594">
        <f t="shared" si="28"/>
        <v>75</v>
      </c>
      <c r="R232" s="309"/>
      <c r="T232" s="856" t="s">
        <v>2578</v>
      </c>
    </row>
    <row r="233" spans="1:20" s="158" customFormat="1" ht="12">
      <c r="A233" s="116">
        <v>201</v>
      </c>
      <c r="B233" s="1603">
        <v>311</v>
      </c>
      <c r="C233" s="1597" t="s">
        <v>31</v>
      </c>
      <c r="D233" s="1597" t="s">
        <v>36</v>
      </c>
      <c r="E233" s="1559">
        <v>506324119</v>
      </c>
      <c r="F233" s="1590" t="s">
        <v>1846</v>
      </c>
      <c r="G233" s="1590"/>
      <c r="H233" s="1607"/>
      <c r="I233" s="1607"/>
      <c r="J233" s="1594">
        <v>1.73</v>
      </c>
      <c r="K233" s="1594">
        <v>1.1000000000000001</v>
      </c>
      <c r="L233" s="1559"/>
      <c r="M233" s="1594">
        <f t="shared" si="25"/>
        <v>0.62999999999999989</v>
      </c>
      <c r="N233" s="1606">
        <f t="shared" si="26"/>
        <v>0.63</v>
      </c>
      <c r="O233" s="1595">
        <v>1100</v>
      </c>
      <c r="P233" s="1596">
        <v>1730</v>
      </c>
      <c r="Q233" s="1594">
        <f t="shared" si="28"/>
        <v>47.25</v>
      </c>
      <c r="R233" s="309"/>
      <c r="T233" s="856" t="s">
        <v>2496</v>
      </c>
    </row>
    <row r="234" spans="1:20" s="158" customFormat="1" ht="12">
      <c r="A234" s="116">
        <v>202</v>
      </c>
      <c r="B234" s="1603">
        <v>312</v>
      </c>
      <c r="C234" s="1597" t="s">
        <v>31</v>
      </c>
      <c r="D234" s="1597" t="s">
        <v>36</v>
      </c>
      <c r="E234" s="1598">
        <v>506324084</v>
      </c>
      <c r="F234" s="1599" t="s">
        <v>418</v>
      </c>
      <c r="G234" s="1590"/>
      <c r="H234" s="1600">
        <v>4</v>
      </c>
      <c r="I234" s="1600">
        <v>188.18</v>
      </c>
      <c r="J234" s="1594">
        <v>2.16</v>
      </c>
      <c r="K234" s="1594">
        <v>0.3</v>
      </c>
      <c r="L234" s="1559"/>
      <c r="M234" s="1559">
        <f t="shared" si="25"/>
        <v>1.86</v>
      </c>
      <c r="N234" s="1594">
        <f t="shared" si="26"/>
        <v>2.16</v>
      </c>
      <c r="O234" s="1595">
        <v>0</v>
      </c>
      <c r="P234" s="1596">
        <v>2160</v>
      </c>
      <c r="Q234" s="1594">
        <v>188.18</v>
      </c>
      <c r="R234" s="309"/>
      <c r="T234" s="856" t="s">
        <v>2691</v>
      </c>
    </row>
    <row r="235" spans="1:20" s="158" customFormat="1" ht="24">
      <c r="A235" s="116">
        <v>203</v>
      </c>
      <c r="B235" s="1597">
        <v>314</v>
      </c>
      <c r="C235" s="1597" t="s">
        <v>31</v>
      </c>
      <c r="D235" s="1597" t="s">
        <v>343</v>
      </c>
      <c r="E235" s="1598">
        <v>506034155</v>
      </c>
      <c r="F235" s="1599" t="s">
        <v>2592</v>
      </c>
      <c r="G235" s="1590"/>
      <c r="H235" s="1600"/>
      <c r="I235" s="1600"/>
      <c r="J235" s="1594">
        <v>3</v>
      </c>
      <c r="K235" s="1594"/>
      <c r="L235" s="1559"/>
      <c r="M235" s="1559">
        <f>J235-K235-L235</f>
        <v>3</v>
      </c>
      <c r="N235" s="1594">
        <f>(P235-O235)/1000</f>
        <v>0.86</v>
      </c>
      <c r="O235" s="1595">
        <v>0</v>
      </c>
      <c r="P235" s="1596">
        <v>860</v>
      </c>
      <c r="Q235" s="1594">
        <f>N235*75</f>
        <v>64.5</v>
      </c>
      <c r="R235" s="309"/>
      <c r="T235" s="856" t="s">
        <v>2593</v>
      </c>
    </row>
    <row r="236" spans="1:20" s="158" customFormat="1" ht="24">
      <c r="A236" s="116">
        <v>204</v>
      </c>
      <c r="B236" s="1603">
        <v>316</v>
      </c>
      <c r="C236" s="1597" t="s">
        <v>31</v>
      </c>
      <c r="D236" s="1597" t="s">
        <v>50</v>
      </c>
      <c r="E236" s="1598">
        <v>506104045</v>
      </c>
      <c r="F236" s="1599" t="s">
        <v>1752</v>
      </c>
      <c r="G236" s="1590"/>
      <c r="H236" s="1600">
        <v>1</v>
      </c>
      <c r="I236" s="1600">
        <v>60</v>
      </c>
      <c r="J236" s="1594">
        <v>3.08</v>
      </c>
      <c r="K236" s="1594">
        <v>2.5</v>
      </c>
      <c r="L236" s="1559"/>
      <c r="M236" s="1559">
        <f t="shared" ref="M236:M267" si="29">J236-K236-L236</f>
        <v>0.58000000000000007</v>
      </c>
      <c r="N236" s="1594">
        <f t="shared" ref="N236:N267" si="30">(P236-O236)/1000</f>
        <v>1</v>
      </c>
      <c r="O236" s="1595">
        <v>0</v>
      </c>
      <c r="P236" s="1596">
        <v>1000</v>
      </c>
      <c r="Q236" s="1594">
        <v>185</v>
      </c>
      <c r="R236" s="309"/>
      <c r="T236" s="856" t="s">
        <v>2693</v>
      </c>
    </row>
    <row r="237" spans="1:20" s="158" customFormat="1" ht="12">
      <c r="A237" s="116">
        <v>205</v>
      </c>
      <c r="B237" s="1603">
        <v>317</v>
      </c>
      <c r="C237" s="1597" t="s">
        <v>31</v>
      </c>
      <c r="D237" s="1597" t="s">
        <v>147</v>
      </c>
      <c r="E237" s="1559">
        <v>506074267</v>
      </c>
      <c r="F237" s="1590" t="s">
        <v>1835</v>
      </c>
      <c r="G237" s="1590"/>
      <c r="H237" s="1607"/>
      <c r="I237" s="1607"/>
      <c r="J237" s="1594">
        <v>1.25</v>
      </c>
      <c r="K237" s="1594">
        <v>0</v>
      </c>
      <c r="L237" s="1559"/>
      <c r="M237" s="1594">
        <f t="shared" si="29"/>
        <v>1.25</v>
      </c>
      <c r="N237" s="1606">
        <v>0.5</v>
      </c>
      <c r="O237" s="1595">
        <v>0</v>
      </c>
      <c r="P237" s="1596">
        <v>1250</v>
      </c>
      <c r="Q237" s="1594">
        <f>N237*70</f>
        <v>35</v>
      </c>
      <c r="R237" s="309"/>
      <c r="T237" s="856" t="s">
        <v>2501</v>
      </c>
    </row>
    <row r="238" spans="1:20" s="158" customFormat="1" ht="24">
      <c r="A238" s="116">
        <v>206</v>
      </c>
      <c r="B238" s="1603">
        <v>318</v>
      </c>
      <c r="C238" s="1597" t="s">
        <v>31</v>
      </c>
      <c r="D238" s="1597" t="s">
        <v>147</v>
      </c>
      <c r="E238" s="1559">
        <v>506074154</v>
      </c>
      <c r="F238" s="1590" t="s">
        <v>1834</v>
      </c>
      <c r="G238" s="1590"/>
      <c r="H238" s="1607"/>
      <c r="I238" s="1607"/>
      <c r="J238" s="1594">
        <v>3.1</v>
      </c>
      <c r="K238" s="1594"/>
      <c r="L238" s="1559"/>
      <c r="M238" s="1594">
        <f t="shared" si="29"/>
        <v>3.1</v>
      </c>
      <c r="N238" s="1606">
        <v>1.5</v>
      </c>
      <c r="O238" s="1595">
        <v>0</v>
      </c>
      <c r="P238" s="1596">
        <v>2000</v>
      </c>
      <c r="Q238" s="1594">
        <f t="shared" ref="Q238:Q257" si="31">N238*70</f>
        <v>105</v>
      </c>
      <c r="R238" s="309"/>
      <c r="T238" s="856" t="s">
        <v>2517</v>
      </c>
    </row>
    <row r="239" spans="1:20" s="158" customFormat="1" ht="12">
      <c r="A239" s="116">
        <v>207</v>
      </c>
      <c r="B239" s="1603">
        <v>321</v>
      </c>
      <c r="C239" s="1597" t="s">
        <v>31</v>
      </c>
      <c r="D239" s="1597" t="s">
        <v>147</v>
      </c>
      <c r="E239" s="1559">
        <v>506074057</v>
      </c>
      <c r="F239" s="1590" t="s">
        <v>1831</v>
      </c>
      <c r="G239" s="1590"/>
      <c r="H239" s="1607"/>
      <c r="I239" s="1607"/>
      <c r="J239" s="1594">
        <v>3.15</v>
      </c>
      <c r="K239" s="1594"/>
      <c r="L239" s="1559"/>
      <c r="M239" s="1594">
        <f t="shared" si="29"/>
        <v>3.15</v>
      </c>
      <c r="N239" s="1606">
        <v>1.5</v>
      </c>
      <c r="O239" s="1595">
        <v>0</v>
      </c>
      <c r="P239" s="1596">
        <v>3150</v>
      </c>
      <c r="Q239" s="1594">
        <f t="shared" si="31"/>
        <v>105</v>
      </c>
      <c r="R239" s="309"/>
      <c r="T239" s="856" t="s">
        <v>2531</v>
      </c>
    </row>
    <row r="240" spans="1:20" s="158" customFormat="1" ht="24">
      <c r="A240" s="116">
        <v>208</v>
      </c>
      <c r="B240" s="1603">
        <v>322</v>
      </c>
      <c r="C240" s="1597" t="s">
        <v>31</v>
      </c>
      <c r="D240" s="1597" t="s">
        <v>147</v>
      </c>
      <c r="E240" s="1559">
        <v>506074182</v>
      </c>
      <c r="F240" s="1590" t="s">
        <v>1830</v>
      </c>
      <c r="G240" s="1590"/>
      <c r="H240" s="1607"/>
      <c r="I240" s="1607"/>
      <c r="J240" s="1594">
        <v>4.25</v>
      </c>
      <c r="K240" s="1594"/>
      <c r="L240" s="1559"/>
      <c r="M240" s="1594">
        <f t="shared" si="29"/>
        <v>4.25</v>
      </c>
      <c r="N240" s="1606">
        <v>1</v>
      </c>
      <c r="O240" s="1595">
        <v>0</v>
      </c>
      <c r="P240" s="1596">
        <v>4250</v>
      </c>
      <c r="Q240" s="1594">
        <f t="shared" si="31"/>
        <v>70</v>
      </c>
      <c r="R240" s="309"/>
      <c r="T240" s="856" t="s">
        <v>2531</v>
      </c>
    </row>
    <row r="241" spans="1:20" s="158" customFormat="1" ht="24">
      <c r="A241" s="116">
        <v>209</v>
      </c>
      <c r="B241" s="1603">
        <v>323</v>
      </c>
      <c r="C241" s="1597" t="s">
        <v>31</v>
      </c>
      <c r="D241" s="1597" t="s">
        <v>147</v>
      </c>
      <c r="E241" s="1559">
        <v>506074148</v>
      </c>
      <c r="F241" s="1590" t="s">
        <v>1829</v>
      </c>
      <c r="G241" s="1590"/>
      <c r="H241" s="1607"/>
      <c r="I241" s="1607"/>
      <c r="J241" s="1594">
        <v>5.01</v>
      </c>
      <c r="K241" s="1594"/>
      <c r="L241" s="1559"/>
      <c r="M241" s="1594">
        <f t="shared" si="29"/>
        <v>5.01</v>
      </c>
      <c r="N241" s="1606">
        <v>1.2</v>
      </c>
      <c r="O241" s="1595">
        <v>0</v>
      </c>
      <c r="P241" s="1596">
        <v>1500</v>
      </c>
      <c r="Q241" s="1594">
        <f t="shared" si="31"/>
        <v>84</v>
      </c>
      <c r="R241" s="309"/>
      <c r="T241" s="856" t="s">
        <v>2547</v>
      </c>
    </row>
    <row r="242" spans="1:20" s="158" customFormat="1" ht="12">
      <c r="A242" s="116">
        <v>210</v>
      </c>
      <c r="B242" s="1603">
        <v>324</v>
      </c>
      <c r="C242" s="1597" t="s">
        <v>31</v>
      </c>
      <c r="D242" s="1597" t="s">
        <v>147</v>
      </c>
      <c r="E242" s="1559">
        <v>506074135</v>
      </c>
      <c r="F242" s="1590" t="s">
        <v>1828</v>
      </c>
      <c r="G242" s="1590"/>
      <c r="H242" s="1607"/>
      <c r="I242" s="1607"/>
      <c r="J242" s="1594">
        <v>3.5</v>
      </c>
      <c r="K242" s="1594"/>
      <c r="L242" s="1559"/>
      <c r="M242" s="1594">
        <f t="shared" si="29"/>
        <v>3.5</v>
      </c>
      <c r="N242" s="1606">
        <f t="shared" si="30"/>
        <v>1.1499999999999999</v>
      </c>
      <c r="O242" s="1595">
        <v>0</v>
      </c>
      <c r="P242" s="1596">
        <v>1150</v>
      </c>
      <c r="Q242" s="1594">
        <f t="shared" si="31"/>
        <v>80.5</v>
      </c>
      <c r="R242" s="309"/>
      <c r="T242" s="856" t="s">
        <v>2533</v>
      </c>
    </row>
    <row r="243" spans="1:20" s="158" customFormat="1" ht="12">
      <c r="A243" s="116">
        <v>211</v>
      </c>
      <c r="B243" s="1603">
        <v>325</v>
      </c>
      <c r="C243" s="1597" t="s">
        <v>31</v>
      </c>
      <c r="D243" s="1597" t="s">
        <v>147</v>
      </c>
      <c r="E243" s="1559">
        <v>506074120</v>
      </c>
      <c r="F243" s="1590" t="s">
        <v>1837</v>
      </c>
      <c r="G243" s="1590"/>
      <c r="H243" s="1607"/>
      <c r="I243" s="1607"/>
      <c r="J243" s="1594">
        <v>6.25</v>
      </c>
      <c r="K243" s="1594"/>
      <c r="L243" s="1559"/>
      <c r="M243" s="1594">
        <f t="shared" si="29"/>
        <v>6.25</v>
      </c>
      <c r="N243" s="1606">
        <f t="shared" si="30"/>
        <v>1</v>
      </c>
      <c r="O243" s="1595">
        <v>0</v>
      </c>
      <c r="P243" s="1596">
        <v>1000</v>
      </c>
      <c r="Q243" s="1594">
        <f t="shared" si="31"/>
        <v>70</v>
      </c>
      <c r="R243" s="309"/>
      <c r="T243" s="856"/>
    </row>
    <row r="244" spans="1:20" s="158" customFormat="1" ht="12">
      <c r="A244" s="116">
        <v>212</v>
      </c>
      <c r="B244" s="1603">
        <v>327</v>
      </c>
      <c r="C244" s="1597" t="s">
        <v>31</v>
      </c>
      <c r="D244" s="1597" t="s">
        <v>147</v>
      </c>
      <c r="E244" s="1559">
        <v>506074138</v>
      </c>
      <c r="F244" s="1590" t="s">
        <v>1827</v>
      </c>
      <c r="G244" s="1590"/>
      <c r="H244" s="1607"/>
      <c r="I244" s="1607"/>
      <c r="J244" s="1594">
        <v>6.2</v>
      </c>
      <c r="K244" s="1594"/>
      <c r="L244" s="1559"/>
      <c r="M244" s="1594">
        <f t="shared" si="29"/>
        <v>6.2</v>
      </c>
      <c r="N244" s="1606">
        <v>0.8</v>
      </c>
      <c r="O244" s="1595">
        <v>600</v>
      </c>
      <c r="P244" s="1596">
        <v>1950</v>
      </c>
      <c r="Q244" s="1594">
        <f t="shared" si="31"/>
        <v>56</v>
      </c>
      <c r="R244" s="309"/>
      <c r="T244" s="856" t="s">
        <v>2557</v>
      </c>
    </row>
    <row r="245" spans="1:20" s="158" customFormat="1" ht="12">
      <c r="A245" s="116">
        <v>213</v>
      </c>
      <c r="B245" s="1603">
        <v>328</v>
      </c>
      <c r="C245" s="1597" t="s">
        <v>31</v>
      </c>
      <c r="D245" s="1597" t="s">
        <v>147</v>
      </c>
      <c r="E245" s="1559">
        <v>506074188</v>
      </c>
      <c r="F245" s="1590" t="s">
        <v>1826</v>
      </c>
      <c r="G245" s="1590"/>
      <c r="H245" s="1607"/>
      <c r="I245" s="1607"/>
      <c r="J245" s="1594">
        <v>6.25</v>
      </c>
      <c r="K245" s="1594"/>
      <c r="L245" s="1559"/>
      <c r="M245" s="1594">
        <f t="shared" si="29"/>
        <v>6.25</v>
      </c>
      <c r="N245" s="1606">
        <f t="shared" si="30"/>
        <v>1</v>
      </c>
      <c r="O245" s="1595">
        <v>0</v>
      </c>
      <c r="P245" s="1596">
        <v>1000</v>
      </c>
      <c r="Q245" s="1594">
        <f t="shared" si="31"/>
        <v>70</v>
      </c>
      <c r="R245" s="309"/>
      <c r="T245" s="856" t="s">
        <v>2533</v>
      </c>
    </row>
    <row r="246" spans="1:20" s="158" customFormat="1" ht="12">
      <c r="A246" s="116">
        <v>214</v>
      </c>
      <c r="B246" s="1603">
        <v>331</v>
      </c>
      <c r="C246" s="1597" t="s">
        <v>31</v>
      </c>
      <c r="D246" s="1597" t="s">
        <v>147</v>
      </c>
      <c r="E246" s="1559">
        <v>506074161</v>
      </c>
      <c r="F246" s="1590" t="s">
        <v>1823</v>
      </c>
      <c r="G246" s="1590"/>
      <c r="H246" s="1607"/>
      <c r="I246" s="1607"/>
      <c r="J246" s="1594">
        <v>4.5</v>
      </c>
      <c r="K246" s="1594"/>
      <c r="L246" s="1559"/>
      <c r="M246" s="1594">
        <f t="shared" si="29"/>
        <v>4.5</v>
      </c>
      <c r="N246" s="1606">
        <f t="shared" si="30"/>
        <v>1</v>
      </c>
      <c r="O246" s="1595">
        <v>0</v>
      </c>
      <c r="P246" s="1596">
        <v>1000</v>
      </c>
      <c r="Q246" s="1594">
        <f t="shared" si="31"/>
        <v>70</v>
      </c>
      <c r="R246" s="309"/>
      <c r="T246" s="856" t="s">
        <v>2533</v>
      </c>
    </row>
    <row r="247" spans="1:20" s="158" customFormat="1" ht="12">
      <c r="A247" s="116">
        <v>215</v>
      </c>
      <c r="B247" s="1603">
        <v>333</v>
      </c>
      <c r="C247" s="1597" t="s">
        <v>31</v>
      </c>
      <c r="D247" s="1597" t="s">
        <v>147</v>
      </c>
      <c r="E247" s="1559">
        <v>506074082</v>
      </c>
      <c r="F247" s="1590" t="s">
        <v>1821</v>
      </c>
      <c r="G247" s="1590"/>
      <c r="H247" s="1607"/>
      <c r="I247" s="1607"/>
      <c r="J247" s="1594">
        <v>1.7</v>
      </c>
      <c r="K247" s="1594"/>
      <c r="L247" s="1559"/>
      <c r="M247" s="1594">
        <f t="shared" si="29"/>
        <v>1.7</v>
      </c>
      <c r="N247" s="1606">
        <f t="shared" si="30"/>
        <v>1</v>
      </c>
      <c r="O247" s="1595">
        <v>218</v>
      </c>
      <c r="P247" s="1596">
        <v>1218</v>
      </c>
      <c r="Q247" s="1594">
        <f t="shared" si="31"/>
        <v>70</v>
      </c>
      <c r="R247" s="309"/>
      <c r="T247" s="856" t="s">
        <v>2533</v>
      </c>
    </row>
    <row r="248" spans="1:20" s="158" customFormat="1" ht="24">
      <c r="A248" s="116">
        <v>216</v>
      </c>
      <c r="B248" s="1603">
        <v>334</v>
      </c>
      <c r="C248" s="1597" t="s">
        <v>31</v>
      </c>
      <c r="D248" s="1597" t="s">
        <v>147</v>
      </c>
      <c r="E248" s="1559">
        <v>506074155</v>
      </c>
      <c r="F248" s="1590" t="s">
        <v>1820</v>
      </c>
      <c r="G248" s="1590"/>
      <c r="H248" s="1607"/>
      <c r="I248" s="1607"/>
      <c r="J248" s="1594">
        <v>5.6</v>
      </c>
      <c r="K248" s="1594"/>
      <c r="L248" s="1559"/>
      <c r="M248" s="1594">
        <f t="shared" si="29"/>
        <v>5.6</v>
      </c>
      <c r="N248" s="1606">
        <v>1</v>
      </c>
      <c r="O248" s="1595">
        <v>0</v>
      </c>
      <c r="P248" s="1596">
        <v>2500</v>
      </c>
      <c r="Q248" s="1594">
        <f t="shared" si="31"/>
        <v>70</v>
      </c>
      <c r="R248" s="309"/>
      <c r="T248" s="856" t="s">
        <v>2546</v>
      </c>
    </row>
    <row r="249" spans="1:20" s="158" customFormat="1" ht="12">
      <c r="A249" s="116">
        <v>217</v>
      </c>
      <c r="B249" s="1603">
        <v>336</v>
      </c>
      <c r="C249" s="1597" t="s">
        <v>31</v>
      </c>
      <c r="D249" s="1597" t="s">
        <v>147</v>
      </c>
      <c r="E249" s="1559">
        <v>506074136</v>
      </c>
      <c r="F249" s="1590" t="s">
        <v>1818</v>
      </c>
      <c r="G249" s="1590"/>
      <c r="H249" s="1607"/>
      <c r="I249" s="1607"/>
      <c r="J249" s="1594">
        <v>4.7</v>
      </c>
      <c r="K249" s="1594"/>
      <c r="L249" s="1559"/>
      <c r="M249" s="1594">
        <f t="shared" si="29"/>
        <v>4.7</v>
      </c>
      <c r="N249" s="1606">
        <v>0.5</v>
      </c>
      <c r="O249" s="1595">
        <v>0</v>
      </c>
      <c r="P249" s="1596">
        <v>1000</v>
      </c>
      <c r="Q249" s="1594">
        <f t="shared" si="31"/>
        <v>35</v>
      </c>
      <c r="R249" s="309"/>
      <c r="T249" s="856" t="s">
        <v>2569</v>
      </c>
    </row>
    <row r="250" spans="1:20" s="158" customFormat="1" ht="24">
      <c r="A250" s="116">
        <v>218</v>
      </c>
      <c r="B250" s="1603">
        <v>337</v>
      </c>
      <c r="C250" s="1597" t="s">
        <v>31</v>
      </c>
      <c r="D250" s="1597" t="s">
        <v>147</v>
      </c>
      <c r="E250" s="1559">
        <v>506074199</v>
      </c>
      <c r="F250" s="1590" t="s">
        <v>1679</v>
      </c>
      <c r="G250" s="1590"/>
      <c r="H250" s="1600"/>
      <c r="I250" s="1600"/>
      <c r="J250" s="1594">
        <v>3.57</v>
      </c>
      <c r="K250" s="1594"/>
      <c r="L250" s="1559"/>
      <c r="M250" s="1559">
        <f t="shared" si="29"/>
        <v>3.57</v>
      </c>
      <c r="N250" s="1594">
        <v>2</v>
      </c>
      <c r="O250" s="1595">
        <v>0</v>
      </c>
      <c r="P250" s="1596">
        <v>3570</v>
      </c>
      <c r="Q250" s="1594">
        <f t="shared" si="31"/>
        <v>140</v>
      </c>
      <c r="R250" s="309"/>
      <c r="T250" s="856" t="s">
        <v>2551</v>
      </c>
    </row>
    <row r="251" spans="1:20" s="158" customFormat="1" ht="12">
      <c r="A251" s="116">
        <v>219</v>
      </c>
      <c r="B251" s="1603">
        <v>340</v>
      </c>
      <c r="C251" s="1608" t="s">
        <v>31</v>
      </c>
      <c r="D251" s="1608" t="s">
        <v>147</v>
      </c>
      <c r="E251" s="1598">
        <v>506074119</v>
      </c>
      <c r="F251" s="1599" t="s">
        <v>2487</v>
      </c>
      <c r="G251" s="1590" t="s">
        <v>2490</v>
      </c>
      <c r="H251" s="1600"/>
      <c r="I251" s="1600"/>
      <c r="J251" s="1594">
        <v>6</v>
      </c>
      <c r="K251" s="1594">
        <v>4.5</v>
      </c>
      <c r="L251" s="1559"/>
      <c r="M251" s="1559">
        <f>J251-K251-L251</f>
        <v>1.5</v>
      </c>
      <c r="N251" s="1609">
        <f t="shared" ref="N251:N254" si="32">(P251-O251)/1000</f>
        <v>1.5</v>
      </c>
      <c r="O251" s="1610">
        <v>4500</v>
      </c>
      <c r="P251" s="1611">
        <v>6000</v>
      </c>
      <c r="Q251" s="1594">
        <f t="shared" si="31"/>
        <v>105</v>
      </c>
      <c r="T251" s="204" t="s">
        <v>2534</v>
      </c>
    </row>
    <row r="252" spans="1:20" s="158" customFormat="1" ht="12">
      <c r="A252" s="116">
        <v>220</v>
      </c>
      <c r="B252" s="1603">
        <v>341</v>
      </c>
      <c r="C252" s="1597" t="s">
        <v>31</v>
      </c>
      <c r="D252" s="1597" t="s">
        <v>147</v>
      </c>
      <c r="E252" s="1598">
        <v>506074031</v>
      </c>
      <c r="F252" s="1599" t="s">
        <v>2484</v>
      </c>
      <c r="G252" s="1590"/>
      <c r="H252" s="1600"/>
      <c r="I252" s="1600"/>
      <c r="J252" s="1594">
        <v>3.02</v>
      </c>
      <c r="K252" s="1594"/>
      <c r="L252" s="1559"/>
      <c r="M252" s="1559">
        <f>J252-K252-L252</f>
        <v>3.02</v>
      </c>
      <c r="N252" s="1594">
        <f t="shared" si="32"/>
        <v>1</v>
      </c>
      <c r="O252" s="1595">
        <v>0</v>
      </c>
      <c r="P252" s="1596">
        <v>1000</v>
      </c>
      <c r="Q252" s="1594">
        <f t="shared" si="31"/>
        <v>70</v>
      </c>
      <c r="T252" s="856" t="s">
        <v>2537</v>
      </c>
    </row>
    <row r="253" spans="1:20" s="158" customFormat="1" ht="24">
      <c r="A253" s="116">
        <v>221</v>
      </c>
      <c r="B253" s="1603">
        <v>342</v>
      </c>
      <c r="C253" s="1597" t="s">
        <v>31</v>
      </c>
      <c r="D253" s="1597" t="s">
        <v>147</v>
      </c>
      <c r="E253" s="1598">
        <v>506074154</v>
      </c>
      <c r="F253" s="1599" t="s">
        <v>1834</v>
      </c>
      <c r="G253" s="1590"/>
      <c r="H253" s="1600"/>
      <c r="I253" s="1600"/>
      <c r="J253" s="1594">
        <v>3.1</v>
      </c>
      <c r="K253" s="1594"/>
      <c r="L253" s="1559"/>
      <c r="M253" s="1559">
        <f>J253-K253-L253</f>
        <v>3.1</v>
      </c>
      <c r="N253" s="1594">
        <f t="shared" si="32"/>
        <v>1</v>
      </c>
      <c r="O253" s="1595">
        <v>0</v>
      </c>
      <c r="P253" s="1596">
        <v>1000</v>
      </c>
      <c r="Q253" s="1594">
        <f t="shared" si="31"/>
        <v>70</v>
      </c>
      <c r="T253" s="856" t="s">
        <v>2538</v>
      </c>
    </row>
    <row r="254" spans="1:20" s="158" customFormat="1" ht="12">
      <c r="A254" s="116">
        <v>222</v>
      </c>
      <c r="B254" s="1603">
        <v>343</v>
      </c>
      <c r="C254" s="1597" t="s">
        <v>31</v>
      </c>
      <c r="D254" s="1597" t="s">
        <v>147</v>
      </c>
      <c r="E254" s="1598">
        <v>506074039</v>
      </c>
      <c r="F254" s="1599" t="s">
        <v>2639</v>
      </c>
      <c r="G254" s="1590"/>
      <c r="H254" s="1600"/>
      <c r="I254" s="1600"/>
      <c r="J254" s="1594">
        <v>2.57</v>
      </c>
      <c r="K254" s="1594"/>
      <c r="L254" s="1559"/>
      <c r="M254" s="1559">
        <f t="shared" ref="M254" si="33">J254-K254-L254</f>
        <v>2.57</v>
      </c>
      <c r="N254" s="1594">
        <f t="shared" si="32"/>
        <v>1</v>
      </c>
      <c r="O254" s="1595">
        <v>0</v>
      </c>
      <c r="P254" s="1596">
        <v>1000</v>
      </c>
      <c r="Q254" s="1594">
        <f t="shared" si="31"/>
        <v>70</v>
      </c>
      <c r="T254" s="856" t="s">
        <v>2640</v>
      </c>
    </row>
    <row r="255" spans="1:20" s="158" customFormat="1" ht="12">
      <c r="A255" s="116">
        <v>223</v>
      </c>
      <c r="B255" s="1603">
        <v>352</v>
      </c>
      <c r="C255" s="1597" t="s">
        <v>31</v>
      </c>
      <c r="D255" s="1597" t="s">
        <v>95</v>
      </c>
      <c r="E255" s="1559">
        <v>506364034</v>
      </c>
      <c r="F255" s="1590" t="s">
        <v>1839</v>
      </c>
      <c r="G255" s="1590"/>
      <c r="H255" s="1607"/>
      <c r="I255" s="1607"/>
      <c r="J255" s="1594">
        <v>2.95</v>
      </c>
      <c r="K255" s="1594"/>
      <c r="L255" s="1559"/>
      <c r="M255" s="1594">
        <f t="shared" si="29"/>
        <v>2.95</v>
      </c>
      <c r="N255" s="1606">
        <f t="shared" si="30"/>
        <v>1.76</v>
      </c>
      <c r="O255" s="1595">
        <v>0</v>
      </c>
      <c r="P255" s="1596">
        <v>1760</v>
      </c>
      <c r="Q255" s="1594">
        <f t="shared" si="31"/>
        <v>123.2</v>
      </c>
      <c r="R255" s="309"/>
      <c r="T255" s="856" t="s">
        <v>2707</v>
      </c>
    </row>
    <row r="256" spans="1:20" s="158" customFormat="1" ht="12">
      <c r="A256" s="116">
        <v>224</v>
      </c>
      <c r="B256" s="1597">
        <v>355</v>
      </c>
      <c r="C256" s="1597" t="s">
        <v>31</v>
      </c>
      <c r="D256" s="1597" t="s">
        <v>33</v>
      </c>
      <c r="E256" s="1598">
        <v>506694082</v>
      </c>
      <c r="F256" s="1599" t="s">
        <v>2632</v>
      </c>
      <c r="G256" s="1590"/>
      <c r="H256" s="1600"/>
      <c r="I256" s="1600"/>
      <c r="J256" s="1594">
        <v>2</v>
      </c>
      <c r="K256" s="1594"/>
      <c r="L256" s="1559"/>
      <c r="M256" s="1559">
        <f t="shared" ref="M256:M257" si="34">J256-K256-L256</f>
        <v>2</v>
      </c>
      <c r="N256" s="1594">
        <f t="shared" ref="N256:N257" si="35">(P256-O256)/1000</f>
        <v>1</v>
      </c>
      <c r="O256" s="1595">
        <v>0</v>
      </c>
      <c r="P256" s="1596">
        <v>1000</v>
      </c>
      <c r="Q256" s="1594">
        <f t="shared" si="31"/>
        <v>70</v>
      </c>
      <c r="R256" s="309"/>
      <c r="T256" s="856" t="s">
        <v>2536</v>
      </c>
    </row>
    <row r="257" spans="1:20" s="158" customFormat="1" ht="12">
      <c r="A257" s="116">
        <v>225</v>
      </c>
      <c r="B257" s="1597">
        <v>356</v>
      </c>
      <c r="C257" s="1597" t="s">
        <v>31</v>
      </c>
      <c r="D257" s="1597" t="s">
        <v>33</v>
      </c>
      <c r="E257" s="1598">
        <v>506694092</v>
      </c>
      <c r="F257" s="1599" t="s">
        <v>2633</v>
      </c>
      <c r="G257" s="1590"/>
      <c r="H257" s="1600"/>
      <c r="I257" s="1600"/>
      <c r="J257" s="1594">
        <v>2.5</v>
      </c>
      <c r="K257" s="1594"/>
      <c r="L257" s="1559"/>
      <c r="M257" s="1559">
        <f t="shared" si="34"/>
        <v>2.5</v>
      </c>
      <c r="N257" s="1594">
        <f t="shared" si="35"/>
        <v>1</v>
      </c>
      <c r="O257" s="1595">
        <v>0</v>
      </c>
      <c r="P257" s="1596">
        <v>1000</v>
      </c>
      <c r="Q257" s="1594">
        <f t="shared" si="31"/>
        <v>70</v>
      </c>
      <c r="R257" s="309"/>
      <c r="T257" s="856" t="s">
        <v>2536</v>
      </c>
    </row>
    <row r="258" spans="1:20" s="158" customFormat="1" ht="12">
      <c r="A258" s="116">
        <v>226</v>
      </c>
      <c r="B258" s="1603">
        <v>362</v>
      </c>
      <c r="C258" s="1597" t="s">
        <v>29</v>
      </c>
      <c r="D258" s="1597" t="s">
        <v>5</v>
      </c>
      <c r="E258" s="1612">
        <v>509184088</v>
      </c>
      <c r="F258" s="1590" t="s">
        <v>2004</v>
      </c>
      <c r="G258" s="1590"/>
      <c r="H258" s="1613"/>
      <c r="I258" s="1613"/>
      <c r="J258" s="1614">
        <v>2</v>
      </c>
      <c r="K258" s="1594">
        <v>1</v>
      </c>
      <c r="L258" s="1559"/>
      <c r="M258" s="1594">
        <f t="shared" si="29"/>
        <v>1</v>
      </c>
      <c r="N258" s="1606">
        <f t="shared" si="30"/>
        <v>1</v>
      </c>
      <c r="O258" s="1595">
        <v>1000</v>
      </c>
      <c r="P258" s="1596">
        <v>2000</v>
      </c>
      <c r="Q258" s="1594">
        <f t="shared" ref="Q258:Q267" si="36">N258*70</f>
        <v>70</v>
      </c>
      <c r="R258" s="309"/>
      <c r="T258" s="856" t="s">
        <v>2511</v>
      </c>
    </row>
    <row r="259" spans="1:20" s="158" customFormat="1" ht="12">
      <c r="A259" s="116">
        <v>227</v>
      </c>
      <c r="B259" s="1603">
        <v>365</v>
      </c>
      <c r="C259" s="1597" t="s">
        <v>29</v>
      </c>
      <c r="D259" s="1597" t="s">
        <v>5</v>
      </c>
      <c r="E259" s="1612">
        <v>509184010</v>
      </c>
      <c r="F259" s="1590" t="s">
        <v>2001</v>
      </c>
      <c r="G259" s="1590"/>
      <c r="H259" s="1613"/>
      <c r="I259" s="1613"/>
      <c r="J259" s="1594">
        <v>1.4</v>
      </c>
      <c r="K259" s="1594"/>
      <c r="L259" s="1559"/>
      <c r="M259" s="1594">
        <f t="shared" si="29"/>
        <v>1.4</v>
      </c>
      <c r="N259" s="1606">
        <f t="shared" si="30"/>
        <v>1.4</v>
      </c>
      <c r="O259" s="1595">
        <v>0</v>
      </c>
      <c r="P259" s="1596">
        <v>1400</v>
      </c>
      <c r="Q259" s="1594">
        <f t="shared" si="36"/>
        <v>98</v>
      </c>
      <c r="R259" s="309"/>
      <c r="T259" s="856" t="s">
        <v>2511</v>
      </c>
    </row>
    <row r="260" spans="1:20" s="158" customFormat="1" ht="12">
      <c r="A260" s="116">
        <v>228</v>
      </c>
      <c r="B260" s="1603">
        <v>366</v>
      </c>
      <c r="C260" s="1597" t="s">
        <v>29</v>
      </c>
      <c r="D260" s="1597" t="s">
        <v>5</v>
      </c>
      <c r="E260" s="1612">
        <v>509184080</v>
      </c>
      <c r="F260" s="1590" t="s">
        <v>2000</v>
      </c>
      <c r="G260" s="1590"/>
      <c r="H260" s="1613"/>
      <c r="I260" s="1613"/>
      <c r="J260" s="1594">
        <v>2.5</v>
      </c>
      <c r="K260" s="1594"/>
      <c r="L260" s="1559"/>
      <c r="M260" s="1594">
        <f t="shared" si="29"/>
        <v>2.5</v>
      </c>
      <c r="N260" s="1606">
        <f t="shared" si="30"/>
        <v>1.5</v>
      </c>
      <c r="O260" s="1595">
        <v>0</v>
      </c>
      <c r="P260" s="1596">
        <v>1500</v>
      </c>
      <c r="Q260" s="1594">
        <f t="shared" si="36"/>
        <v>105</v>
      </c>
      <c r="R260" s="309"/>
      <c r="T260" s="856" t="s">
        <v>2511</v>
      </c>
    </row>
    <row r="261" spans="1:20" s="158" customFormat="1" ht="12">
      <c r="A261" s="116">
        <v>229</v>
      </c>
      <c r="B261" s="1603">
        <v>368</v>
      </c>
      <c r="C261" s="1597" t="s">
        <v>29</v>
      </c>
      <c r="D261" s="1597" t="s">
        <v>5</v>
      </c>
      <c r="E261" s="1612">
        <v>509184004</v>
      </c>
      <c r="F261" s="1590" t="s">
        <v>1998</v>
      </c>
      <c r="G261" s="1590"/>
      <c r="H261" s="1613"/>
      <c r="I261" s="1613"/>
      <c r="J261" s="1614">
        <v>5</v>
      </c>
      <c r="K261" s="1614">
        <v>2.5</v>
      </c>
      <c r="L261" s="1559"/>
      <c r="M261" s="1594">
        <f t="shared" si="29"/>
        <v>2.5</v>
      </c>
      <c r="N261" s="1606">
        <f t="shared" si="30"/>
        <v>1</v>
      </c>
      <c r="O261" s="1595">
        <v>2500</v>
      </c>
      <c r="P261" s="1596">
        <v>3500</v>
      </c>
      <c r="Q261" s="1594">
        <f t="shared" si="36"/>
        <v>70</v>
      </c>
      <c r="R261" s="309"/>
      <c r="T261" s="856" t="s">
        <v>2511</v>
      </c>
    </row>
    <row r="262" spans="1:20" s="158" customFormat="1" ht="12">
      <c r="A262" s="116">
        <v>230</v>
      </c>
      <c r="B262" s="1603">
        <v>369</v>
      </c>
      <c r="C262" s="1597" t="s">
        <v>29</v>
      </c>
      <c r="D262" s="1597" t="s">
        <v>5</v>
      </c>
      <c r="E262" s="1612">
        <v>509184007</v>
      </c>
      <c r="F262" s="1590" t="s">
        <v>1997</v>
      </c>
      <c r="G262" s="1590"/>
      <c r="H262" s="1613"/>
      <c r="I262" s="1613"/>
      <c r="J262" s="1614">
        <v>1.5</v>
      </c>
      <c r="K262" s="1614">
        <v>1</v>
      </c>
      <c r="L262" s="1559"/>
      <c r="M262" s="1594">
        <f t="shared" si="29"/>
        <v>0.5</v>
      </c>
      <c r="N262" s="1606">
        <f t="shared" si="30"/>
        <v>0.5</v>
      </c>
      <c r="O262" s="1595">
        <v>1000</v>
      </c>
      <c r="P262" s="1596">
        <v>1500</v>
      </c>
      <c r="Q262" s="1594">
        <f t="shared" si="36"/>
        <v>35</v>
      </c>
      <c r="R262" s="309"/>
      <c r="T262" s="856" t="s">
        <v>2511</v>
      </c>
    </row>
    <row r="263" spans="1:20" s="158" customFormat="1" ht="12">
      <c r="A263" s="116">
        <v>231</v>
      </c>
      <c r="B263" s="1603">
        <v>370</v>
      </c>
      <c r="C263" s="1597" t="s">
        <v>29</v>
      </c>
      <c r="D263" s="1597" t="s">
        <v>5</v>
      </c>
      <c r="E263" s="1612">
        <v>509184020</v>
      </c>
      <c r="F263" s="1590" t="s">
        <v>1996</v>
      </c>
      <c r="G263" s="1590"/>
      <c r="H263" s="1613"/>
      <c r="I263" s="1613"/>
      <c r="J263" s="1614">
        <v>1.3</v>
      </c>
      <c r="K263" s="1614">
        <v>0.5</v>
      </c>
      <c r="L263" s="1559"/>
      <c r="M263" s="1594">
        <f t="shared" si="29"/>
        <v>0.8</v>
      </c>
      <c r="N263" s="1606">
        <f t="shared" si="30"/>
        <v>0.8</v>
      </c>
      <c r="O263" s="1595">
        <v>500</v>
      </c>
      <c r="P263" s="1596">
        <v>1300</v>
      </c>
      <c r="Q263" s="1594">
        <f t="shared" si="36"/>
        <v>56</v>
      </c>
      <c r="R263" s="309"/>
      <c r="T263" s="856" t="s">
        <v>2511</v>
      </c>
    </row>
    <row r="264" spans="1:20" s="158" customFormat="1" ht="12">
      <c r="A264" s="116">
        <v>232</v>
      </c>
      <c r="B264" s="1603">
        <v>371</v>
      </c>
      <c r="C264" s="1597" t="s">
        <v>29</v>
      </c>
      <c r="D264" s="1597" t="s">
        <v>5</v>
      </c>
      <c r="E264" s="1612">
        <v>509184031</v>
      </c>
      <c r="F264" s="1590" t="s">
        <v>1995</v>
      </c>
      <c r="G264" s="1590"/>
      <c r="H264" s="1613"/>
      <c r="I264" s="1613"/>
      <c r="J264" s="1614">
        <v>1.05</v>
      </c>
      <c r="K264" s="1614">
        <v>0</v>
      </c>
      <c r="L264" s="1559"/>
      <c r="M264" s="1594">
        <f t="shared" si="29"/>
        <v>1.05</v>
      </c>
      <c r="N264" s="1606">
        <f t="shared" si="30"/>
        <v>1.05</v>
      </c>
      <c r="O264" s="1595">
        <v>0</v>
      </c>
      <c r="P264" s="1596">
        <v>1050</v>
      </c>
      <c r="Q264" s="1594">
        <f t="shared" si="36"/>
        <v>73.5</v>
      </c>
      <c r="R264" s="309"/>
      <c r="T264" s="856" t="s">
        <v>2511</v>
      </c>
    </row>
    <row r="265" spans="1:20" s="158" customFormat="1" ht="12">
      <c r="A265" s="116">
        <v>233</v>
      </c>
      <c r="B265" s="1603">
        <v>372</v>
      </c>
      <c r="C265" s="1597" t="s">
        <v>29</v>
      </c>
      <c r="D265" s="1597" t="s">
        <v>5</v>
      </c>
      <c r="E265" s="1612">
        <v>509184085</v>
      </c>
      <c r="F265" s="1590" t="s">
        <v>1994</v>
      </c>
      <c r="G265" s="1590"/>
      <c r="H265" s="1613"/>
      <c r="I265" s="1613"/>
      <c r="J265" s="1614">
        <v>2</v>
      </c>
      <c r="K265" s="1614">
        <v>0</v>
      </c>
      <c r="L265" s="1559"/>
      <c r="M265" s="1594">
        <f t="shared" si="29"/>
        <v>2</v>
      </c>
      <c r="N265" s="1606">
        <f t="shared" si="30"/>
        <v>1</v>
      </c>
      <c r="O265" s="1595">
        <v>0</v>
      </c>
      <c r="P265" s="1596">
        <v>1000</v>
      </c>
      <c r="Q265" s="1594">
        <f t="shared" si="36"/>
        <v>70</v>
      </c>
      <c r="R265" s="309"/>
      <c r="T265" s="856" t="s">
        <v>2511</v>
      </c>
    </row>
    <row r="266" spans="1:20" s="158" customFormat="1" ht="12">
      <c r="A266" s="116">
        <v>234</v>
      </c>
      <c r="B266" s="1603">
        <v>374</v>
      </c>
      <c r="C266" s="1597" t="s">
        <v>29</v>
      </c>
      <c r="D266" s="1597" t="s">
        <v>5</v>
      </c>
      <c r="E266" s="1612">
        <v>509184019</v>
      </c>
      <c r="F266" s="1590" t="s">
        <v>1992</v>
      </c>
      <c r="G266" s="1590"/>
      <c r="H266" s="1613"/>
      <c r="I266" s="1613"/>
      <c r="J266" s="1614">
        <v>1.9</v>
      </c>
      <c r="K266" s="1614">
        <v>0</v>
      </c>
      <c r="L266" s="1559"/>
      <c r="M266" s="1594">
        <f t="shared" si="29"/>
        <v>1.9</v>
      </c>
      <c r="N266" s="1606">
        <f t="shared" si="30"/>
        <v>1</v>
      </c>
      <c r="O266" s="1595">
        <v>0</v>
      </c>
      <c r="P266" s="1596">
        <v>1000</v>
      </c>
      <c r="Q266" s="1594">
        <f t="shared" si="36"/>
        <v>70</v>
      </c>
      <c r="R266" s="309"/>
      <c r="T266" s="856" t="s">
        <v>2511</v>
      </c>
    </row>
    <row r="267" spans="1:20" s="158" customFormat="1" ht="12">
      <c r="A267" s="116">
        <v>235</v>
      </c>
      <c r="B267" s="1603">
        <v>375</v>
      </c>
      <c r="C267" s="1597" t="s">
        <v>29</v>
      </c>
      <c r="D267" s="1597" t="s">
        <v>5</v>
      </c>
      <c r="E267" s="1612">
        <v>509184054</v>
      </c>
      <c r="F267" s="1590" t="s">
        <v>1991</v>
      </c>
      <c r="G267" s="1590"/>
      <c r="H267" s="1613"/>
      <c r="I267" s="1613"/>
      <c r="J267" s="1614">
        <v>2.5</v>
      </c>
      <c r="K267" s="1614">
        <v>0.2</v>
      </c>
      <c r="L267" s="1559"/>
      <c r="M267" s="1594">
        <f t="shared" si="29"/>
        <v>2.2999999999999998</v>
      </c>
      <c r="N267" s="1606">
        <f t="shared" si="30"/>
        <v>1.8</v>
      </c>
      <c r="O267" s="1595">
        <v>200</v>
      </c>
      <c r="P267" s="1596">
        <v>2000</v>
      </c>
      <c r="Q267" s="1594">
        <f t="shared" si="36"/>
        <v>126</v>
      </c>
      <c r="R267" s="309"/>
      <c r="T267" s="856" t="s">
        <v>2511</v>
      </c>
    </row>
    <row r="268" spans="1:20" s="158" customFormat="1" ht="12">
      <c r="A268" s="116">
        <v>236</v>
      </c>
      <c r="B268" s="1603">
        <v>383</v>
      </c>
      <c r="C268" s="1597" t="s">
        <v>29</v>
      </c>
      <c r="D268" s="1603" t="s">
        <v>28</v>
      </c>
      <c r="E268" s="1559">
        <v>509214089</v>
      </c>
      <c r="F268" s="1590" t="s">
        <v>2006</v>
      </c>
      <c r="G268" s="846"/>
      <c r="H268" s="309"/>
      <c r="I268" s="309"/>
      <c r="J268" s="1594">
        <v>3.5</v>
      </c>
      <c r="K268" s="1594"/>
      <c r="L268" s="1559"/>
      <c r="M268" s="1594">
        <f t="shared" ref="M268:M299" si="37">J268-K268-L268</f>
        <v>3.5</v>
      </c>
      <c r="N268" s="1606">
        <v>1</v>
      </c>
      <c r="O268" s="1595">
        <v>0</v>
      </c>
      <c r="P268" s="1596">
        <v>2000</v>
      </c>
      <c r="Q268" s="1594">
        <f t="shared" ref="Q268:Q269" si="38">N268*70</f>
        <v>70</v>
      </c>
      <c r="R268" s="309"/>
      <c r="T268" s="856" t="s">
        <v>2514</v>
      </c>
    </row>
    <row r="269" spans="1:20" s="158" customFormat="1" ht="12">
      <c r="A269" s="116">
        <v>237</v>
      </c>
      <c r="B269" s="1603">
        <v>384</v>
      </c>
      <c r="C269" s="1597" t="s">
        <v>29</v>
      </c>
      <c r="D269" s="1603" t="s">
        <v>28</v>
      </c>
      <c r="E269" s="1559">
        <v>509214064</v>
      </c>
      <c r="F269" s="1590" t="s">
        <v>2005</v>
      </c>
      <c r="G269" s="846"/>
      <c r="H269" s="309"/>
      <c r="I269" s="309"/>
      <c r="J269" s="1594">
        <v>6.75</v>
      </c>
      <c r="K269" s="1594"/>
      <c r="L269" s="1559"/>
      <c r="M269" s="1594">
        <f t="shared" si="37"/>
        <v>6.75</v>
      </c>
      <c r="N269" s="1606">
        <v>1</v>
      </c>
      <c r="O269" s="1595">
        <v>0</v>
      </c>
      <c r="P269" s="1596">
        <v>2000</v>
      </c>
      <c r="Q269" s="1594">
        <f t="shared" si="38"/>
        <v>70</v>
      </c>
      <c r="R269" s="309"/>
      <c r="T269" s="856" t="s">
        <v>2514</v>
      </c>
    </row>
    <row r="270" spans="1:20" s="158" customFormat="1" ht="12">
      <c r="A270" s="116">
        <v>238</v>
      </c>
      <c r="B270" s="1603">
        <v>385</v>
      </c>
      <c r="C270" s="1597" t="s">
        <v>29</v>
      </c>
      <c r="D270" s="1597" t="s">
        <v>246</v>
      </c>
      <c r="E270" s="1559">
        <v>509914015</v>
      </c>
      <c r="F270" s="1590" t="s">
        <v>1979</v>
      </c>
      <c r="G270" s="846"/>
      <c r="H270" s="309"/>
      <c r="I270" s="309"/>
      <c r="J270" s="1594">
        <v>3.1</v>
      </c>
      <c r="K270" s="1594">
        <v>2.2000000000000002</v>
      </c>
      <c r="L270" s="1559"/>
      <c r="M270" s="1594">
        <f t="shared" si="37"/>
        <v>0.89999999999999991</v>
      </c>
      <c r="N270" s="1606">
        <f t="shared" ref="N270:N299" si="39">(P270-O270)/1000</f>
        <v>0.9</v>
      </c>
      <c r="O270" s="1595">
        <v>0</v>
      </c>
      <c r="P270" s="1596">
        <v>900</v>
      </c>
      <c r="Q270" s="1594">
        <f t="shared" ref="Q270:Q275" si="40">N270*70</f>
        <v>63</v>
      </c>
      <c r="R270" s="309"/>
      <c r="T270" s="856" t="s">
        <v>2512</v>
      </c>
    </row>
    <row r="271" spans="1:20" s="158" customFormat="1" ht="12">
      <c r="A271" s="116">
        <v>239</v>
      </c>
      <c r="B271" s="1603">
        <v>386</v>
      </c>
      <c r="C271" s="1597" t="s">
        <v>29</v>
      </c>
      <c r="D271" s="1597" t="s">
        <v>246</v>
      </c>
      <c r="E271" s="1559">
        <v>509914026</v>
      </c>
      <c r="F271" s="1590" t="s">
        <v>1978</v>
      </c>
      <c r="G271" s="846"/>
      <c r="H271" s="309"/>
      <c r="I271" s="309"/>
      <c r="J271" s="1594">
        <v>2.35</v>
      </c>
      <c r="K271" s="1594"/>
      <c r="L271" s="1559"/>
      <c r="M271" s="1594">
        <f t="shared" si="37"/>
        <v>2.35</v>
      </c>
      <c r="N271" s="1606">
        <v>1</v>
      </c>
      <c r="O271" s="1595">
        <v>0</v>
      </c>
      <c r="P271" s="1596">
        <v>2350</v>
      </c>
      <c r="Q271" s="1594">
        <f t="shared" si="40"/>
        <v>70</v>
      </c>
      <c r="R271" s="309"/>
      <c r="T271" s="856" t="s">
        <v>2512</v>
      </c>
    </row>
    <row r="272" spans="1:20" s="158" customFormat="1" ht="12">
      <c r="A272" s="116">
        <v>240</v>
      </c>
      <c r="B272" s="1603">
        <v>388</v>
      </c>
      <c r="C272" s="1597" t="s">
        <v>29</v>
      </c>
      <c r="D272" s="1597" t="s">
        <v>106</v>
      </c>
      <c r="E272" s="1559">
        <v>509544053</v>
      </c>
      <c r="F272" s="1590" t="s">
        <v>1984</v>
      </c>
      <c r="G272" s="846"/>
      <c r="H272" s="309"/>
      <c r="I272" s="309"/>
      <c r="J272" s="1594">
        <v>4.8</v>
      </c>
      <c r="K272" s="1594">
        <v>0.5</v>
      </c>
      <c r="L272" s="1559"/>
      <c r="M272" s="1594">
        <f t="shared" si="37"/>
        <v>4.3</v>
      </c>
      <c r="N272" s="1606">
        <f t="shared" si="39"/>
        <v>1.425</v>
      </c>
      <c r="O272" s="1595">
        <v>0</v>
      </c>
      <c r="P272" s="1596">
        <v>1425</v>
      </c>
      <c r="Q272" s="1594">
        <f t="shared" si="40"/>
        <v>99.75</v>
      </c>
      <c r="R272" s="309"/>
      <c r="T272" s="856" t="s">
        <v>2549</v>
      </c>
    </row>
    <row r="273" spans="1:20" s="158" customFormat="1" ht="12">
      <c r="A273" s="116">
        <v>241</v>
      </c>
      <c r="B273" s="1603">
        <v>389</v>
      </c>
      <c r="C273" s="1597" t="s">
        <v>29</v>
      </c>
      <c r="D273" s="1597" t="s">
        <v>106</v>
      </c>
      <c r="E273" s="1559">
        <v>509544044</v>
      </c>
      <c r="F273" s="1590" t="s">
        <v>1983</v>
      </c>
      <c r="G273" s="846"/>
      <c r="H273" s="309"/>
      <c r="I273" s="309"/>
      <c r="J273" s="1594">
        <v>2.3849999999999998</v>
      </c>
      <c r="K273" s="1594"/>
      <c r="L273" s="1559">
        <v>0.59</v>
      </c>
      <c r="M273" s="1594">
        <f t="shared" si="37"/>
        <v>1.7949999999999999</v>
      </c>
      <c r="N273" s="1606">
        <f t="shared" si="39"/>
        <v>1.7949999999999999</v>
      </c>
      <c r="O273" s="1595">
        <v>590</v>
      </c>
      <c r="P273" s="1596">
        <v>2385</v>
      </c>
      <c r="Q273" s="1594">
        <f t="shared" si="40"/>
        <v>125.64999999999999</v>
      </c>
      <c r="R273" s="309"/>
      <c r="T273" s="856" t="s">
        <v>2518</v>
      </c>
    </row>
    <row r="274" spans="1:20" s="158" customFormat="1" ht="12">
      <c r="A274" s="116">
        <v>242</v>
      </c>
      <c r="B274" s="1603">
        <v>391</v>
      </c>
      <c r="C274" s="1597" t="s">
        <v>29</v>
      </c>
      <c r="D274" s="1597" t="s">
        <v>106</v>
      </c>
      <c r="E274" s="1559">
        <v>509544035</v>
      </c>
      <c r="F274" s="1590" t="s">
        <v>1981</v>
      </c>
      <c r="G274" s="846"/>
      <c r="H274" s="309"/>
      <c r="I274" s="309"/>
      <c r="J274" s="1594">
        <v>3.36</v>
      </c>
      <c r="K274" s="1594">
        <v>0.7</v>
      </c>
      <c r="L274" s="1559"/>
      <c r="M274" s="1594">
        <f t="shared" si="37"/>
        <v>2.66</v>
      </c>
      <c r="N274" s="1606">
        <f t="shared" si="39"/>
        <v>0.96</v>
      </c>
      <c r="O274" s="1595">
        <v>700</v>
      </c>
      <c r="P274" s="1596">
        <v>1660</v>
      </c>
      <c r="Q274" s="1594">
        <f t="shared" si="40"/>
        <v>67.2</v>
      </c>
      <c r="R274" s="309"/>
      <c r="T274" s="856" t="s">
        <v>2548</v>
      </c>
    </row>
    <row r="275" spans="1:20" s="158" customFormat="1" ht="12">
      <c r="A275" s="116">
        <v>243</v>
      </c>
      <c r="B275" s="1603">
        <v>392</v>
      </c>
      <c r="C275" s="1597" t="s">
        <v>29</v>
      </c>
      <c r="D275" s="1597" t="s">
        <v>106</v>
      </c>
      <c r="E275" s="1559">
        <v>509544022</v>
      </c>
      <c r="F275" s="1590" t="s">
        <v>1980</v>
      </c>
      <c r="G275" s="846"/>
      <c r="H275" s="309"/>
      <c r="I275" s="309"/>
      <c r="J275" s="1594">
        <v>2.9</v>
      </c>
      <c r="K275" s="1594"/>
      <c r="L275" s="1559"/>
      <c r="M275" s="1594">
        <f t="shared" si="37"/>
        <v>2.9</v>
      </c>
      <c r="N275" s="1606">
        <f t="shared" si="39"/>
        <v>1</v>
      </c>
      <c r="O275" s="1595">
        <v>1200</v>
      </c>
      <c r="P275" s="1596">
        <v>2200</v>
      </c>
      <c r="Q275" s="1594">
        <f t="shared" si="40"/>
        <v>70</v>
      </c>
      <c r="R275" s="309"/>
      <c r="T275" s="856" t="s">
        <v>2548</v>
      </c>
    </row>
    <row r="276" spans="1:20" s="158" customFormat="1" ht="12">
      <c r="A276" s="116">
        <v>244</v>
      </c>
      <c r="B276" s="1603">
        <v>393</v>
      </c>
      <c r="C276" s="1603" t="s">
        <v>21</v>
      </c>
      <c r="D276" s="1603" t="s">
        <v>5</v>
      </c>
      <c r="E276" s="1559">
        <v>542404145</v>
      </c>
      <c r="F276" s="1590" t="s">
        <v>2628</v>
      </c>
      <c r="G276" s="846"/>
      <c r="H276" s="309"/>
      <c r="I276" s="309"/>
      <c r="J276" s="1594">
        <v>4</v>
      </c>
      <c r="K276" s="1594"/>
      <c r="L276" s="1559"/>
      <c r="M276" s="1594">
        <f t="shared" ref="M276" si="41">J276-K276-L276</f>
        <v>4</v>
      </c>
      <c r="N276" s="1606">
        <f t="shared" ref="N276" si="42">(P276-O276)/1000</f>
        <v>1</v>
      </c>
      <c r="O276" s="1595">
        <v>0</v>
      </c>
      <c r="P276" s="1596">
        <v>1000</v>
      </c>
      <c r="Q276" s="1594">
        <f t="shared" ref="Q276:Q287" si="43">N276*70</f>
        <v>70</v>
      </c>
      <c r="R276" s="309"/>
      <c r="T276" s="856" t="s">
        <v>2629</v>
      </c>
    </row>
    <row r="277" spans="1:20" s="158" customFormat="1" ht="12">
      <c r="A277" s="116">
        <v>245</v>
      </c>
      <c r="B277" s="1603">
        <v>394</v>
      </c>
      <c r="C277" s="1603" t="s">
        <v>21</v>
      </c>
      <c r="D277" s="1603" t="s">
        <v>5</v>
      </c>
      <c r="E277" s="1559">
        <v>542404148</v>
      </c>
      <c r="F277" s="1590" t="s">
        <v>1918</v>
      </c>
      <c r="G277" s="846"/>
      <c r="H277" s="309"/>
      <c r="I277" s="309"/>
      <c r="J277" s="1594">
        <v>5.5</v>
      </c>
      <c r="K277" s="1594"/>
      <c r="L277" s="1559"/>
      <c r="M277" s="1594">
        <f t="shared" si="37"/>
        <v>5.5</v>
      </c>
      <c r="N277" s="1606">
        <f t="shared" si="39"/>
        <v>2</v>
      </c>
      <c r="O277" s="1595">
        <v>0</v>
      </c>
      <c r="P277" s="1596">
        <v>2000</v>
      </c>
      <c r="Q277" s="1594">
        <f t="shared" si="43"/>
        <v>140</v>
      </c>
      <c r="R277" s="309"/>
      <c r="T277" s="856" t="s">
        <v>2506</v>
      </c>
    </row>
    <row r="278" spans="1:20" s="158" customFormat="1" ht="12">
      <c r="A278" s="116">
        <v>246</v>
      </c>
      <c r="B278" s="1603">
        <v>395</v>
      </c>
      <c r="C278" s="1603" t="s">
        <v>21</v>
      </c>
      <c r="D278" s="1603" t="s">
        <v>5</v>
      </c>
      <c r="E278" s="1559">
        <v>542404164</v>
      </c>
      <c r="F278" s="1590" t="s">
        <v>1917</v>
      </c>
      <c r="G278" s="846"/>
      <c r="H278" s="309"/>
      <c r="I278" s="309"/>
      <c r="J278" s="1594">
        <v>4.5</v>
      </c>
      <c r="K278" s="1594">
        <v>2</v>
      </c>
      <c r="L278" s="1559"/>
      <c r="M278" s="1594">
        <f t="shared" si="37"/>
        <v>2.5</v>
      </c>
      <c r="N278" s="1606">
        <f t="shared" si="39"/>
        <v>1.5</v>
      </c>
      <c r="O278" s="1595">
        <v>2000</v>
      </c>
      <c r="P278" s="1596">
        <v>3500</v>
      </c>
      <c r="Q278" s="1594">
        <f t="shared" si="43"/>
        <v>105</v>
      </c>
      <c r="R278" s="309"/>
      <c r="T278" s="856" t="s">
        <v>2572</v>
      </c>
    </row>
    <row r="279" spans="1:20" s="158" customFormat="1" ht="12">
      <c r="A279" s="116">
        <v>247</v>
      </c>
      <c r="B279" s="1603">
        <v>396</v>
      </c>
      <c r="C279" s="1603" t="s">
        <v>21</v>
      </c>
      <c r="D279" s="1603" t="s">
        <v>5</v>
      </c>
      <c r="E279" s="1559">
        <v>542404035</v>
      </c>
      <c r="F279" s="1590" t="s">
        <v>1916</v>
      </c>
      <c r="G279" s="846"/>
      <c r="H279" s="309"/>
      <c r="I279" s="309"/>
      <c r="J279" s="1594">
        <v>3.75</v>
      </c>
      <c r="K279" s="1594">
        <v>0.8</v>
      </c>
      <c r="L279" s="1559"/>
      <c r="M279" s="1594">
        <f t="shared" si="37"/>
        <v>2.95</v>
      </c>
      <c r="N279" s="1606">
        <f t="shared" si="39"/>
        <v>1.5</v>
      </c>
      <c r="O279" s="1595">
        <v>0</v>
      </c>
      <c r="P279" s="1596">
        <v>1500</v>
      </c>
      <c r="Q279" s="1594">
        <f t="shared" si="43"/>
        <v>105</v>
      </c>
      <c r="R279" s="309"/>
      <c r="T279" s="856" t="s">
        <v>2499</v>
      </c>
    </row>
    <row r="280" spans="1:20" s="158" customFormat="1" ht="12">
      <c r="A280" s="116">
        <v>248</v>
      </c>
      <c r="B280" s="1603">
        <v>397</v>
      </c>
      <c r="C280" s="1603" t="s">
        <v>21</v>
      </c>
      <c r="D280" s="1603" t="s">
        <v>5</v>
      </c>
      <c r="E280" s="1559">
        <v>542404090</v>
      </c>
      <c r="F280" s="1590" t="s">
        <v>1915</v>
      </c>
      <c r="G280" s="846"/>
      <c r="H280" s="309"/>
      <c r="I280" s="309"/>
      <c r="J280" s="1594">
        <v>4</v>
      </c>
      <c r="K280" s="1594"/>
      <c r="L280" s="1559"/>
      <c r="M280" s="1594">
        <f t="shared" si="37"/>
        <v>4</v>
      </c>
      <c r="N280" s="1594">
        <f t="shared" si="39"/>
        <v>0.8</v>
      </c>
      <c r="O280" s="1595">
        <v>0</v>
      </c>
      <c r="P280" s="1596">
        <v>800</v>
      </c>
      <c r="Q280" s="1594">
        <f t="shared" si="43"/>
        <v>56</v>
      </c>
      <c r="R280" s="309"/>
      <c r="T280" s="856" t="s">
        <v>2552</v>
      </c>
    </row>
    <row r="281" spans="1:20" s="158" customFormat="1" ht="12">
      <c r="A281" s="116">
        <v>249</v>
      </c>
      <c r="B281" s="1603">
        <v>398</v>
      </c>
      <c r="C281" s="1597" t="s">
        <v>19</v>
      </c>
      <c r="D281" s="1597" t="s">
        <v>5</v>
      </c>
      <c r="E281" s="1598">
        <v>542404123</v>
      </c>
      <c r="F281" s="1599" t="s">
        <v>458</v>
      </c>
      <c r="G281" s="1590"/>
      <c r="H281" s="1600">
        <v>1</v>
      </c>
      <c r="I281" s="1600">
        <v>60</v>
      </c>
      <c r="J281" s="1594">
        <v>1</v>
      </c>
      <c r="K281" s="1594">
        <v>0</v>
      </c>
      <c r="L281" s="1559"/>
      <c r="M281" s="1559">
        <f t="shared" si="37"/>
        <v>1</v>
      </c>
      <c r="N281" s="1594">
        <f t="shared" si="39"/>
        <v>1</v>
      </c>
      <c r="O281" s="1595">
        <v>0</v>
      </c>
      <c r="P281" s="1596">
        <v>1000</v>
      </c>
      <c r="Q281" s="1594">
        <f t="shared" si="43"/>
        <v>70</v>
      </c>
      <c r="R281" s="309"/>
      <c r="T281" s="856" t="s">
        <v>2819</v>
      </c>
    </row>
    <row r="282" spans="1:20" s="158" customFormat="1" ht="12">
      <c r="A282" s="116">
        <v>250</v>
      </c>
      <c r="B282" s="1603">
        <v>401</v>
      </c>
      <c r="C282" s="1603" t="s">
        <v>21</v>
      </c>
      <c r="D282" s="1597" t="s">
        <v>245</v>
      </c>
      <c r="E282" s="1559">
        <v>542734044</v>
      </c>
      <c r="F282" s="1590" t="s">
        <v>1922</v>
      </c>
      <c r="G282" s="846"/>
      <c r="H282" s="309"/>
      <c r="I282" s="309"/>
      <c r="J282" s="1594">
        <v>3.54</v>
      </c>
      <c r="K282" s="1594">
        <v>1</v>
      </c>
      <c r="L282" s="1559"/>
      <c r="M282" s="1594">
        <f t="shared" si="37"/>
        <v>2.54</v>
      </c>
      <c r="N282" s="1606">
        <f t="shared" si="39"/>
        <v>1.54</v>
      </c>
      <c r="O282" s="1595">
        <v>1000</v>
      </c>
      <c r="P282" s="1596">
        <v>2540</v>
      </c>
      <c r="Q282" s="1594">
        <f t="shared" si="43"/>
        <v>107.8</v>
      </c>
      <c r="R282" s="309"/>
      <c r="T282" s="856" t="s">
        <v>2507</v>
      </c>
    </row>
    <row r="283" spans="1:20" s="158" customFormat="1" ht="12">
      <c r="A283" s="116">
        <v>251</v>
      </c>
      <c r="B283" s="1603">
        <v>402</v>
      </c>
      <c r="C283" s="1603" t="s">
        <v>21</v>
      </c>
      <c r="D283" s="1597" t="s">
        <v>245</v>
      </c>
      <c r="E283" s="1559">
        <v>542734039</v>
      </c>
      <c r="F283" s="1590" t="s">
        <v>1921</v>
      </c>
      <c r="G283" s="846"/>
      <c r="H283" s="309"/>
      <c r="I283" s="309"/>
      <c r="J283" s="1594">
        <v>3.2</v>
      </c>
      <c r="K283" s="1594"/>
      <c r="L283" s="1559"/>
      <c r="M283" s="1594">
        <f t="shared" si="37"/>
        <v>3.2</v>
      </c>
      <c r="N283" s="1606">
        <f t="shared" si="39"/>
        <v>1.5</v>
      </c>
      <c r="O283" s="1595">
        <v>0</v>
      </c>
      <c r="P283" s="1596">
        <v>1500</v>
      </c>
      <c r="Q283" s="1594">
        <f t="shared" si="43"/>
        <v>105</v>
      </c>
      <c r="R283" s="309"/>
      <c r="T283" s="856" t="s">
        <v>2507</v>
      </c>
    </row>
    <row r="284" spans="1:20" s="158" customFormat="1" ht="12">
      <c r="A284" s="116">
        <v>252</v>
      </c>
      <c r="B284" s="1603">
        <v>403</v>
      </c>
      <c r="C284" s="1603" t="s">
        <v>21</v>
      </c>
      <c r="D284" s="1597" t="s">
        <v>245</v>
      </c>
      <c r="E284" s="1559">
        <v>542734029</v>
      </c>
      <c r="F284" s="1590" t="s">
        <v>1920</v>
      </c>
      <c r="G284" s="846"/>
      <c r="H284" s="309"/>
      <c r="I284" s="309"/>
      <c r="J284" s="1594">
        <v>3.18</v>
      </c>
      <c r="K284" s="1594"/>
      <c r="L284" s="1559"/>
      <c r="M284" s="1594">
        <f t="shared" si="37"/>
        <v>3.18</v>
      </c>
      <c r="N284" s="1606">
        <f t="shared" si="39"/>
        <v>0.6</v>
      </c>
      <c r="O284" s="1595">
        <v>2400</v>
      </c>
      <c r="P284" s="1596">
        <v>3000</v>
      </c>
      <c r="Q284" s="1594">
        <f t="shared" si="43"/>
        <v>42</v>
      </c>
      <c r="R284" s="309"/>
      <c r="T284" s="856" t="s">
        <v>2716</v>
      </c>
    </row>
    <row r="285" spans="1:20" s="158" customFormat="1" ht="12">
      <c r="A285" s="116">
        <v>253</v>
      </c>
      <c r="B285" s="1603">
        <v>404</v>
      </c>
      <c r="C285" s="1603" t="s">
        <v>21</v>
      </c>
      <c r="D285" s="1597" t="s">
        <v>245</v>
      </c>
      <c r="E285" s="1559">
        <v>542734069</v>
      </c>
      <c r="F285" s="1590" t="s">
        <v>2586</v>
      </c>
      <c r="G285" s="846"/>
      <c r="H285" s="309"/>
      <c r="I285" s="309"/>
      <c r="J285" s="1594">
        <v>0.62</v>
      </c>
      <c r="K285" s="1594">
        <v>0.62</v>
      </c>
      <c r="L285" s="1559"/>
      <c r="M285" s="1594">
        <f t="shared" si="37"/>
        <v>0</v>
      </c>
      <c r="N285" s="1606">
        <f t="shared" si="39"/>
        <v>0.62</v>
      </c>
      <c r="O285" s="1595">
        <v>0</v>
      </c>
      <c r="P285" s="1596">
        <v>620</v>
      </c>
      <c r="Q285" s="1594">
        <f t="shared" si="43"/>
        <v>43.4</v>
      </c>
      <c r="R285" s="309"/>
      <c r="T285" s="856" t="s">
        <v>2587</v>
      </c>
    </row>
    <row r="286" spans="1:20" s="158" customFormat="1" ht="12">
      <c r="A286" s="116">
        <v>254</v>
      </c>
      <c r="B286" s="1603">
        <v>406</v>
      </c>
      <c r="C286" s="1597" t="s">
        <v>21</v>
      </c>
      <c r="D286" s="1597" t="s">
        <v>245</v>
      </c>
      <c r="E286" s="1598">
        <v>542734102</v>
      </c>
      <c r="F286" s="1599" t="s">
        <v>244</v>
      </c>
      <c r="G286" s="1590"/>
      <c r="H286" s="1600">
        <v>1</v>
      </c>
      <c r="I286" s="1600">
        <v>50.5</v>
      </c>
      <c r="J286" s="1594">
        <v>2</v>
      </c>
      <c r="K286" s="1594">
        <v>0</v>
      </c>
      <c r="L286" s="1559"/>
      <c r="M286" s="1559">
        <f t="shared" si="37"/>
        <v>2</v>
      </c>
      <c r="N286" s="1594">
        <f t="shared" si="39"/>
        <v>1</v>
      </c>
      <c r="O286" s="1595">
        <v>0</v>
      </c>
      <c r="P286" s="1596">
        <v>1000</v>
      </c>
      <c r="Q286" s="1594">
        <f t="shared" si="43"/>
        <v>70</v>
      </c>
      <c r="R286" s="309"/>
      <c r="T286" s="856" t="s">
        <v>2541</v>
      </c>
    </row>
    <row r="287" spans="1:20" s="158" customFormat="1" ht="12">
      <c r="A287" s="116">
        <v>255</v>
      </c>
      <c r="B287" s="1603">
        <v>407</v>
      </c>
      <c r="C287" s="1597" t="s">
        <v>21</v>
      </c>
      <c r="D287" s="1597" t="s">
        <v>245</v>
      </c>
      <c r="E287" s="1598">
        <v>542734135</v>
      </c>
      <c r="F287" s="1599" t="s">
        <v>2485</v>
      </c>
      <c r="G287" s="1590"/>
      <c r="H287" s="1600"/>
      <c r="I287" s="1600"/>
      <c r="J287" s="1594">
        <v>2.0419999999999998</v>
      </c>
      <c r="K287" s="1594"/>
      <c r="L287" s="1559"/>
      <c r="M287" s="1559">
        <f t="shared" si="37"/>
        <v>2.0419999999999998</v>
      </c>
      <c r="N287" s="1594">
        <f t="shared" si="39"/>
        <v>1</v>
      </c>
      <c r="O287" s="1595">
        <v>0</v>
      </c>
      <c r="P287" s="1596">
        <v>1000</v>
      </c>
      <c r="Q287" s="1594">
        <f t="shared" si="43"/>
        <v>70</v>
      </c>
      <c r="R287" s="309"/>
      <c r="T287" s="856" t="s">
        <v>2539</v>
      </c>
    </row>
    <row r="288" spans="1:20" s="158" customFormat="1" ht="12">
      <c r="A288" s="116">
        <v>256</v>
      </c>
      <c r="B288" s="1603">
        <v>408</v>
      </c>
      <c r="C288" s="1603" t="s">
        <v>21</v>
      </c>
      <c r="D288" s="1603" t="s">
        <v>2597</v>
      </c>
      <c r="E288" s="1559">
        <v>542434028</v>
      </c>
      <c r="F288" s="1590" t="s">
        <v>2598</v>
      </c>
      <c r="G288" s="846"/>
      <c r="H288" s="309"/>
      <c r="I288" s="309"/>
      <c r="J288" s="1594">
        <v>1.6859999999999999</v>
      </c>
      <c r="K288" s="1594">
        <v>0</v>
      </c>
      <c r="L288" s="1559"/>
      <c r="M288" s="1594">
        <f t="shared" ref="M288" si="44">J288-K288-L288</f>
        <v>1.6859999999999999</v>
      </c>
      <c r="N288" s="1606">
        <f t="shared" ref="N288" si="45">(P288-O288)/1000</f>
        <v>0.5</v>
      </c>
      <c r="O288" s="1595">
        <v>0</v>
      </c>
      <c r="P288" s="1596">
        <v>500</v>
      </c>
      <c r="Q288" s="1594">
        <f t="shared" ref="Q288" si="46">N288*75</f>
        <v>37.5</v>
      </c>
      <c r="R288" s="309"/>
      <c r="T288" s="856" t="s">
        <v>2599</v>
      </c>
    </row>
    <row r="289" spans="1:20" s="158" customFormat="1" ht="12">
      <c r="A289" s="116">
        <v>257</v>
      </c>
      <c r="B289" s="1603">
        <v>410</v>
      </c>
      <c r="C289" s="1597" t="s">
        <v>8</v>
      </c>
      <c r="D289" s="1597" t="s">
        <v>97</v>
      </c>
      <c r="E289" s="1559">
        <v>578384046</v>
      </c>
      <c r="F289" s="1590" t="s">
        <v>1909</v>
      </c>
      <c r="G289" s="1590"/>
      <c r="H289" s="1607"/>
      <c r="I289" s="1607"/>
      <c r="J289" s="1594">
        <v>2.5</v>
      </c>
      <c r="K289" s="1594">
        <v>1</v>
      </c>
      <c r="L289" s="1559"/>
      <c r="M289" s="1594">
        <f>J289-K289-L289</f>
        <v>1.5</v>
      </c>
      <c r="N289" s="1606">
        <v>1</v>
      </c>
      <c r="O289" s="1595">
        <v>0</v>
      </c>
      <c r="P289" s="1596">
        <v>1000</v>
      </c>
      <c r="Q289" s="1594">
        <f>N289*75</f>
        <v>75</v>
      </c>
      <c r="R289" s="309"/>
      <c r="T289" s="856" t="s">
        <v>2604</v>
      </c>
    </row>
    <row r="290" spans="1:20" s="158" customFormat="1" ht="12">
      <c r="A290" s="116">
        <v>258</v>
      </c>
      <c r="B290" s="1597">
        <v>411</v>
      </c>
      <c r="C290" s="1597" t="s">
        <v>8</v>
      </c>
      <c r="D290" s="1597" t="s">
        <v>174</v>
      </c>
      <c r="E290" s="1598">
        <v>578384123</v>
      </c>
      <c r="F290" s="1599" t="s">
        <v>2590</v>
      </c>
      <c r="G290" s="1590"/>
      <c r="H290" s="1600"/>
      <c r="I290" s="1600"/>
      <c r="J290" s="1594">
        <v>2.5</v>
      </c>
      <c r="K290" s="1594"/>
      <c r="L290" s="1559"/>
      <c r="M290" s="1559">
        <f t="shared" si="37"/>
        <v>2.5</v>
      </c>
      <c r="N290" s="1594">
        <f t="shared" si="39"/>
        <v>1.86</v>
      </c>
      <c r="O290" s="1595">
        <v>0</v>
      </c>
      <c r="P290" s="1596">
        <v>1860</v>
      </c>
      <c r="Q290" s="1594">
        <v>140</v>
      </c>
      <c r="R290" s="309"/>
      <c r="T290" s="856" t="s">
        <v>2591</v>
      </c>
    </row>
    <row r="291" spans="1:20" s="158" customFormat="1" ht="12">
      <c r="A291" s="116">
        <v>259</v>
      </c>
      <c r="B291" s="1603">
        <v>414</v>
      </c>
      <c r="C291" s="1597" t="s">
        <v>8</v>
      </c>
      <c r="D291" s="1597" t="s">
        <v>5</v>
      </c>
      <c r="E291" s="1559">
        <v>578954097</v>
      </c>
      <c r="F291" s="1590" t="s">
        <v>1904</v>
      </c>
      <c r="G291" s="1590"/>
      <c r="H291" s="1607"/>
      <c r="I291" s="1607"/>
      <c r="J291" s="1594">
        <v>3.5</v>
      </c>
      <c r="K291" s="1594"/>
      <c r="L291" s="1559"/>
      <c r="M291" s="1594">
        <f t="shared" si="37"/>
        <v>3.5</v>
      </c>
      <c r="N291" s="1606">
        <f t="shared" si="39"/>
        <v>1.5</v>
      </c>
      <c r="O291" s="1595">
        <v>0</v>
      </c>
      <c r="P291" s="1596">
        <v>1500</v>
      </c>
      <c r="Q291" s="1594">
        <f t="shared" ref="Q291:Q305" si="47">N291*75</f>
        <v>112.5</v>
      </c>
      <c r="R291" s="309"/>
      <c r="T291" s="856" t="s">
        <v>2498</v>
      </c>
    </row>
    <row r="292" spans="1:20" s="158" customFormat="1" ht="12">
      <c r="A292" s="116">
        <v>260</v>
      </c>
      <c r="B292" s="1603">
        <v>415</v>
      </c>
      <c r="C292" s="1597" t="s">
        <v>8</v>
      </c>
      <c r="D292" s="1597" t="s">
        <v>5</v>
      </c>
      <c r="E292" s="1559">
        <v>578954171</v>
      </c>
      <c r="F292" s="1590" t="s">
        <v>2714</v>
      </c>
      <c r="G292" s="1590"/>
      <c r="H292" s="1607"/>
      <c r="I292" s="1607"/>
      <c r="J292" s="1594">
        <v>3.38</v>
      </c>
      <c r="K292" s="1594"/>
      <c r="L292" s="1559"/>
      <c r="M292" s="1594">
        <f t="shared" si="37"/>
        <v>3.38</v>
      </c>
      <c r="N292" s="1606">
        <f t="shared" si="39"/>
        <v>0.5</v>
      </c>
      <c r="O292" s="1595">
        <v>0</v>
      </c>
      <c r="P292" s="1596">
        <v>500</v>
      </c>
      <c r="Q292" s="1594">
        <f>N292*70</f>
        <v>35</v>
      </c>
      <c r="R292" s="309"/>
      <c r="T292" s="856" t="s">
        <v>2715</v>
      </c>
    </row>
    <row r="293" spans="1:20" s="158" customFormat="1" ht="12">
      <c r="A293" s="116">
        <v>261</v>
      </c>
      <c r="B293" s="1603">
        <v>417</v>
      </c>
      <c r="C293" s="1597" t="s">
        <v>8</v>
      </c>
      <c r="D293" s="1597" t="s">
        <v>5</v>
      </c>
      <c r="E293" s="1598">
        <v>578954060</v>
      </c>
      <c r="F293" s="1599" t="s">
        <v>217</v>
      </c>
      <c r="G293" s="1590"/>
      <c r="H293" s="1600">
        <v>2</v>
      </c>
      <c r="I293" s="1600">
        <v>114.3</v>
      </c>
      <c r="J293" s="1594">
        <v>5.66</v>
      </c>
      <c r="K293" s="1594"/>
      <c r="L293" s="1559"/>
      <c r="M293" s="1559">
        <f t="shared" si="37"/>
        <v>5.66</v>
      </c>
      <c r="N293" s="1594">
        <f t="shared" si="39"/>
        <v>2</v>
      </c>
      <c r="O293" s="1595">
        <v>0</v>
      </c>
      <c r="P293" s="1596">
        <v>2000</v>
      </c>
      <c r="Q293" s="1594">
        <f t="shared" si="47"/>
        <v>150</v>
      </c>
      <c r="R293" s="309"/>
      <c r="T293" s="856" t="s">
        <v>2819</v>
      </c>
    </row>
    <row r="294" spans="1:20" s="158" customFormat="1" ht="12">
      <c r="A294" s="116">
        <v>262</v>
      </c>
      <c r="B294" s="1603">
        <v>418</v>
      </c>
      <c r="C294" s="1597" t="s">
        <v>8</v>
      </c>
      <c r="D294" s="1597" t="s">
        <v>7</v>
      </c>
      <c r="E294" s="1559">
        <v>578574209</v>
      </c>
      <c r="F294" s="1590" t="s">
        <v>1902</v>
      </c>
      <c r="G294" s="1590"/>
      <c r="H294" s="1607"/>
      <c r="I294" s="1607"/>
      <c r="J294" s="1594">
        <v>7.1</v>
      </c>
      <c r="K294" s="1594">
        <v>0.8</v>
      </c>
      <c r="L294" s="1559"/>
      <c r="M294" s="1594">
        <f t="shared" si="37"/>
        <v>6.3</v>
      </c>
      <c r="N294" s="1606">
        <f t="shared" si="39"/>
        <v>4</v>
      </c>
      <c r="O294" s="1595">
        <v>0</v>
      </c>
      <c r="P294" s="1596">
        <v>4000</v>
      </c>
      <c r="Q294" s="1594">
        <f t="shared" si="47"/>
        <v>300</v>
      </c>
      <c r="R294" s="309"/>
      <c r="T294" s="856" t="s">
        <v>2643</v>
      </c>
    </row>
    <row r="295" spans="1:20" s="158" customFormat="1" ht="12">
      <c r="A295" s="116">
        <v>263</v>
      </c>
      <c r="B295" s="1597">
        <v>420</v>
      </c>
      <c r="C295" s="1597" t="s">
        <v>8</v>
      </c>
      <c r="D295" s="1597" t="s">
        <v>7</v>
      </c>
      <c r="E295" s="1559">
        <v>578574209</v>
      </c>
      <c r="F295" s="1599" t="s">
        <v>1335</v>
      </c>
      <c r="G295" s="1590"/>
      <c r="H295" s="1605"/>
      <c r="I295" s="1605"/>
      <c r="J295" s="1594"/>
      <c r="K295" s="1594"/>
      <c r="L295" s="1559"/>
      <c r="M295" s="1559">
        <f t="shared" si="37"/>
        <v>0</v>
      </c>
      <c r="N295" s="1594">
        <v>3.7</v>
      </c>
      <c r="O295" s="1595">
        <v>0</v>
      </c>
      <c r="P295" s="1596">
        <v>1700</v>
      </c>
      <c r="Q295" s="1594">
        <v>430</v>
      </c>
      <c r="R295" s="309"/>
      <c r="T295" s="856" t="s">
        <v>2819</v>
      </c>
    </row>
    <row r="296" spans="1:20" s="158" customFormat="1" ht="24">
      <c r="A296" s="116">
        <v>264</v>
      </c>
      <c r="B296" s="1597">
        <v>422</v>
      </c>
      <c r="C296" s="1597" t="s">
        <v>8</v>
      </c>
      <c r="D296" s="1597" t="s">
        <v>12</v>
      </c>
      <c r="E296" s="1598">
        <v>578964083</v>
      </c>
      <c r="F296" s="1599" t="s">
        <v>1331</v>
      </c>
      <c r="G296" s="1590"/>
      <c r="H296" s="1600">
        <v>1</v>
      </c>
      <c r="I296" s="1600">
        <v>65</v>
      </c>
      <c r="J296" s="1594">
        <v>1.55</v>
      </c>
      <c r="K296" s="1594"/>
      <c r="L296" s="1559"/>
      <c r="M296" s="1559">
        <f t="shared" si="37"/>
        <v>1.55</v>
      </c>
      <c r="N296" s="1594">
        <f t="shared" si="39"/>
        <v>1</v>
      </c>
      <c r="O296" s="1595">
        <v>0</v>
      </c>
      <c r="P296" s="1596">
        <v>1000</v>
      </c>
      <c r="Q296" s="1594">
        <f t="shared" si="47"/>
        <v>75</v>
      </c>
      <c r="R296" s="309"/>
      <c r="T296" s="856" t="s">
        <v>2819</v>
      </c>
    </row>
    <row r="297" spans="1:20" s="158" customFormat="1" ht="12">
      <c r="A297" s="116">
        <v>265</v>
      </c>
      <c r="B297" s="1603">
        <v>423</v>
      </c>
      <c r="C297" s="1597" t="s">
        <v>8</v>
      </c>
      <c r="D297" s="1597" t="s">
        <v>79</v>
      </c>
      <c r="E297" s="1559">
        <v>578664019</v>
      </c>
      <c r="F297" s="1590" t="s">
        <v>1900</v>
      </c>
      <c r="G297" s="1590"/>
      <c r="H297" s="1607"/>
      <c r="I297" s="1607"/>
      <c r="J297" s="1594">
        <v>10</v>
      </c>
      <c r="K297" s="1594">
        <v>0.4</v>
      </c>
      <c r="L297" s="1559"/>
      <c r="M297" s="1594">
        <f t="shared" si="37"/>
        <v>9.6</v>
      </c>
      <c r="N297" s="1606">
        <f t="shared" si="39"/>
        <v>2.5</v>
      </c>
      <c r="O297" s="1595">
        <v>0</v>
      </c>
      <c r="P297" s="1596">
        <v>2500</v>
      </c>
      <c r="Q297" s="1594">
        <f t="shared" si="47"/>
        <v>187.5</v>
      </c>
      <c r="R297" s="309"/>
      <c r="T297" s="856" t="s">
        <v>2495</v>
      </c>
    </row>
    <row r="298" spans="1:20" s="158" customFormat="1" ht="12">
      <c r="A298" s="116">
        <v>266</v>
      </c>
      <c r="B298" s="1603">
        <v>424</v>
      </c>
      <c r="C298" s="1597" t="s">
        <v>8</v>
      </c>
      <c r="D298" s="1597" t="s">
        <v>11</v>
      </c>
      <c r="E298" s="1559">
        <v>578764023</v>
      </c>
      <c r="F298" s="1590" t="s">
        <v>1908</v>
      </c>
      <c r="G298" s="1590"/>
      <c r="H298" s="1607"/>
      <c r="I298" s="1607"/>
      <c r="J298" s="1594">
        <v>2.4300000000000002</v>
      </c>
      <c r="K298" s="1594"/>
      <c r="L298" s="1559"/>
      <c r="M298" s="1594">
        <f t="shared" si="37"/>
        <v>2.4300000000000002</v>
      </c>
      <c r="N298" s="1606">
        <f t="shared" si="39"/>
        <v>0.9</v>
      </c>
      <c r="O298" s="1595">
        <v>0</v>
      </c>
      <c r="P298" s="1596">
        <v>900</v>
      </c>
      <c r="Q298" s="1594">
        <f t="shared" si="47"/>
        <v>67.5</v>
      </c>
      <c r="R298" s="309"/>
      <c r="T298" s="856" t="s">
        <v>2571</v>
      </c>
    </row>
    <row r="299" spans="1:20" s="158" customFormat="1" ht="12">
      <c r="A299" s="116">
        <v>267</v>
      </c>
      <c r="B299" s="1603">
        <v>425</v>
      </c>
      <c r="C299" s="1597" t="s">
        <v>8</v>
      </c>
      <c r="D299" s="1597" t="s">
        <v>11</v>
      </c>
      <c r="E299" s="1559">
        <v>578764058</v>
      </c>
      <c r="F299" s="1590" t="s">
        <v>1907</v>
      </c>
      <c r="G299" s="1590"/>
      <c r="H299" s="1607"/>
      <c r="I299" s="1607"/>
      <c r="J299" s="1594">
        <v>2.5</v>
      </c>
      <c r="K299" s="1594"/>
      <c r="L299" s="1559"/>
      <c r="M299" s="1594">
        <f t="shared" si="37"/>
        <v>2.5</v>
      </c>
      <c r="N299" s="1606">
        <f t="shared" si="39"/>
        <v>0.9</v>
      </c>
      <c r="O299" s="1595">
        <v>0</v>
      </c>
      <c r="P299" s="1596">
        <v>900</v>
      </c>
      <c r="Q299" s="1594">
        <f t="shared" si="47"/>
        <v>67.5</v>
      </c>
      <c r="R299" s="309"/>
      <c r="T299" s="856" t="s">
        <v>2571</v>
      </c>
    </row>
    <row r="300" spans="1:20" s="158" customFormat="1" ht="12">
      <c r="A300" s="116">
        <v>268</v>
      </c>
      <c r="B300" s="1603">
        <v>427</v>
      </c>
      <c r="C300" s="1597" t="s">
        <v>1</v>
      </c>
      <c r="D300" s="1597" t="s">
        <v>77</v>
      </c>
      <c r="E300" s="1559">
        <v>579144041</v>
      </c>
      <c r="F300" s="1590" t="s">
        <v>1972</v>
      </c>
      <c r="G300" s="1590"/>
      <c r="H300" s="1607"/>
      <c r="I300" s="1607"/>
      <c r="J300" s="1594">
        <v>3.5</v>
      </c>
      <c r="K300" s="1594">
        <v>0</v>
      </c>
      <c r="L300" s="1559"/>
      <c r="M300" s="1594">
        <f t="shared" ref="M300:M326" si="48">J300-K300-L300</f>
        <v>3.5</v>
      </c>
      <c r="N300" s="1606">
        <f t="shared" ref="N300:N325" si="49">(P300-O300)/1000</f>
        <v>3.5</v>
      </c>
      <c r="O300" s="1595">
        <v>0</v>
      </c>
      <c r="P300" s="1596">
        <v>3500</v>
      </c>
      <c r="Q300" s="1594">
        <v>200</v>
      </c>
      <c r="R300" s="309"/>
      <c r="T300" s="204" t="s">
        <v>2502</v>
      </c>
    </row>
    <row r="301" spans="1:20" s="158" customFormat="1" ht="12">
      <c r="A301" s="116">
        <v>269</v>
      </c>
      <c r="B301" s="1603">
        <v>428</v>
      </c>
      <c r="C301" s="1597" t="s">
        <v>1</v>
      </c>
      <c r="D301" s="1597" t="s">
        <v>77</v>
      </c>
      <c r="E301" s="1559">
        <v>579144145</v>
      </c>
      <c r="F301" s="1590" t="s">
        <v>1971</v>
      </c>
      <c r="G301" s="1590"/>
      <c r="H301" s="1607"/>
      <c r="I301" s="1607"/>
      <c r="J301" s="1594">
        <v>3</v>
      </c>
      <c r="K301" s="1594"/>
      <c r="L301" s="1559"/>
      <c r="M301" s="1594">
        <f t="shared" si="48"/>
        <v>3</v>
      </c>
      <c r="N301" s="1606">
        <f t="shared" si="49"/>
        <v>3</v>
      </c>
      <c r="O301" s="1595">
        <v>0</v>
      </c>
      <c r="P301" s="1596">
        <v>3000</v>
      </c>
      <c r="Q301" s="1594">
        <v>150</v>
      </c>
      <c r="R301" s="309"/>
      <c r="T301" s="204" t="s">
        <v>2502</v>
      </c>
    </row>
    <row r="302" spans="1:20" s="158" customFormat="1" ht="12">
      <c r="A302" s="116">
        <v>270</v>
      </c>
      <c r="B302" s="1603">
        <v>429</v>
      </c>
      <c r="C302" s="1597" t="s">
        <v>1</v>
      </c>
      <c r="D302" s="1597" t="s">
        <v>77</v>
      </c>
      <c r="E302" s="1559">
        <v>579144152</v>
      </c>
      <c r="F302" s="1590" t="s">
        <v>1962</v>
      </c>
      <c r="G302" s="1590"/>
      <c r="H302" s="1607"/>
      <c r="I302" s="1607"/>
      <c r="J302" s="1594">
        <v>2.5</v>
      </c>
      <c r="K302" s="1594"/>
      <c r="L302" s="1559"/>
      <c r="M302" s="1594">
        <f t="shared" si="48"/>
        <v>2.5</v>
      </c>
      <c r="N302" s="1606">
        <f t="shared" si="49"/>
        <v>2.5</v>
      </c>
      <c r="O302" s="1595">
        <v>0</v>
      </c>
      <c r="P302" s="1596">
        <v>2500</v>
      </c>
      <c r="Q302" s="1594">
        <v>100</v>
      </c>
      <c r="R302" s="309"/>
      <c r="T302" s="204" t="s">
        <v>2502</v>
      </c>
    </row>
    <row r="303" spans="1:20" s="158" customFormat="1" ht="12">
      <c r="A303" s="116">
        <v>271</v>
      </c>
      <c r="B303" s="1603">
        <v>430</v>
      </c>
      <c r="C303" s="1597" t="s">
        <v>1</v>
      </c>
      <c r="D303" s="1597" t="s">
        <v>77</v>
      </c>
      <c r="E303" s="1559">
        <v>579144087</v>
      </c>
      <c r="F303" s="1590" t="s">
        <v>1961</v>
      </c>
      <c r="G303" s="1590"/>
      <c r="H303" s="1607"/>
      <c r="I303" s="1607"/>
      <c r="J303" s="1594">
        <v>3.5</v>
      </c>
      <c r="K303" s="1594"/>
      <c r="L303" s="1559"/>
      <c r="M303" s="1594">
        <f t="shared" si="48"/>
        <v>3.5</v>
      </c>
      <c r="N303" s="1606">
        <f t="shared" si="49"/>
        <v>2</v>
      </c>
      <c r="O303" s="1595">
        <v>1000</v>
      </c>
      <c r="P303" s="1596">
        <v>3000</v>
      </c>
      <c r="Q303" s="1594">
        <v>100</v>
      </c>
      <c r="R303" s="309"/>
      <c r="T303" s="204" t="s">
        <v>2502</v>
      </c>
    </row>
    <row r="304" spans="1:20" s="158" customFormat="1" ht="12">
      <c r="A304" s="116">
        <v>272</v>
      </c>
      <c r="B304" s="1603">
        <v>431</v>
      </c>
      <c r="C304" s="1597" t="s">
        <v>1</v>
      </c>
      <c r="D304" s="1597" t="s">
        <v>77</v>
      </c>
      <c r="E304" s="1559">
        <v>579144078</v>
      </c>
      <c r="F304" s="1590" t="s">
        <v>1960</v>
      </c>
      <c r="G304" s="1590"/>
      <c r="H304" s="1607"/>
      <c r="I304" s="1607"/>
      <c r="J304" s="1594">
        <v>4</v>
      </c>
      <c r="K304" s="1594"/>
      <c r="L304" s="1559"/>
      <c r="M304" s="1594">
        <f t="shared" si="48"/>
        <v>4</v>
      </c>
      <c r="N304" s="1606">
        <f t="shared" si="49"/>
        <v>1.5</v>
      </c>
      <c r="O304" s="1595">
        <v>0</v>
      </c>
      <c r="P304" s="1596">
        <v>1500</v>
      </c>
      <c r="Q304" s="1594">
        <v>100</v>
      </c>
      <c r="R304" s="309"/>
      <c r="T304" s="204" t="s">
        <v>2502</v>
      </c>
    </row>
    <row r="305" spans="1:20" s="158" customFormat="1" ht="12">
      <c r="A305" s="116">
        <v>273</v>
      </c>
      <c r="B305" s="1603">
        <v>432</v>
      </c>
      <c r="C305" s="1597" t="s">
        <v>1</v>
      </c>
      <c r="D305" s="1597" t="s">
        <v>77</v>
      </c>
      <c r="E305" s="1559">
        <v>579144068</v>
      </c>
      <c r="F305" s="1590" t="s">
        <v>1959</v>
      </c>
      <c r="G305" s="1590"/>
      <c r="H305" s="1607"/>
      <c r="I305" s="1607"/>
      <c r="J305" s="1594">
        <v>3</v>
      </c>
      <c r="K305" s="1594"/>
      <c r="L305" s="1559"/>
      <c r="M305" s="1594">
        <f t="shared" si="48"/>
        <v>3</v>
      </c>
      <c r="N305" s="1606">
        <f t="shared" si="49"/>
        <v>1</v>
      </c>
      <c r="O305" s="1595">
        <v>2000</v>
      </c>
      <c r="P305" s="1596">
        <v>3000</v>
      </c>
      <c r="Q305" s="1594">
        <f t="shared" si="47"/>
        <v>75</v>
      </c>
      <c r="R305" s="309"/>
      <c r="T305" s="204" t="s">
        <v>2502</v>
      </c>
    </row>
    <row r="306" spans="1:20" s="158" customFormat="1" ht="12">
      <c r="A306" s="116">
        <v>274</v>
      </c>
      <c r="B306" s="1603">
        <v>433</v>
      </c>
      <c r="C306" s="1597" t="s">
        <v>1</v>
      </c>
      <c r="D306" s="1597" t="s">
        <v>77</v>
      </c>
      <c r="E306" s="1559">
        <v>579144105</v>
      </c>
      <c r="F306" s="1590" t="s">
        <v>1958</v>
      </c>
      <c r="G306" s="1590"/>
      <c r="H306" s="1607"/>
      <c r="I306" s="1607"/>
      <c r="J306" s="1594">
        <v>2</v>
      </c>
      <c r="K306" s="1594"/>
      <c r="L306" s="1559"/>
      <c r="M306" s="1594">
        <f t="shared" si="48"/>
        <v>2</v>
      </c>
      <c r="N306" s="1606">
        <f t="shared" si="49"/>
        <v>2</v>
      </c>
      <c r="O306" s="1595">
        <v>0</v>
      </c>
      <c r="P306" s="1596">
        <v>2000</v>
      </c>
      <c r="Q306" s="1594">
        <v>100</v>
      </c>
      <c r="R306" s="309"/>
      <c r="T306" s="204" t="s">
        <v>2502</v>
      </c>
    </row>
    <row r="307" spans="1:20" s="158" customFormat="1" ht="12">
      <c r="A307" s="116">
        <v>275</v>
      </c>
      <c r="B307" s="1603">
        <v>434</v>
      </c>
      <c r="C307" s="1597" t="s">
        <v>1</v>
      </c>
      <c r="D307" s="1597" t="s">
        <v>77</v>
      </c>
      <c r="E307" s="1559">
        <v>579144153</v>
      </c>
      <c r="F307" s="1590" t="s">
        <v>1957</v>
      </c>
      <c r="G307" s="1590"/>
      <c r="H307" s="1607"/>
      <c r="I307" s="1607"/>
      <c r="J307" s="1594">
        <v>3</v>
      </c>
      <c r="K307" s="1594"/>
      <c r="L307" s="1559"/>
      <c r="M307" s="1594">
        <f t="shared" si="48"/>
        <v>3</v>
      </c>
      <c r="N307" s="1606">
        <f t="shared" si="49"/>
        <v>3</v>
      </c>
      <c r="O307" s="1595">
        <v>0</v>
      </c>
      <c r="P307" s="1596">
        <v>3000</v>
      </c>
      <c r="Q307" s="1594">
        <v>100</v>
      </c>
      <c r="R307" s="309"/>
      <c r="T307" s="204" t="s">
        <v>2502</v>
      </c>
    </row>
    <row r="308" spans="1:20" s="158" customFormat="1" ht="12">
      <c r="A308" s="116">
        <v>276</v>
      </c>
      <c r="B308" s="1603">
        <v>435</v>
      </c>
      <c r="C308" s="1597" t="s">
        <v>1</v>
      </c>
      <c r="D308" s="1597" t="s">
        <v>77</v>
      </c>
      <c r="E308" s="1559">
        <v>579144102</v>
      </c>
      <c r="F308" s="1590" t="s">
        <v>1956</v>
      </c>
      <c r="G308" s="1590"/>
      <c r="H308" s="1607"/>
      <c r="I308" s="1607"/>
      <c r="J308" s="1594">
        <v>2</v>
      </c>
      <c r="K308" s="1594"/>
      <c r="L308" s="1559"/>
      <c r="M308" s="1594">
        <f t="shared" si="48"/>
        <v>2</v>
      </c>
      <c r="N308" s="1606">
        <f t="shared" si="49"/>
        <v>1</v>
      </c>
      <c r="O308" s="1595">
        <v>0</v>
      </c>
      <c r="P308" s="1596">
        <v>1000</v>
      </c>
      <c r="Q308" s="1594">
        <f>N308*70</f>
        <v>70</v>
      </c>
      <c r="R308" s="309"/>
      <c r="T308" s="204" t="s">
        <v>2502</v>
      </c>
    </row>
    <row r="309" spans="1:20" s="158" customFormat="1" ht="12">
      <c r="A309" s="116">
        <v>277</v>
      </c>
      <c r="B309" s="1603">
        <v>436</v>
      </c>
      <c r="C309" s="1597" t="s">
        <v>1</v>
      </c>
      <c r="D309" s="1597" t="s">
        <v>77</v>
      </c>
      <c r="E309" s="1559">
        <v>579144161</v>
      </c>
      <c r="F309" s="1590" t="s">
        <v>1955</v>
      </c>
      <c r="G309" s="1590"/>
      <c r="H309" s="1607"/>
      <c r="I309" s="1607"/>
      <c r="J309" s="1594">
        <v>2</v>
      </c>
      <c r="K309" s="1594"/>
      <c r="L309" s="1559"/>
      <c r="M309" s="1594">
        <f t="shared" si="48"/>
        <v>2</v>
      </c>
      <c r="N309" s="1606">
        <f t="shared" si="49"/>
        <v>2</v>
      </c>
      <c r="O309" s="1595">
        <v>0</v>
      </c>
      <c r="P309" s="1596">
        <v>2000</v>
      </c>
      <c r="Q309" s="1594">
        <f t="shared" ref="Q309:Q327" si="50">N309*70</f>
        <v>140</v>
      </c>
      <c r="R309" s="309"/>
      <c r="T309" s="204" t="s">
        <v>2502</v>
      </c>
    </row>
    <row r="310" spans="1:20" s="158" customFormat="1" ht="12">
      <c r="A310" s="116">
        <v>278</v>
      </c>
      <c r="B310" s="1603">
        <v>437</v>
      </c>
      <c r="C310" s="1597" t="s">
        <v>1</v>
      </c>
      <c r="D310" s="1597" t="s">
        <v>77</v>
      </c>
      <c r="E310" s="1559">
        <v>579144086</v>
      </c>
      <c r="F310" s="1590" t="s">
        <v>1954</v>
      </c>
      <c r="G310" s="1590"/>
      <c r="H310" s="1607"/>
      <c r="I310" s="1607"/>
      <c r="J310" s="1594">
        <v>5</v>
      </c>
      <c r="K310" s="1594"/>
      <c r="L310" s="1559"/>
      <c r="M310" s="1594">
        <f t="shared" si="48"/>
        <v>5</v>
      </c>
      <c r="N310" s="1606">
        <f t="shared" si="49"/>
        <v>3.5</v>
      </c>
      <c r="O310" s="1595">
        <v>0</v>
      </c>
      <c r="P310" s="1596">
        <v>3500</v>
      </c>
      <c r="Q310" s="1594">
        <f t="shared" si="50"/>
        <v>245</v>
      </c>
      <c r="R310" s="309"/>
      <c r="T310" s="204" t="s">
        <v>2502</v>
      </c>
    </row>
    <row r="311" spans="1:20" s="158" customFormat="1" ht="12">
      <c r="A311" s="116">
        <v>279</v>
      </c>
      <c r="B311" s="1603">
        <v>438</v>
      </c>
      <c r="C311" s="1597" t="s">
        <v>1</v>
      </c>
      <c r="D311" s="1597" t="s">
        <v>77</v>
      </c>
      <c r="E311" s="1559">
        <v>579144069</v>
      </c>
      <c r="F311" s="1590" t="s">
        <v>1953</v>
      </c>
      <c r="G311" s="1590"/>
      <c r="H311" s="1607"/>
      <c r="I311" s="1607"/>
      <c r="J311" s="1594">
        <v>4.5</v>
      </c>
      <c r="K311" s="1594"/>
      <c r="L311" s="1559"/>
      <c r="M311" s="1594">
        <f t="shared" si="48"/>
        <v>4.5</v>
      </c>
      <c r="N311" s="1606">
        <f t="shared" si="49"/>
        <v>0.7</v>
      </c>
      <c r="O311" s="1595">
        <v>0</v>
      </c>
      <c r="P311" s="1596">
        <v>700</v>
      </c>
      <c r="Q311" s="1594">
        <f t="shared" si="50"/>
        <v>49</v>
      </c>
      <c r="R311" s="309"/>
      <c r="T311" s="204" t="s">
        <v>2502</v>
      </c>
    </row>
    <row r="312" spans="1:20" s="158" customFormat="1" ht="12">
      <c r="A312" s="116">
        <v>280</v>
      </c>
      <c r="B312" s="1603">
        <v>439</v>
      </c>
      <c r="C312" s="1597" t="s">
        <v>1</v>
      </c>
      <c r="D312" s="1597" t="s">
        <v>77</v>
      </c>
      <c r="E312" s="1559">
        <v>579144009</v>
      </c>
      <c r="F312" s="1590" t="s">
        <v>1952</v>
      </c>
      <c r="G312" s="1590"/>
      <c r="H312" s="1607"/>
      <c r="I312" s="1607"/>
      <c r="J312" s="1594">
        <v>1.8</v>
      </c>
      <c r="K312" s="1594"/>
      <c r="L312" s="1559"/>
      <c r="M312" s="1594">
        <f t="shared" si="48"/>
        <v>1.8</v>
      </c>
      <c r="N312" s="1606">
        <f t="shared" si="49"/>
        <v>1.8</v>
      </c>
      <c r="O312" s="1595">
        <v>0</v>
      </c>
      <c r="P312" s="1596">
        <v>1800</v>
      </c>
      <c r="Q312" s="1594">
        <f t="shared" si="50"/>
        <v>126</v>
      </c>
      <c r="R312" s="309"/>
      <c r="T312" s="204" t="s">
        <v>2502</v>
      </c>
    </row>
    <row r="313" spans="1:20" s="158" customFormat="1" ht="12">
      <c r="A313" s="116">
        <v>281</v>
      </c>
      <c r="B313" s="1603">
        <v>440</v>
      </c>
      <c r="C313" s="1597" t="s">
        <v>1</v>
      </c>
      <c r="D313" s="1597" t="s">
        <v>77</v>
      </c>
      <c r="E313" s="1559">
        <v>579144017</v>
      </c>
      <c r="F313" s="1590" t="s">
        <v>2610</v>
      </c>
      <c r="G313" s="1590"/>
      <c r="H313" s="1607"/>
      <c r="I313" s="1607"/>
      <c r="J313" s="1594">
        <v>2.5</v>
      </c>
      <c r="K313" s="1594">
        <v>2.5</v>
      </c>
      <c r="L313" s="1559"/>
      <c r="M313" s="1594">
        <f t="shared" si="48"/>
        <v>0</v>
      </c>
      <c r="N313" s="1606">
        <f t="shared" si="49"/>
        <v>1</v>
      </c>
      <c r="O313" s="1595">
        <v>1500</v>
      </c>
      <c r="P313" s="1596">
        <v>2500</v>
      </c>
      <c r="Q313" s="1594">
        <f t="shared" si="50"/>
        <v>70</v>
      </c>
      <c r="R313" s="309"/>
      <c r="T313" s="204" t="s">
        <v>2611</v>
      </c>
    </row>
    <row r="314" spans="1:20" s="158" customFormat="1" ht="12">
      <c r="A314" s="116">
        <v>282</v>
      </c>
      <c r="B314" s="1603">
        <v>441</v>
      </c>
      <c r="C314" s="1597" t="s">
        <v>1</v>
      </c>
      <c r="D314" s="1597" t="s">
        <v>77</v>
      </c>
      <c r="E314" s="1559">
        <v>579144088</v>
      </c>
      <c r="F314" s="1590" t="s">
        <v>2612</v>
      </c>
      <c r="G314" s="1590"/>
      <c r="H314" s="1607"/>
      <c r="I314" s="1607"/>
      <c r="J314" s="1594">
        <v>6</v>
      </c>
      <c r="K314" s="1594">
        <v>0.6</v>
      </c>
      <c r="L314" s="1559"/>
      <c r="M314" s="1594">
        <f t="shared" si="48"/>
        <v>5.4</v>
      </c>
      <c r="N314" s="1606">
        <f t="shared" si="49"/>
        <v>1</v>
      </c>
      <c r="O314" s="1595">
        <v>0</v>
      </c>
      <c r="P314" s="1596">
        <v>1000</v>
      </c>
      <c r="Q314" s="1594">
        <f t="shared" si="50"/>
        <v>70</v>
      </c>
      <c r="R314" s="309"/>
      <c r="T314" s="204" t="s">
        <v>2611</v>
      </c>
    </row>
    <row r="315" spans="1:20" s="158" customFormat="1" ht="12">
      <c r="A315" s="116">
        <v>283</v>
      </c>
      <c r="B315" s="1603">
        <v>442</v>
      </c>
      <c r="C315" s="1597" t="s">
        <v>1</v>
      </c>
      <c r="D315" s="1597" t="s">
        <v>77</v>
      </c>
      <c r="E315" s="1559">
        <v>579144109</v>
      </c>
      <c r="F315" s="1590" t="s">
        <v>2613</v>
      </c>
      <c r="G315" s="1590"/>
      <c r="H315" s="1607"/>
      <c r="I315" s="1607"/>
      <c r="J315" s="1594">
        <v>2.2000000000000002</v>
      </c>
      <c r="K315" s="1594"/>
      <c r="L315" s="1559"/>
      <c r="M315" s="1594">
        <f t="shared" si="48"/>
        <v>2.2000000000000002</v>
      </c>
      <c r="N315" s="1606">
        <f t="shared" si="49"/>
        <v>1</v>
      </c>
      <c r="O315" s="1595">
        <v>0</v>
      </c>
      <c r="P315" s="1596">
        <v>1000</v>
      </c>
      <c r="Q315" s="1594">
        <f t="shared" si="50"/>
        <v>70</v>
      </c>
      <c r="R315" s="309"/>
      <c r="T315" s="204" t="s">
        <v>2611</v>
      </c>
    </row>
    <row r="316" spans="1:20" s="158" customFormat="1" ht="24">
      <c r="A316" s="116">
        <v>284</v>
      </c>
      <c r="B316" s="1603">
        <v>443</v>
      </c>
      <c r="C316" s="1597" t="s">
        <v>1</v>
      </c>
      <c r="D316" s="1597" t="s">
        <v>77</v>
      </c>
      <c r="E316" s="1559">
        <v>579144142</v>
      </c>
      <c r="F316" s="1590" t="s">
        <v>1951</v>
      </c>
      <c r="G316" s="1590"/>
      <c r="H316" s="1607"/>
      <c r="I316" s="1607"/>
      <c r="J316" s="1594">
        <v>2</v>
      </c>
      <c r="K316" s="1594"/>
      <c r="L316" s="1559"/>
      <c r="M316" s="1594">
        <f t="shared" si="48"/>
        <v>2</v>
      </c>
      <c r="N316" s="1606">
        <f t="shared" si="49"/>
        <v>1</v>
      </c>
      <c r="O316" s="1595">
        <v>0</v>
      </c>
      <c r="P316" s="1596">
        <v>1000</v>
      </c>
      <c r="Q316" s="1594">
        <f t="shared" si="50"/>
        <v>70</v>
      </c>
      <c r="R316" s="309"/>
      <c r="T316" s="204" t="s">
        <v>2502</v>
      </c>
    </row>
    <row r="317" spans="1:20" s="158" customFormat="1" ht="12">
      <c r="A317" s="116">
        <v>285</v>
      </c>
      <c r="B317" s="1603">
        <v>447</v>
      </c>
      <c r="C317" s="1597" t="s">
        <v>1</v>
      </c>
      <c r="D317" s="1597" t="s">
        <v>77</v>
      </c>
      <c r="E317" s="1559">
        <v>579144101</v>
      </c>
      <c r="F317" s="1590" t="s">
        <v>1947</v>
      </c>
      <c r="G317" s="1590"/>
      <c r="H317" s="1607"/>
      <c r="I317" s="1607"/>
      <c r="J317" s="1594">
        <v>2.5</v>
      </c>
      <c r="K317" s="1594"/>
      <c r="L317" s="1559"/>
      <c r="M317" s="1594">
        <f t="shared" si="48"/>
        <v>2.5</v>
      </c>
      <c r="N317" s="1606">
        <f t="shared" si="49"/>
        <v>1.1299999999999999</v>
      </c>
      <c r="O317" s="1595">
        <v>0</v>
      </c>
      <c r="P317" s="1596">
        <v>1130</v>
      </c>
      <c r="Q317" s="1594">
        <f t="shared" si="50"/>
        <v>79.099999999999994</v>
      </c>
      <c r="R317" s="309"/>
      <c r="T317" s="204" t="s">
        <v>2532</v>
      </c>
    </row>
    <row r="318" spans="1:20" s="873" customFormat="1" ht="12">
      <c r="A318" s="116">
        <v>286</v>
      </c>
      <c r="B318" s="1603">
        <v>448</v>
      </c>
      <c r="C318" s="1597" t="s">
        <v>1</v>
      </c>
      <c r="D318" s="1597" t="s">
        <v>77</v>
      </c>
      <c r="E318" s="1598">
        <v>579144074</v>
      </c>
      <c r="F318" s="1599" t="s">
        <v>2193</v>
      </c>
      <c r="G318" s="1590"/>
      <c r="H318" s="1600"/>
      <c r="I318" s="1600"/>
      <c r="J318" s="1594">
        <v>2</v>
      </c>
      <c r="K318" s="1594">
        <v>1.2</v>
      </c>
      <c r="L318" s="1559"/>
      <c r="M318" s="1559">
        <f>J318-K318-L318</f>
        <v>0.8</v>
      </c>
      <c r="N318" s="1594">
        <f>(P318-O318)/1000</f>
        <v>0.8</v>
      </c>
      <c r="O318" s="1595">
        <v>1200</v>
      </c>
      <c r="P318" s="1596">
        <v>2000</v>
      </c>
      <c r="Q318" s="1594">
        <f t="shared" si="50"/>
        <v>56</v>
      </c>
      <c r="T318" s="204" t="s">
        <v>2502</v>
      </c>
    </row>
    <row r="319" spans="1:20" s="873" customFormat="1" ht="12">
      <c r="A319" s="116">
        <v>287</v>
      </c>
      <c r="B319" s="1603">
        <v>449</v>
      </c>
      <c r="C319" s="1597" t="s">
        <v>1</v>
      </c>
      <c r="D319" s="1597" t="s">
        <v>77</v>
      </c>
      <c r="E319" s="1598">
        <v>579144100</v>
      </c>
      <c r="F319" s="1599" t="s">
        <v>2194</v>
      </c>
      <c r="G319" s="1590"/>
      <c r="H319" s="1600"/>
      <c r="I319" s="1600"/>
      <c r="J319" s="1594">
        <v>2</v>
      </c>
      <c r="K319" s="1594"/>
      <c r="L319" s="1559"/>
      <c r="M319" s="1559">
        <f>J319-K319-L319</f>
        <v>2</v>
      </c>
      <c r="N319" s="1594">
        <f>(P319-O319)/1000</f>
        <v>0.89500000000000002</v>
      </c>
      <c r="O319" s="1595">
        <v>1105</v>
      </c>
      <c r="P319" s="1596">
        <v>2000</v>
      </c>
      <c r="Q319" s="1594">
        <f t="shared" si="50"/>
        <v>62.65</v>
      </c>
      <c r="T319" s="204" t="s">
        <v>2502</v>
      </c>
    </row>
    <row r="320" spans="1:20" s="873" customFormat="1" ht="12">
      <c r="A320" s="116">
        <v>288</v>
      </c>
      <c r="B320" s="1603">
        <v>450</v>
      </c>
      <c r="C320" s="1597" t="s">
        <v>1</v>
      </c>
      <c r="D320" s="1597" t="s">
        <v>77</v>
      </c>
      <c r="E320" s="1598">
        <v>579144097</v>
      </c>
      <c r="F320" s="1599" t="s">
        <v>2195</v>
      </c>
      <c r="G320" s="1590"/>
      <c r="H320" s="1600"/>
      <c r="I320" s="1600"/>
      <c r="J320" s="1594">
        <v>3.5</v>
      </c>
      <c r="K320" s="1594">
        <v>0.4</v>
      </c>
      <c r="L320" s="1559"/>
      <c r="M320" s="1559">
        <f>J320-K320-L320</f>
        <v>3.1</v>
      </c>
      <c r="N320" s="1594">
        <f>(P320-O320)/1000</f>
        <v>1</v>
      </c>
      <c r="O320" s="1595">
        <v>400</v>
      </c>
      <c r="P320" s="1596">
        <v>1400</v>
      </c>
      <c r="Q320" s="1594">
        <f t="shared" si="50"/>
        <v>70</v>
      </c>
      <c r="T320" s="204" t="s">
        <v>2502</v>
      </c>
    </row>
    <row r="321" spans="1:25" s="158" customFormat="1" ht="12">
      <c r="A321" s="116">
        <v>289</v>
      </c>
      <c r="B321" s="1603">
        <v>456</v>
      </c>
      <c r="C321" s="1597" t="s">
        <v>1</v>
      </c>
      <c r="D321" s="1597" t="s">
        <v>116</v>
      </c>
      <c r="E321" s="1559">
        <v>579764024</v>
      </c>
      <c r="F321" s="1590" t="s">
        <v>1963</v>
      </c>
      <c r="G321" s="1590"/>
      <c r="H321" s="1607"/>
      <c r="I321" s="1607"/>
      <c r="J321" s="1594">
        <v>1.7</v>
      </c>
      <c r="K321" s="1594"/>
      <c r="L321" s="1559"/>
      <c r="M321" s="1594">
        <f t="shared" si="48"/>
        <v>1.7</v>
      </c>
      <c r="N321" s="1606">
        <v>1</v>
      </c>
      <c r="O321" s="1595">
        <v>0</v>
      </c>
      <c r="P321" s="1596">
        <v>1700</v>
      </c>
      <c r="Q321" s="1594">
        <f t="shared" si="50"/>
        <v>70</v>
      </c>
      <c r="R321" s="309"/>
      <c r="T321" s="856" t="s">
        <v>2531</v>
      </c>
    </row>
    <row r="322" spans="1:25" s="158" customFormat="1" ht="12">
      <c r="A322" s="116">
        <v>290</v>
      </c>
      <c r="B322" s="1597">
        <v>457</v>
      </c>
      <c r="C322" s="1597" t="s">
        <v>1</v>
      </c>
      <c r="D322" s="1597" t="s">
        <v>2</v>
      </c>
      <c r="E322" s="1598">
        <v>579584049</v>
      </c>
      <c r="F322" s="1599" t="s">
        <v>178</v>
      </c>
      <c r="G322" s="1590"/>
      <c r="H322" s="1600">
        <v>1.5</v>
      </c>
      <c r="I322" s="1600">
        <v>61.1</v>
      </c>
      <c r="J322" s="1594">
        <v>2.85</v>
      </c>
      <c r="K322" s="1594">
        <v>2</v>
      </c>
      <c r="L322" s="1559"/>
      <c r="M322" s="1559">
        <f t="shared" si="48"/>
        <v>0.85000000000000009</v>
      </c>
      <c r="N322" s="1594">
        <v>1.2</v>
      </c>
      <c r="O322" s="1595">
        <v>0</v>
      </c>
      <c r="P322" s="1596">
        <v>1500</v>
      </c>
      <c r="Q322" s="1594">
        <f t="shared" si="50"/>
        <v>84</v>
      </c>
      <c r="R322" s="309"/>
      <c r="T322" s="856" t="s">
        <v>2819</v>
      </c>
    </row>
    <row r="323" spans="1:25" s="158" customFormat="1" ht="12">
      <c r="A323" s="116">
        <v>291</v>
      </c>
      <c r="B323" s="1597">
        <v>459</v>
      </c>
      <c r="C323" s="1597" t="s">
        <v>1</v>
      </c>
      <c r="D323" s="1597" t="s">
        <v>778</v>
      </c>
      <c r="E323" s="1559">
        <v>579584007</v>
      </c>
      <c r="F323" s="1590" t="s">
        <v>1965</v>
      </c>
      <c r="G323" s="1590"/>
      <c r="H323" s="1607"/>
      <c r="I323" s="1607"/>
      <c r="J323" s="1594">
        <v>4.7</v>
      </c>
      <c r="K323" s="1594">
        <v>2.8</v>
      </c>
      <c r="L323" s="1559"/>
      <c r="M323" s="1594">
        <f t="shared" si="48"/>
        <v>1.9000000000000004</v>
      </c>
      <c r="N323" s="1606">
        <f t="shared" si="49"/>
        <v>1.9</v>
      </c>
      <c r="O323" s="1595">
        <v>1000</v>
      </c>
      <c r="P323" s="1596">
        <v>2900</v>
      </c>
      <c r="Q323" s="1594">
        <f t="shared" si="50"/>
        <v>133</v>
      </c>
      <c r="R323" s="309"/>
      <c r="T323" s="856" t="s">
        <v>2567</v>
      </c>
    </row>
    <row r="324" spans="1:25" s="158" customFormat="1" ht="30" customHeight="1">
      <c r="A324" s="116">
        <v>292</v>
      </c>
      <c r="B324" s="1603">
        <v>460</v>
      </c>
      <c r="C324" s="1597" t="s">
        <v>1</v>
      </c>
      <c r="D324" s="1597" t="s">
        <v>114</v>
      </c>
      <c r="E324" s="1559">
        <v>579874049</v>
      </c>
      <c r="F324" s="1590" t="s">
        <v>1968</v>
      </c>
      <c r="G324" s="1590"/>
      <c r="H324" s="1607"/>
      <c r="I324" s="1607"/>
      <c r="J324" s="1594">
        <v>3</v>
      </c>
      <c r="K324" s="1594"/>
      <c r="L324" s="1559"/>
      <c r="M324" s="1594">
        <f t="shared" si="48"/>
        <v>3</v>
      </c>
      <c r="N324" s="1606">
        <v>1</v>
      </c>
      <c r="O324" s="1595">
        <v>0</v>
      </c>
      <c r="P324" s="1596">
        <v>2000</v>
      </c>
      <c r="Q324" s="1594">
        <f t="shared" si="50"/>
        <v>70</v>
      </c>
      <c r="R324" s="309"/>
      <c r="T324" s="856" t="s">
        <v>2573</v>
      </c>
    </row>
    <row r="325" spans="1:25" s="158" customFormat="1" ht="30" customHeight="1">
      <c r="A325" s="116">
        <v>293</v>
      </c>
      <c r="B325" s="1603">
        <v>461</v>
      </c>
      <c r="C325" s="1597" t="s">
        <v>1</v>
      </c>
      <c r="D325" s="1597" t="s">
        <v>114</v>
      </c>
      <c r="E325" s="1559">
        <v>579874043</v>
      </c>
      <c r="F325" s="1590" t="s">
        <v>1967</v>
      </c>
      <c r="G325" s="1590"/>
      <c r="H325" s="1607"/>
      <c r="I325" s="1607"/>
      <c r="J325" s="1594">
        <v>1.5</v>
      </c>
      <c r="K325" s="1594">
        <v>0.3</v>
      </c>
      <c r="L325" s="1559"/>
      <c r="M325" s="1594">
        <f t="shared" si="48"/>
        <v>1.2</v>
      </c>
      <c r="N325" s="1606">
        <f t="shared" si="49"/>
        <v>1.2</v>
      </c>
      <c r="O325" s="1595">
        <v>300</v>
      </c>
      <c r="P325" s="1596">
        <v>1500</v>
      </c>
      <c r="Q325" s="1594">
        <f t="shared" si="50"/>
        <v>84</v>
      </c>
      <c r="R325" s="309"/>
      <c r="T325" s="856" t="s">
        <v>2568</v>
      </c>
    </row>
    <row r="326" spans="1:25" s="158" customFormat="1" ht="35.25" customHeight="1">
      <c r="A326" s="116">
        <v>294</v>
      </c>
      <c r="B326" s="1603">
        <v>462</v>
      </c>
      <c r="C326" s="1597" t="s">
        <v>1</v>
      </c>
      <c r="D326" s="1597" t="s">
        <v>177</v>
      </c>
      <c r="E326" s="1559">
        <v>579474047</v>
      </c>
      <c r="F326" s="1590" t="s">
        <v>2196</v>
      </c>
      <c r="G326" s="1590"/>
      <c r="H326" s="1607"/>
      <c r="I326" s="1607"/>
      <c r="J326" s="1594">
        <v>3</v>
      </c>
      <c r="K326" s="1594"/>
      <c r="L326" s="1559"/>
      <c r="M326" s="1594">
        <f t="shared" si="48"/>
        <v>3</v>
      </c>
      <c r="N326" s="1606">
        <f t="shared" ref="N326" si="51">(P326-O326)/1000</f>
        <v>1</v>
      </c>
      <c r="O326" s="1595">
        <v>0</v>
      </c>
      <c r="P326" s="1596">
        <v>1000</v>
      </c>
      <c r="Q326" s="1594">
        <f t="shared" si="50"/>
        <v>70</v>
      </c>
      <c r="R326" s="309"/>
      <c r="T326" s="856" t="s">
        <v>2541</v>
      </c>
    </row>
    <row r="327" spans="1:25" s="158" customFormat="1" ht="25.5" customHeight="1">
      <c r="A327" s="116">
        <v>295</v>
      </c>
      <c r="B327" s="1603">
        <v>463</v>
      </c>
      <c r="C327" s="1597" t="s">
        <v>1</v>
      </c>
      <c r="D327" s="1597" t="s">
        <v>1681</v>
      </c>
      <c r="E327" s="1559">
        <v>579884039</v>
      </c>
      <c r="F327" s="1590" t="s">
        <v>2619</v>
      </c>
      <c r="G327" s="1590"/>
      <c r="H327" s="1607"/>
      <c r="I327" s="1607"/>
      <c r="J327" s="1594">
        <v>4.5</v>
      </c>
      <c r="K327" s="1594">
        <v>1.7</v>
      </c>
      <c r="L327" s="1559"/>
      <c r="M327" s="1594">
        <f>J327-K327-L327</f>
        <v>2.8</v>
      </c>
      <c r="N327" s="1606">
        <f>(P327-O327)/1000</f>
        <v>1</v>
      </c>
      <c r="O327" s="1595">
        <v>0</v>
      </c>
      <c r="P327" s="1596">
        <v>1000</v>
      </c>
      <c r="Q327" s="1594">
        <f t="shared" si="50"/>
        <v>70</v>
      </c>
      <c r="R327" s="893"/>
      <c r="T327" s="856" t="s">
        <v>2620</v>
      </c>
    </row>
    <row r="328" spans="1:25" s="141" customFormat="1" ht="17.25" customHeight="1">
      <c r="B328" s="929"/>
      <c r="C328" s="929"/>
      <c r="D328" s="929"/>
      <c r="E328" s="930"/>
      <c r="F328" s="931" t="s">
        <v>2474</v>
      </c>
      <c r="G328" s="931"/>
      <c r="H328" s="932"/>
      <c r="I328" s="932"/>
      <c r="J328" s="933"/>
      <c r="K328" s="933"/>
      <c r="L328" s="933"/>
      <c r="M328" s="933"/>
      <c r="N328" s="933">
        <f>SUM(N200:N327)</f>
        <v>172.56300000000002</v>
      </c>
      <c r="O328" s="932"/>
      <c r="P328" s="932"/>
      <c r="Q328" s="933">
        <f>SUM(Q200:Q327)</f>
        <v>12337.46</v>
      </c>
      <c r="R328" s="595"/>
      <c r="T328" s="856"/>
    </row>
    <row r="329" spans="1:25" s="116" customFormat="1" ht="12">
      <c r="B329" s="145"/>
      <c r="C329" s="145"/>
      <c r="D329" s="145"/>
      <c r="E329" s="181"/>
      <c r="F329" s="346"/>
      <c r="G329" s="117"/>
      <c r="J329" s="607"/>
      <c r="K329" s="607"/>
      <c r="L329" s="181"/>
      <c r="M329" s="181"/>
      <c r="N329" s="181"/>
      <c r="Q329" s="607"/>
      <c r="T329" s="856"/>
      <c r="V329" s="141"/>
    </row>
    <row r="330" spans="1:25" s="901" customFormat="1" ht="20.25" customHeight="1">
      <c r="B330" s="898"/>
      <c r="C330" s="898"/>
      <c r="D330" s="898"/>
      <c r="E330" s="899"/>
      <c r="F330" s="900" t="s">
        <v>2152</v>
      </c>
      <c r="G330" s="900"/>
      <c r="J330" s="902"/>
      <c r="K330" s="902"/>
      <c r="L330" s="899"/>
      <c r="M330" s="899"/>
      <c r="N330" s="902">
        <f>N328+N196+N142</f>
        <v>405.02200000000005</v>
      </c>
      <c r="Q330" s="902">
        <f>Q328+Q196+Q142</f>
        <v>24518.200000000004</v>
      </c>
      <c r="T330" s="903"/>
      <c r="V330" s="141"/>
    </row>
    <row r="331" spans="1:25" s="116" customFormat="1" ht="12">
      <c r="B331" s="145"/>
      <c r="C331" s="145"/>
      <c r="D331" s="145"/>
      <c r="E331" s="181"/>
      <c r="F331" s="117"/>
      <c r="G331" s="117"/>
      <c r="J331" s="607"/>
      <c r="K331" s="607"/>
      <c r="L331" s="181"/>
      <c r="M331" s="181"/>
      <c r="N331" s="181"/>
      <c r="Q331" s="607"/>
      <c r="T331" s="856"/>
      <c r="V331" s="141"/>
      <c r="W331" s="141"/>
      <c r="X331" s="141"/>
      <c r="Y331" s="141"/>
    </row>
    <row r="332" spans="1:25" s="116" customFormat="1" ht="12">
      <c r="B332" s="145"/>
      <c r="C332" s="145"/>
      <c r="D332" s="145"/>
      <c r="E332" s="181"/>
      <c r="F332" s="117"/>
      <c r="G332" s="117"/>
      <c r="J332" s="607"/>
      <c r="K332" s="607"/>
      <c r="L332" s="181"/>
      <c r="M332" s="181"/>
      <c r="N332" s="181"/>
      <c r="Q332" s="607"/>
      <c r="T332" s="856"/>
      <c r="V332" s="141"/>
      <c r="W332" s="141"/>
      <c r="X332" s="141"/>
      <c r="Y332" s="141"/>
    </row>
    <row r="333" spans="1:25" s="116" customFormat="1" ht="12">
      <c r="B333" s="145"/>
      <c r="C333" s="145"/>
      <c r="D333" s="145"/>
      <c r="E333" s="181"/>
      <c r="F333" s="117"/>
      <c r="G333" s="117"/>
      <c r="J333" s="607"/>
      <c r="K333" s="607"/>
      <c r="L333" s="181"/>
      <c r="M333" s="181"/>
      <c r="N333" s="181"/>
      <c r="Q333" s="607"/>
      <c r="T333" s="856"/>
      <c r="V333" s="141"/>
    </row>
    <row r="334" spans="1:25" s="116" customFormat="1" ht="12">
      <c r="B334" s="145"/>
      <c r="C334" s="145"/>
      <c r="D334" s="145"/>
      <c r="E334" s="181"/>
      <c r="F334" s="117"/>
      <c r="G334" s="117"/>
      <c r="J334" s="607"/>
      <c r="K334" s="607"/>
      <c r="L334" s="181"/>
      <c r="M334" s="181"/>
      <c r="N334" s="181"/>
      <c r="Q334" s="607"/>
      <c r="T334" s="856"/>
      <c r="V334" s="141"/>
    </row>
    <row r="335" spans="1:25" s="116" customFormat="1" ht="12">
      <c r="B335" s="145"/>
      <c r="C335" s="145"/>
      <c r="D335" s="145"/>
      <c r="E335" s="181"/>
      <c r="F335" s="117"/>
      <c r="G335" s="117"/>
      <c r="J335" s="607"/>
      <c r="K335" s="607"/>
      <c r="L335" s="181"/>
      <c r="M335" s="181"/>
      <c r="N335" s="181"/>
      <c r="Q335" s="607"/>
      <c r="T335" s="856"/>
      <c r="V335" s="141"/>
    </row>
    <row r="336" spans="1:25" s="116" customFormat="1" ht="12">
      <c r="B336" s="145"/>
      <c r="C336" s="145"/>
      <c r="D336" s="145"/>
      <c r="E336" s="181"/>
      <c r="F336" s="117"/>
      <c r="G336" s="117"/>
      <c r="J336" s="607"/>
      <c r="K336" s="607"/>
      <c r="L336" s="181"/>
      <c r="M336" s="181"/>
      <c r="N336" s="181"/>
      <c r="Q336" s="607"/>
      <c r="T336" s="856"/>
      <c r="V336" s="141"/>
    </row>
    <row r="337" spans="2:22" s="116" customFormat="1" ht="12">
      <c r="B337" s="145"/>
      <c r="C337" s="145"/>
      <c r="D337" s="145"/>
      <c r="E337" s="181"/>
      <c r="F337" s="117"/>
      <c r="G337" s="117"/>
      <c r="J337" s="607"/>
      <c r="K337" s="607"/>
      <c r="L337" s="181"/>
      <c r="M337" s="181"/>
      <c r="N337" s="181"/>
      <c r="Q337" s="607"/>
      <c r="T337" s="856"/>
      <c r="V337" s="141"/>
    </row>
    <row r="338" spans="2:22" s="116" customFormat="1" ht="12">
      <c r="B338" s="145"/>
      <c r="C338" s="145"/>
      <c r="D338" s="145"/>
      <c r="E338" s="181"/>
      <c r="F338" s="117"/>
      <c r="G338" s="117"/>
      <c r="J338" s="607"/>
      <c r="K338" s="607"/>
      <c r="L338" s="181"/>
      <c r="M338" s="181"/>
      <c r="N338" s="181"/>
      <c r="Q338" s="607"/>
      <c r="T338" s="856"/>
      <c r="V338" s="141"/>
    </row>
    <row r="339" spans="2:22" s="116" customFormat="1" ht="12">
      <c r="B339" s="145"/>
      <c r="C339" s="145"/>
      <c r="D339" s="145"/>
      <c r="E339" s="181"/>
      <c r="F339" s="117"/>
      <c r="G339" s="117"/>
      <c r="J339" s="607"/>
      <c r="K339" s="607"/>
      <c r="L339" s="181"/>
      <c r="M339" s="181"/>
      <c r="N339" s="181"/>
      <c r="Q339" s="607"/>
      <c r="T339" s="856"/>
      <c r="V339" s="141"/>
    </row>
    <row r="340" spans="2:22" s="116" customFormat="1" ht="12">
      <c r="B340" s="145"/>
      <c r="C340" s="145"/>
      <c r="D340" s="145"/>
      <c r="E340" s="181"/>
      <c r="F340" s="117"/>
      <c r="G340" s="117"/>
      <c r="J340" s="607"/>
      <c r="K340" s="607"/>
      <c r="L340" s="181"/>
      <c r="M340" s="181"/>
      <c r="N340" s="181"/>
      <c r="Q340" s="607"/>
      <c r="T340" s="856"/>
      <c r="V340" s="141"/>
    </row>
    <row r="341" spans="2:22" s="116" customFormat="1" ht="12">
      <c r="B341" s="145"/>
      <c r="C341" s="145"/>
      <c r="D341" s="145"/>
      <c r="E341" s="181"/>
      <c r="F341" s="117"/>
      <c r="G341" s="117"/>
      <c r="J341" s="607"/>
      <c r="K341" s="607"/>
      <c r="L341" s="181"/>
      <c r="M341" s="181"/>
      <c r="N341" s="181"/>
      <c r="Q341" s="607"/>
      <c r="T341" s="856"/>
    </row>
    <row r="342" spans="2:22" s="163" customFormat="1">
      <c r="B342" s="608"/>
      <c r="C342" s="608"/>
      <c r="D342" s="608"/>
      <c r="E342" s="576"/>
      <c r="F342" s="324"/>
      <c r="G342" s="324"/>
      <c r="J342" s="609"/>
      <c r="K342" s="609"/>
      <c r="L342" s="576"/>
      <c r="M342" s="576"/>
      <c r="N342" s="576"/>
      <c r="Q342" s="609"/>
      <c r="T342" s="854"/>
    </row>
  </sheetData>
  <mergeCells count="110">
    <mergeCell ref="G210:G211"/>
    <mergeCell ref="A4:A5"/>
    <mergeCell ref="B198:F198"/>
    <mergeCell ref="B210:B211"/>
    <mergeCell ref="C210:C211"/>
    <mergeCell ref="D210:D211"/>
    <mergeCell ref="E210:E211"/>
    <mergeCell ref="F210:F211"/>
    <mergeCell ref="Q187:Q188"/>
    <mergeCell ref="B191:B193"/>
    <mergeCell ref="C191:C193"/>
    <mergeCell ref="D191:D193"/>
    <mergeCell ref="E191:E193"/>
    <mergeCell ref="F191:F193"/>
    <mergeCell ref="G191:G193"/>
    <mergeCell ref="B187:B188"/>
    <mergeCell ref="C187:C188"/>
    <mergeCell ref="D187:D188"/>
    <mergeCell ref="E187:E188"/>
    <mergeCell ref="F187:F188"/>
    <mergeCell ref="G187:G188"/>
    <mergeCell ref="B153:B155"/>
    <mergeCell ref="C153:C155"/>
    <mergeCell ref="D153:D155"/>
    <mergeCell ref="E153:E155"/>
    <mergeCell ref="G153:G155"/>
    <mergeCell ref="Q153:Q155"/>
    <mergeCell ref="B115:B116"/>
    <mergeCell ref="C115:C116"/>
    <mergeCell ref="D115:D116"/>
    <mergeCell ref="E115:E116"/>
    <mergeCell ref="F115:F116"/>
    <mergeCell ref="B143:F143"/>
    <mergeCell ref="B99:B100"/>
    <mergeCell ref="C99:C100"/>
    <mergeCell ref="D99:D100"/>
    <mergeCell ref="E99:E100"/>
    <mergeCell ref="F99:F100"/>
    <mergeCell ref="B101:B102"/>
    <mergeCell ref="C101:C102"/>
    <mergeCell ref="D101:D102"/>
    <mergeCell ref="E101:E102"/>
    <mergeCell ref="F101:F102"/>
    <mergeCell ref="B92:B93"/>
    <mergeCell ref="C92:C93"/>
    <mergeCell ref="D92:D93"/>
    <mergeCell ref="E92:E93"/>
    <mergeCell ref="F92:F93"/>
    <mergeCell ref="B97:B98"/>
    <mergeCell ref="C97:C98"/>
    <mergeCell ref="D97:D98"/>
    <mergeCell ref="E97:E98"/>
    <mergeCell ref="F97:F98"/>
    <mergeCell ref="G58:G59"/>
    <mergeCell ref="Q58:Q59"/>
    <mergeCell ref="B90:B91"/>
    <mergeCell ref="C90:C91"/>
    <mergeCell ref="D90:D91"/>
    <mergeCell ref="E90:E91"/>
    <mergeCell ref="F90:F91"/>
    <mergeCell ref="B55:B56"/>
    <mergeCell ref="C55:C56"/>
    <mergeCell ref="D55:D56"/>
    <mergeCell ref="E55:E56"/>
    <mergeCell ref="F55:F56"/>
    <mergeCell ref="B58:B59"/>
    <mergeCell ref="C58:C59"/>
    <mergeCell ref="D58:D59"/>
    <mergeCell ref="E58:E59"/>
    <mergeCell ref="F58:F59"/>
    <mergeCell ref="B42:B43"/>
    <mergeCell ref="C42:C43"/>
    <mergeCell ref="D42:D43"/>
    <mergeCell ref="E42:E43"/>
    <mergeCell ref="F42:F43"/>
    <mergeCell ref="B52:B54"/>
    <mergeCell ref="C52:C54"/>
    <mergeCell ref="D52:D54"/>
    <mergeCell ref="E52:E54"/>
    <mergeCell ref="F52:F54"/>
    <mergeCell ref="G24:G25"/>
    <mergeCell ref="B37:B38"/>
    <mergeCell ref="C37:C38"/>
    <mergeCell ref="D37:D38"/>
    <mergeCell ref="E37:E38"/>
    <mergeCell ref="F37:F38"/>
    <mergeCell ref="R4:R5"/>
    <mergeCell ref="O5:P5"/>
    <mergeCell ref="B6:F6"/>
    <mergeCell ref="B8:B9"/>
    <mergeCell ref="C8:C9"/>
    <mergeCell ref="D8:D9"/>
    <mergeCell ref="E8:E9"/>
    <mergeCell ref="F8:F9"/>
    <mergeCell ref="J4:J5"/>
    <mergeCell ref="K4:K5"/>
    <mergeCell ref="L4:L5"/>
    <mergeCell ref="M4:M5"/>
    <mergeCell ref="N4:P4"/>
    <mergeCell ref="Q4:Q5"/>
    <mergeCell ref="N1:Q1"/>
    <mergeCell ref="B2:Q2"/>
    <mergeCell ref="B3:Q3"/>
    <mergeCell ref="B4:B5"/>
    <mergeCell ref="C4:C5"/>
    <mergeCell ref="D4:D5"/>
    <mergeCell ref="E4:E5"/>
    <mergeCell ref="F4:F5"/>
    <mergeCell ref="G4:G5"/>
    <mergeCell ref="H4:I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Y198"/>
  <sheetViews>
    <sheetView topLeftCell="A155" zoomScale="91" zoomScaleNormal="91" workbookViewId="0">
      <selection activeCell="F190" sqref="F190"/>
    </sheetView>
  </sheetViews>
  <sheetFormatPr defaultColWidth="9.109375" defaultRowHeight="14.4"/>
  <cols>
    <col min="1" max="1" width="9.109375" style="67"/>
    <col min="2" max="2" width="4.33203125" style="162" customWidth="1"/>
    <col min="3" max="3" width="8.5546875" style="162" customWidth="1"/>
    <col min="4" max="4" width="11.109375" style="162" customWidth="1"/>
    <col min="5" max="5" width="10" style="228" customWidth="1"/>
    <col min="6" max="6" width="67.33203125" style="233" customWidth="1"/>
    <col min="7" max="7" width="28.5546875" style="233" hidden="1" customWidth="1"/>
    <col min="8" max="9" width="63.5546875" style="67" hidden="1" customWidth="1"/>
    <col min="10" max="10" width="9.6640625" style="172" customWidth="1"/>
    <col min="11" max="11" width="7.88671875" style="172" customWidth="1"/>
    <col min="12" max="12" width="7.33203125" style="228" customWidth="1"/>
    <col min="13" max="13" width="8.109375" style="228" customWidth="1"/>
    <col min="14" max="14" width="8.44140625" style="228" customWidth="1"/>
    <col min="15" max="15" width="12.5546875" style="67" customWidth="1"/>
    <col min="16" max="16" width="11.6640625" style="67" customWidth="1"/>
    <col min="17" max="17" width="10.33203125" style="172" customWidth="1"/>
    <col min="18" max="18" width="0.33203125" style="67" hidden="1" customWidth="1"/>
    <col min="19" max="19" width="4.109375" style="67" customWidth="1"/>
    <col min="20" max="20" width="14.88671875" style="858" customWidth="1"/>
    <col min="21" max="16384" width="9.109375" style="67"/>
  </cols>
  <sheetData>
    <row r="1" spans="1:20" s="10" customFormat="1" ht="22.2">
      <c r="B1" s="614"/>
      <c r="C1" s="615"/>
      <c r="D1" s="616"/>
      <c r="E1" s="617"/>
      <c r="F1" s="613"/>
      <c r="G1" s="612"/>
      <c r="H1" s="612"/>
      <c r="I1" s="612"/>
      <c r="J1" s="612"/>
      <c r="K1" s="612"/>
      <c r="L1" s="612"/>
      <c r="M1" s="612"/>
      <c r="N1" s="1804" t="s">
        <v>2841</v>
      </c>
      <c r="O1" s="1804"/>
      <c r="P1" s="1804"/>
      <c r="Q1" s="1804"/>
      <c r="T1" s="848"/>
    </row>
    <row r="2" spans="1:20" s="579" customFormat="1" ht="22.2">
      <c r="B2" s="1805" t="s">
        <v>2462</v>
      </c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Q2" s="1805"/>
      <c r="T2" s="853"/>
    </row>
    <row r="3" spans="1:20" s="10" customFormat="1" ht="18.600000000000001">
      <c r="B3" s="1898" t="s">
        <v>2458</v>
      </c>
      <c r="C3" s="1898"/>
      <c r="D3" s="1898"/>
      <c r="E3" s="1898"/>
      <c r="F3" s="1898"/>
      <c r="G3" s="1898"/>
      <c r="H3" s="1898"/>
      <c r="I3" s="1898"/>
      <c r="J3" s="1898"/>
      <c r="K3" s="1898"/>
      <c r="L3" s="1898"/>
      <c r="M3" s="1898"/>
      <c r="N3" s="1898"/>
      <c r="O3" s="1898"/>
      <c r="P3" s="1898"/>
      <c r="Q3" s="1898"/>
      <c r="T3" s="848"/>
    </row>
    <row r="4" spans="1:20" s="163" customFormat="1" ht="16.2">
      <c r="A4" s="1862" t="s">
        <v>1671</v>
      </c>
      <c r="B4" s="1862" t="s">
        <v>1671</v>
      </c>
      <c r="C4" s="1862" t="s">
        <v>1674</v>
      </c>
      <c r="D4" s="1862" t="s">
        <v>1675</v>
      </c>
      <c r="E4" s="1907" t="s">
        <v>1672</v>
      </c>
      <c r="F4" s="1862" t="s">
        <v>1673</v>
      </c>
      <c r="G4" s="1903" t="s">
        <v>462</v>
      </c>
      <c r="H4" s="1902" t="s">
        <v>391</v>
      </c>
      <c r="I4" s="1902"/>
      <c r="J4" s="1904" t="s">
        <v>782</v>
      </c>
      <c r="K4" s="1904" t="s">
        <v>783</v>
      </c>
      <c r="L4" s="1861" t="s">
        <v>784</v>
      </c>
      <c r="M4" s="1861" t="s">
        <v>785</v>
      </c>
      <c r="N4" s="1861" t="s">
        <v>786</v>
      </c>
      <c r="O4" s="1861"/>
      <c r="P4" s="1861"/>
      <c r="Q4" s="1901" t="s">
        <v>2181</v>
      </c>
      <c r="R4" s="1880" t="s">
        <v>1769</v>
      </c>
      <c r="T4" s="854"/>
    </row>
    <row r="5" spans="1:20" s="163" customFormat="1" ht="32.4">
      <c r="A5" s="1863"/>
      <c r="B5" s="1863"/>
      <c r="C5" s="1863"/>
      <c r="D5" s="1863"/>
      <c r="E5" s="1908"/>
      <c r="F5" s="1863"/>
      <c r="G5" s="1903"/>
      <c r="H5" s="1553" t="s">
        <v>67</v>
      </c>
      <c r="I5" s="1553" t="s">
        <v>66</v>
      </c>
      <c r="J5" s="1904"/>
      <c r="K5" s="1904"/>
      <c r="L5" s="1861"/>
      <c r="M5" s="1861"/>
      <c r="N5" s="1551" t="s">
        <v>787</v>
      </c>
      <c r="O5" s="1861" t="s">
        <v>788</v>
      </c>
      <c r="P5" s="1861"/>
      <c r="Q5" s="1901"/>
      <c r="R5" s="1881"/>
      <c r="T5" s="854"/>
    </row>
    <row r="6" spans="1:20" s="66" customFormat="1" ht="21">
      <c r="B6" s="1905" t="s">
        <v>1768</v>
      </c>
      <c r="C6" s="1905"/>
      <c r="D6" s="1905"/>
      <c r="E6" s="1905"/>
      <c r="F6" s="1906"/>
      <c r="G6" s="574"/>
      <c r="H6" s="288"/>
      <c r="I6" s="288"/>
      <c r="J6" s="585"/>
      <c r="K6" s="585"/>
      <c r="L6" s="586"/>
      <c r="M6" s="586"/>
      <c r="N6" s="586"/>
      <c r="O6" s="587"/>
      <c r="P6" s="587"/>
      <c r="Q6" s="588"/>
      <c r="T6" s="855"/>
    </row>
    <row r="7" spans="1:20" s="146" customFormat="1" ht="24">
      <c r="A7" s="146">
        <v>1</v>
      </c>
      <c r="B7" s="1546">
        <v>1</v>
      </c>
      <c r="C7" s="1546" t="s">
        <v>57</v>
      </c>
      <c r="D7" s="1546" t="s">
        <v>65</v>
      </c>
      <c r="E7" s="1544">
        <v>544285029</v>
      </c>
      <c r="F7" s="1547" t="s">
        <v>389</v>
      </c>
      <c r="G7" s="1538" t="s">
        <v>2227</v>
      </c>
      <c r="H7" s="273">
        <v>1</v>
      </c>
      <c r="I7" s="273">
        <v>40</v>
      </c>
      <c r="J7" s="1543">
        <v>1.55</v>
      </c>
      <c r="K7" s="1543"/>
      <c r="L7" s="1558"/>
      <c r="M7" s="1541">
        <f t="shared" ref="M7:M30" si="0">J7-K7-L7</f>
        <v>1.55</v>
      </c>
      <c r="N7" s="1550">
        <f t="shared" ref="N7:N30" si="1">(P7-O7)/1000</f>
        <v>1</v>
      </c>
      <c r="O7" s="155">
        <v>0</v>
      </c>
      <c r="P7" s="156">
        <v>1000</v>
      </c>
      <c r="Q7" s="1543">
        <v>63.49</v>
      </c>
      <c r="T7" s="204"/>
    </row>
    <row r="8" spans="1:20" s="146" customFormat="1" ht="24">
      <c r="A8" s="146">
        <v>2</v>
      </c>
      <c r="B8" s="1549">
        <v>6</v>
      </c>
      <c r="C8" s="1549" t="s">
        <v>57</v>
      </c>
      <c r="D8" s="1549" t="s">
        <v>56</v>
      </c>
      <c r="E8" s="1544">
        <v>504855032</v>
      </c>
      <c r="F8" s="1545" t="s">
        <v>384</v>
      </c>
      <c r="G8" s="1538" t="s">
        <v>2233</v>
      </c>
      <c r="H8" s="280">
        <v>1.4830000000000001</v>
      </c>
      <c r="I8" s="280">
        <v>70.899529999999999</v>
      </c>
      <c r="J8" s="1550">
        <v>6</v>
      </c>
      <c r="K8" s="1550"/>
      <c r="L8" s="1541"/>
      <c r="M8" s="1541">
        <f t="shared" si="0"/>
        <v>6</v>
      </c>
      <c r="N8" s="1550">
        <f t="shared" si="1"/>
        <v>1.4830000000000001</v>
      </c>
      <c r="O8" s="155">
        <v>0</v>
      </c>
      <c r="P8" s="156">
        <v>1483</v>
      </c>
      <c r="Q8" s="1550">
        <v>70.900000000000006</v>
      </c>
      <c r="T8" s="204"/>
    </row>
    <row r="9" spans="1:20" s="146" customFormat="1" ht="24">
      <c r="A9" s="146">
        <v>3</v>
      </c>
      <c r="B9" s="1549">
        <v>7</v>
      </c>
      <c r="C9" s="1549" t="s">
        <v>61</v>
      </c>
      <c r="D9" s="1549" t="s">
        <v>56</v>
      </c>
      <c r="E9" s="1544">
        <v>504855113</v>
      </c>
      <c r="F9" s="1545" t="s">
        <v>382</v>
      </c>
      <c r="G9" s="1538" t="s">
        <v>2234</v>
      </c>
      <c r="H9" s="280">
        <v>2</v>
      </c>
      <c r="I9" s="280">
        <f>H9*60</f>
        <v>120</v>
      </c>
      <c r="J9" s="1550">
        <v>5.9</v>
      </c>
      <c r="K9" s="1550">
        <v>1.1000000000000001</v>
      </c>
      <c r="L9" s="1541"/>
      <c r="M9" s="1541">
        <f t="shared" si="0"/>
        <v>4.8000000000000007</v>
      </c>
      <c r="N9" s="1550">
        <f t="shared" si="1"/>
        <v>2.5379999999999998</v>
      </c>
      <c r="O9" s="155">
        <v>0</v>
      </c>
      <c r="P9" s="156">
        <v>2538</v>
      </c>
      <c r="Q9" s="1550">
        <v>168.35</v>
      </c>
      <c r="T9" s="204"/>
    </row>
    <row r="10" spans="1:20" s="146" customFormat="1" ht="24">
      <c r="A10" s="146">
        <v>4</v>
      </c>
      <c r="B10" s="1549">
        <v>8</v>
      </c>
      <c r="C10" s="1549" t="s">
        <v>57</v>
      </c>
      <c r="D10" s="1549" t="s">
        <v>173</v>
      </c>
      <c r="E10" s="1544">
        <v>504195037</v>
      </c>
      <c r="F10" s="1545" t="s">
        <v>377</v>
      </c>
      <c r="G10" s="1538" t="s">
        <v>2235</v>
      </c>
      <c r="H10" s="280">
        <v>0.6</v>
      </c>
      <c r="I10" s="280">
        <v>34.177079999999997</v>
      </c>
      <c r="J10" s="1550">
        <v>0.6</v>
      </c>
      <c r="K10" s="1550">
        <v>0.6</v>
      </c>
      <c r="L10" s="1541"/>
      <c r="M10" s="1541">
        <f t="shared" si="0"/>
        <v>0</v>
      </c>
      <c r="N10" s="1550">
        <f t="shared" si="1"/>
        <v>0.6</v>
      </c>
      <c r="O10" s="155">
        <v>0</v>
      </c>
      <c r="P10" s="156">
        <v>600</v>
      </c>
      <c r="Q10" s="1550">
        <v>34.18</v>
      </c>
      <c r="T10" s="204"/>
    </row>
    <row r="11" spans="1:20" s="146" customFormat="1" ht="12">
      <c r="A11" s="146">
        <v>5</v>
      </c>
      <c r="B11" s="1549">
        <v>9</v>
      </c>
      <c r="C11" s="1549" t="s">
        <v>31</v>
      </c>
      <c r="D11" s="1549" t="s">
        <v>51</v>
      </c>
      <c r="E11" s="1544">
        <v>506945204</v>
      </c>
      <c r="F11" s="1545" t="s">
        <v>375</v>
      </c>
      <c r="G11" s="1538" t="s">
        <v>836</v>
      </c>
      <c r="H11" s="280">
        <v>0.375</v>
      </c>
      <c r="I11" s="280">
        <v>13.16117</v>
      </c>
      <c r="J11" s="1550">
        <v>1.5</v>
      </c>
      <c r="K11" s="1550"/>
      <c r="L11" s="1541"/>
      <c r="M11" s="1541">
        <f t="shared" si="0"/>
        <v>1.5</v>
      </c>
      <c r="N11" s="1550">
        <f t="shared" si="1"/>
        <v>0.375</v>
      </c>
      <c r="O11" s="155">
        <v>0</v>
      </c>
      <c r="P11" s="156">
        <v>375</v>
      </c>
      <c r="Q11" s="1550">
        <v>13.16</v>
      </c>
      <c r="T11" s="204"/>
    </row>
    <row r="12" spans="1:20" s="146" customFormat="1" ht="24">
      <c r="A12" s="146">
        <v>6</v>
      </c>
      <c r="B12" s="1549">
        <v>10</v>
      </c>
      <c r="C12" s="1549" t="s">
        <v>31</v>
      </c>
      <c r="D12" s="1549" t="s">
        <v>51</v>
      </c>
      <c r="E12" s="1544">
        <v>506945205</v>
      </c>
      <c r="F12" s="1545" t="s">
        <v>374</v>
      </c>
      <c r="G12" s="1538" t="s">
        <v>2236</v>
      </c>
      <c r="H12" s="280">
        <v>1.5</v>
      </c>
      <c r="I12" s="280">
        <v>63.782730000000001</v>
      </c>
      <c r="J12" s="1550">
        <v>2.1</v>
      </c>
      <c r="K12" s="1550">
        <v>2.1</v>
      </c>
      <c r="L12" s="1541"/>
      <c r="M12" s="1541">
        <f t="shared" si="0"/>
        <v>0</v>
      </c>
      <c r="N12" s="1550">
        <f t="shared" si="1"/>
        <v>1.5</v>
      </c>
      <c r="O12" s="155">
        <v>0</v>
      </c>
      <c r="P12" s="156">
        <v>1500</v>
      </c>
      <c r="Q12" s="1550">
        <v>63.78</v>
      </c>
      <c r="T12" s="204"/>
    </row>
    <row r="13" spans="1:20" s="146" customFormat="1" ht="24">
      <c r="A13" s="146">
        <v>7</v>
      </c>
      <c r="B13" s="1549">
        <v>14</v>
      </c>
      <c r="C13" s="1549" t="s">
        <v>31</v>
      </c>
      <c r="D13" s="1549" t="s">
        <v>47</v>
      </c>
      <c r="E13" s="1541">
        <v>506025056</v>
      </c>
      <c r="F13" s="1545" t="s">
        <v>368</v>
      </c>
      <c r="G13" s="1538" t="s">
        <v>2237</v>
      </c>
      <c r="H13" s="280">
        <v>1</v>
      </c>
      <c r="I13" s="280">
        <v>49.140569999999997</v>
      </c>
      <c r="J13" s="1550">
        <v>4.84</v>
      </c>
      <c r="K13" s="1550"/>
      <c r="L13" s="1541"/>
      <c r="M13" s="1541">
        <f t="shared" si="0"/>
        <v>4.84</v>
      </c>
      <c r="N13" s="1550">
        <f t="shared" si="1"/>
        <v>1</v>
      </c>
      <c r="O13" s="155">
        <v>3840</v>
      </c>
      <c r="P13" s="156">
        <v>4840</v>
      </c>
      <c r="Q13" s="1550">
        <v>49.14</v>
      </c>
      <c r="T13" s="204"/>
    </row>
    <row r="14" spans="1:20" s="146" customFormat="1" ht="12">
      <c r="A14" s="146">
        <v>8</v>
      </c>
      <c r="B14" s="1549">
        <v>15</v>
      </c>
      <c r="C14" s="1549" t="s">
        <v>31</v>
      </c>
      <c r="D14" s="1549" t="s">
        <v>47</v>
      </c>
      <c r="E14" s="1544">
        <v>506025058</v>
      </c>
      <c r="F14" s="1545" t="s">
        <v>367</v>
      </c>
      <c r="G14" s="1538" t="s">
        <v>852</v>
      </c>
      <c r="H14" s="280">
        <v>1.2</v>
      </c>
      <c r="I14" s="280">
        <v>41.592739999999999</v>
      </c>
      <c r="J14" s="1550">
        <v>1.2</v>
      </c>
      <c r="K14" s="1550"/>
      <c r="L14" s="1541"/>
      <c r="M14" s="1541">
        <f t="shared" si="0"/>
        <v>1.2</v>
      </c>
      <c r="N14" s="1550">
        <f t="shared" si="1"/>
        <v>1.2</v>
      </c>
      <c r="O14" s="155">
        <v>0</v>
      </c>
      <c r="P14" s="156">
        <v>1200</v>
      </c>
      <c r="Q14" s="1550">
        <v>41.59</v>
      </c>
      <c r="T14" s="204"/>
    </row>
    <row r="15" spans="1:20" s="146" customFormat="1" ht="24">
      <c r="A15" s="146">
        <v>9</v>
      </c>
      <c r="B15" s="1549">
        <v>16</v>
      </c>
      <c r="C15" s="1549" t="s">
        <v>31</v>
      </c>
      <c r="D15" s="1549" t="s">
        <v>47</v>
      </c>
      <c r="E15" s="1544">
        <v>506025084</v>
      </c>
      <c r="F15" s="1545" t="s">
        <v>366</v>
      </c>
      <c r="G15" s="1538" t="s">
        <v>2238</v>
      </c>
      <c r="H15" s="280">
        <v>0.4</v>
      </c>
      <c r="I15" s="280">
        <v>19.170529999999999</v>
      </c>
      <c r="J15" s="1550">
        <v>1.1619999999999999</v>
      </c>
      <c r="K15" s="1550">
        <v>0.1</v>
      </c>
      <c r="L15" s="1541"/>
      <c r="M15" s="1541">
        <f t="shared" si="0"/>
        <v>1.0619999999999998</v>
      </c>
      <c r="N15" s="1550">
        <f t="shared" si="1"/>
        <v>0.4</v>
      </c>
      <c r="O15" s="155">
        <v>0</v>
      </c>
      <c r="P15" s="156">
        <v>400</v>
      </c>
      <c r="Q15" s="1550">
        <v>19.170000000000002</v>
      </c>
      <c r="T15" s="204"/>
    </row>
    <row r="16" spans="1:20" s="146" customFormat="1" ht="24">
      <c r="A16" s="146">
        <v>10</v>
      </c>
      <c r="B16" s="1549">
        <v>17</v>
      </c>
      <c r="C16" s="1549" t="s">
        <v>31</v>
      </c>
      <c r="D16" s="1549" t="s">
        <v>47</v>
      </c>
      <c r="E16" s="1541">
        <v>506025088</v>
      </c>
      <c r="F16" s="1538" t="s">
        <v>461</v>
      </c>
      <c r="G16" s="1538" t="s">
        <v>2239</v>
      </c>
      <c r="H16" s="1550">
        <v>0.20799999999999999</v>
      </c>
      <c r="I16" s="280">
        <v>14</v>
      </c>
      <c r="J16" s="1550">
        <v>0.20799999999999999</v>
      </c>
      <c r="K16" s="1550">
        <v>0.20799999999999999</v>
      </c>
      <c r="L16" s="1541"/>
      <c r="M16" s="1541">
        <f t="shared" si="0"/>
        <v>0</v>
      </c>
      <c r="N16" s="1550">
        <f t="shared" si="1"/>
        <v>0.20799999999999999</v>
      </c>
      <c r="O16" s="155">
        <v>0</v>
      </c>
      <c r="P16" s="156">
        <v>208</v>
      </c>
      <c r="Q16" s="1550">
        <v>21.68</v>
      </c>
      <c r="T16" s="204"/>
    </row>
    <row r="17" spans="1:20" s="146" customFormat="1" ht="24">
      <c r="A17" s="146">
        <v>11</v>
      </c>
      <c r="B17" s="1546">
        <v>18</v>
      </c>
      <c r="C17" s="1546" t="s">
        <v>31</v>
      </c>
      <c r="D17" s="1546" t="s">
        <v>363</v>
      </c>
      <c r="E17" s="1548">
        <v>506625079</v>
      </c>
      <c r="F17" s="1547" t="s">
        <v>362</v>
      </c>
      <c r="G17" s="1557" t="s">
        <v>2240</v>
      </c>
      <c r="H17" s="273">
        <v>1.05</v>
      </c>
      <c r="I17" s="273">
        <v>53.274720000000002</v>
      </c>
      <c r="J17" s="1543">
        <v>3</v>
      </c>
      <c r="K17" s="1543">
        <v>2.17</v>
      </c>
      <c r="L17" s="1558"/>
      <c r="M17" s="1541">
        <f t="shared" si="0"/>
        <v>0.83000000000000007</v>
      </c>
      <c r="N17" s="1550">
        <f t="shared" si="1"/>
        <v>1.05</v>
      </c>
      <c r="O17" s="155">
        <v>2170</v>
      </c>
      <c r="P17" s="156">
        <v>3220</v>
      </c>
      <c r="Q17" s="1543">
        <v>53.27</v>
      </c>
      <c r="T17" s="204"/>
    </row>
    <row r="18" spans="1:20" s="116" customFormat="1" ht="24">
      <c r="A18" s="146">
        <v>12</v>
      </c>
      <c r="B18" s="1549">
        <v>25</v>
      </c>
      <c r="C18" s="1549" t="s">
        <v>31</v>
      </c>
      <c r="D18" s="1549" t="s">
        <v>5</v>
      </c>
      <c r="E18" s="1544">
        <v>506515102</v>
      </c>
      <c r="F18" s="1545" t="s">
        <v>356</v>
      </c>
      <c r="G18" s="1538" t="s">
        <v>2241</v>
      </c>
      <c r="H18" s="280">
        <v>1</v>
      </c>
      <c r="I18" s="280">
        <v>45.435940000000002</v>
      </c>
      <c r="J18" s="1550">
        <v>1.38</v>
      </c>
      <c r="K18" s="1550"/>
      <c r="L18" s="1541"/>
      <c r="M18" s="1541">
        <f t="shared" si="0"/>
        <v>1.38</v>
      </c>
      <c r="N18" s="1550">
        <f t="shared" si="1"/>
        <v>1</v>
      </c>
      <c r="O18" s="155">
        <v>0</v>
      </c>
      <c r="P18" s="156">
        <v>1000</v>
      </c>
      <c r="Q18" s="1550">
        <v>45.44</v>
      </c>
      <c r="R18" s="116">
        <v>40.380000000000003</v>
      </c>
      <c r="T18" s="856"/>
    </row>
    <row r="19" spans="1:20" s="116" customFormat="1" ht="12">
      <c r="A19" s="146">
        <v>13</v>
      </c>
      <c r="B19" s="1549">
        <v>26</v>
      </c>
      <c r="C19" s="1549" t="s">
        <v>31</v>
      </c>
      <c r="D19" s="1549" t="s">
        <v>5</v>
      </c>
      <c r="E19" s="1544">
        <v>506515140</v>
      </c>
      <c r="F19" s="1545" t="s">
        <v>352</v>
      </c>
      <c r="G19" s="1538" t="s">
        <v>817</v>
      </c>
      <c r="H19" s="280">
        <v>1.6</v>
      </c>
      <c r="I19" s="280">
        <v>134.15</v>
      </c>
      <c r="J19" s="1550">
        <v>1.6</v>
      </c>
      <c r="K19" s="1550"/>
      <c r="L19" s="1541"/>
      <c r="M19" s="1541">
        <f t="shared" si="0"/>
        <v>1.6</v>
      </c>
      <c r="N19" s="1550">
        <f t="shared" si="1"/>
        <v>1.6</v>
      </c>
      <c r="O19" s="155">
        <v>0</v>
      </c>
      <c r="P19" s="156">
        <v>1600</v>
      </c>
      <c r="Q19" s="1550">
        <v>134.01</v>
      </c>
      <c r="R19" s="116">
        <v>108.02</v>
      </c>
      <c r="T19" s="856"/>
    </row>
    <row r="20" spans="1:20" s="146" customFormat="1" ht="12">
      <c r="A20" s="146">
        <v>14</v>
      </c>
      <c r="B20" s="1546">
        <v>29</v>
      </c>
      <c r="C20" s="1546" t="s">
        <v>31</v>
      </c>
      <c r="D20" s="1546" t="s">
        <v>36</v>
      </c>
      <c r="E20" s="1548">
        <v>506325047</v>
      </c>
      <c r="F20" s="1547" t="s">
        <v>350</v>
      </c>
      <c r="G20" s="1557" t="s">
        <v>867</v>
      </c>
      <c r="H20" s="273">
        <v>0.25</v>
      </c>
      <c r="I20" s="273">
        <v>16.12</v>
      </c>
      <c r="J20" s="1543">
        <v>0.25</v>
      </c>
      <c r="K20" s="1543">
        <v>0.25</v>
      </c>
      <c r="L20" s="1558"/>
      <c r="M20" s="1541">
        <f t="shared" si="0"/>
        <v>0</v>
      </c>
      <c r="N20" s="1550">
        <f t="shared" si="1"/>
        <v>0.25</v>
      </c>
      <c r="O20" s="155">
        <v>0</v>
      </c>
      <c r="P20" s="156">
        <v>250</v>
      </c>
      <c r="Q20" s="1543">
        <v>16.21</v>
      </c>
      <c r="T20" s="204"/>
    </row>
    <row r="21" spans="1:20" s="116" customFormat="1" ht="24">
      <c r="A21" s="146">
        <v>15</v>
      </c>
      <c r="B21" s="1549">
        <v>34</v>
      </c>
      <c r="C21" s="1549" t="s">
        <v>31</v>
      </c>
      <c r="D21" s="1549" t="s">
        <v>343</v>
      </c>
      <c r="E21" s="1544">
        <v>506035103</v>
      </c>
      <c r="F21" s="1545" t="s">
        <v>2842</v>
      </c>
      <c r="G21" s="1538" t="s">
        <v>880</v>
      </c>
      <c r="H21" s="280">
        <v>0.55000000000000004</v>
      </c>
      <c r="I21" s="280">
        <f>H21*60</f>
        <v>33</v>
      </c>
      <c r="J21" s="1550">
        <v>4</v>
      </c>
      <c r="K21" s="1550">
        <v>2</v>
      </c>
      <c r="L21" s="1541"/>
      <c r="M21" s="1541">
        <f t="shared" si="0"/>
        <v>2</v>
      </c>
      <c r="N21" s="1550">
        <f t="shared" si="1"/>
        <v>0.55000000000000004</v>
      </c>
      <c r="O21" s="155">
        <v>0</v>
      </c>
      <c r="P21" s="156">
        <v>550</v>
      </c>
      <c r="Q21" s="1550">
        <v>35.08</v>
      </c>
      <c r="T21" s="856"/>
    </row>
    <row r="22" spans="1:20" s="116" customFormat="1" ht="12">
      <c r="A22" s="146">
        <v>16</v>
      </c>
      <c r="B22" s="1549">
        <v>35</v>
      </c>
      <c r="C22" s="1549" t="s">
        <v>31</v>
      </c>
      <c r="D22" s="1549" t="s">
        <v>343</v>
      </c>
      <c r="E22" s="1544">
        <v>506035006</v>
      </c>
      <c r="F22" s="1545" t="s">
        <v>344</v>
      </c>
      <c r="G22" s="1538" t="s">
        <v>878</v>
      </c>
      <c r="H22" s="280">
        <v>2.6</v>
      </c>
      <c r="I22" s="280">
        <v>99.594769999999997</v>
      </c>
      <c r="J22" s="1550">
        <v>3.54</v>
      </c>
      <c r="K22" s="1550"/>
      <c r="L22" s="1541"/>
      <c r="M22" s="1541">
        <f t="shared" si="0"/>
        <v>3.54</v>
      </c>
      <c r="N22" s="1550">
        <f t="shared" si="1"/>
        <v>2.6</v>
      </c>
      <c r="O22" s="155">
        <v>0</v>
      </c>
      <c r="P22" s="156">
        <v>2600</v>
      </c>
      <c r="Q22" s="1550">
        <v>99.59</v>
      </c>
      <c r="T22" s="856"/>
    </row>
    <row r="23" spans="1:20" s="116" customFormat="1" ht="12">
      <c r="A23" s="146">
        <v>17</v>
      </c>
      <c r="B23" s="1549">
        <v>36</v>
      </c>
      <c r="C23" s="1549" t="s">
        <v>31</v>
      </c>
      <c r="D23" s="1549" t="s">
        <v>343</v>
      </c>
      <c r="E23" s="1544">
        <v>506035018</v>
      </c>
      <c r="F23" s="1545" t="s">
        <v>459</v>
      </c>
      <c r="G23" s="1538" t="s">
        <v>881</v>
      </c>
      <c r="H23" s="280">
        <v>1</v>
      </c>
      <c r="I23" s="280">
        <v>60</v>
      </c>
      <c r="J23" s="1550">
        <v>4</v>
      </c>
      <c r="K23" s="1550"/>
      <c r="L23" s="1541"/>
      <c r="M23" s="1541">
        <f t="shared" si="0"/>
        <v>4</v>
      </c>
      <c r="N23" s="1550">
        <f t="shared" si="1"/>
        <v>1</v>
      </c>
      <c r="O23" s="155">
        <v>190</v>
      </c>
      <c r="P23" s="156">
        <v>1190</v>
      </c>
      <c r="Q23" s="1550">
        <v>69.55</v>
      </c>
      <c r="T23" s="856"/>
    </row>
    <row r="24" spans="1:20" s="116" customFormat="1" ht="12">
      <c r="A24" s="146">
        <v>18</v>
      </c>
      <c r="B24" s="1549">
        <v>37</v>
      </c>
      <c r="C24" s="1549" t="s">
        <v>31</v>
      </c>
      <c r="D24" s="1549" t="s">
        <v>343</v>
      </c>
      <c r="E24" s="1544">
        <v>506035070</v>
      </c>
      <c r="F24" s="1545" t="s">
        <v>346</v>
      </c>
      <c r="G24" s="1538" t="s">
        <v>876</v>
      </c>
      <c r="H24" s="280">
        <v>2.35</v>
      </c>
      <c r="I24" s="280">
        <v>97.188910000000007</v>
      </c>
      <c r="J24" s="1550">
        <v>2.5</v>
      </c>
      <c r="K24" s="1550">
        <v>1.55</v>
      </c>
      <c r="L24" s="1541"/>
      <c r="M24" s="1541">
        <f t="shared" si="0"/>
        <v>0.95</v>
      </c>
      <c r="N24" s="1550">
        <f t="shared" si="1"/>
        <v>2.35</v>
      </c>
      <c r="O24" s="155">
        <v>0</v>
      </c>
      <c r="P24" s="156">
        <v>2350</v>
      </c>
      <c r="Q24" s="1550">
        <v>97.19</v>
      </c>
      <c r="T24" s="856"/>
    </row>
    <row r="25" spans="1:20" s="146" customFormat="1" ht="36">
      <c r="A25" s="146">
        <v>19</v>
      </c>
      <c r="B25" s="1549">
        <v>43</v>
      </c>
      <c r="C25" s="1549" t="s">
        <v>31</v>
      </c>
      <c r="D25" s="1549" t="s">
        <v>33</v>
      </c>
      <c r="E25" s="1544">
        <v>506695010</v>
      </c>
      <c r="F25" s="1545" t="s">
        <v>337</v>
      </c>
      <c r="G25" s="1538" t="s">
        <v>2247</v>
      </c>
      <c r="H25" s="280">
        <v>1.5</v>
      </c>
      <c r="I25" s="280">
        <v>90</v>
      </c>
      <c r="J25" s="1550">
        <v>2.5</v>
      </c>
      <c r="K25" s="1550"/>
      <c r="L25" s="1541"/>
      <c r="M25" s="1541">
        <f t="shared" si="0"/>
        <v>2.5</v>
      </c>
      <c r="N25" s="1550">
        <f t="shared" si="1"/>
        <v>1.5</v>
      </c>
      <c r="O25" s="155">
        <v>900</v>
      </c>
      <c r="P25" s="156">
        <v>2400</v>
      </c>
      <c r="Q25" s="1550">
        <v>91.47</v>
      </c>
      <c r="T25" s="204"/>
    </row>
    <row r="26" spans="1:20" s="146" customFormat="1" ht="36">
      <c r="A26" s="146">
        <v>20</v>
      </c>
      <c r="B26" s="1549">
        <v>44</v>
      </c>
      <c r="C26" s="1549" t="s">
        <v>31</v>
      </c>
      <c r="D26" s="1549" t="s">
        <v>33</v>
      </c>
      <c r="E26" s="1544">
        <v>506695075</v>
      </c>
      <c r="F26" s="1545" t="s">
        <v>336</v>
      </c>
      <c r="G26" s="1538" t="s">
        <v>2248</v>
      </c>
      <c r="H26" s="280">
        <v>1.55</v>
      </c>
      <c r="I26" s="280">
        <v>89.33193</v>
      </c>
      <c r="J26" s="1550">
        <v>1.55</v>
      </c>
      <c r="K26" s="1550"/>
      <c r="L26" s="1541"/>
      <c r="M26" s="1541">
        <f t="shared" si="0"/>
        <v>1.55</v>
      </c>
      <c r="N26" s="1550">
        <f t="shared" si="1"/>
        <v>1.55</v>
      </c>
      <c r="O26" s="155">
        <v>0</v>
      </c>
      <c r="P26" s="156">
        <v>1550</v>
      </c>
      <c r="Q26" s="1550">
        <v>89.33</v>
      </c>
      <c r="T26" s="204"/>
    </row>
    <row r="27" spans="1:20" s="146" customFormat="1" ht="24">
      <c r="A27" s="146">
        <v>21</v>
      </c>
      <c r="B27" s="1549">
        <v>45</v>
      </c>
      <c r="C27" s="1549" t="s">
        <v>31</v>
      </c>
      <c r="D27" s="1549" t="s">
        <v>33</v>
      </c>
      <c r="E27" s="1544">
        <v>506695127</v>
      </c>
      <c r="F27" s="1545" t="s">
        <v>335</v>
      </c>
      <c r="G27" s="1538" t="s">
        <v>2249</v>
      </c>
      <c r="H27" s="280">
        <v>0.58499999999999996</v>
      </c>
      <c r="I27" s="280">
        <v>27.631450000000001</v>
      </c>
      <c r="J27" s="1550">
        <v>1</v>
      </c>
      <c r="K27" s="1550"/>
      <c r="L27" s="1541"/>
      <c r="M27" s="1541">
        <f t="shared" si="0"/>
        <v>1</v>
      </c>
      <c r="N27" s="1550">
        <f t="shared" si="1"/>
        <v>0.58499999999999996</v>
      </c>
      <c r="O27" s="155">
        <v>0</v>
      </c>
      <c r="P27" s="156">
        <v>585</v>
      </c>
      <c r="Q27" s="1550">
        <v>27.63</v>
      </c>
      <c r="T27" s="204"/>
    </row>
    <row r="28" spans="1:20" s="146" customFormat="1" ht="24">
      <c r="A28" s="146">
        <v>22</v>
      </c>
      <c r="B28" s="1549">
        <v>46</v>
      </c>
      <c r="C28" s="1549" t="s">
        <v>31</v>
      </c>
      <c r="D28" s="1549" t="s">
        <v>33</v>
      </c>
      <c r="E28" s="1544">
        <v>506695135</v>
      </c>
      <c r="F28" s="1545" t="s">
        <v>334</v>
      </c>
      <c r="G28" s="1538" t="s">
        <v>2250</v>
      </c>
      <c r="H28" s="280">
        <v>1</v>
      </c>
      <c r="I28" s="280">
        <v>41.728380000000001</v>
      </c>
      <c r="J28" s="1550">
        <v>1.32</v>
      </c>
      <c r="K28" s="1550"/>
      <c r="L28" s="1541"/>
      <c r="M28" s="1541">
        <f t="shared" si="0"/>
        <v>1.32</v>
      </c>
      <c r="N28" s="1550">
        <f t="shared" si="1"/>
        <v>1</v>
      </c>
      <c r="O28" s="155">
        <v>0</v>
      </c>
      <c r="P28" s="156">
        <v>1000</v>
      </c>
      <c r="Q28" s="1550">
        <v>41.73</v>
      </c>
      <c r="T28" s="204"/>
    </row>
    <row r="29" spans="1:20" s="116" customFormat="1" ht="24">
      <c r="A29" s="146">
        <v>23</v>
      </c>
      <c r="B29" s="1549">
        <v>48</v>
      </c>
      <c r="C29" s="1549" t="s">
        <v>31</v>
      </c>
      <c r="D29" s="1549" t="s">
        <v>147</v>
      </c>
      <c r="E29" s="1544">
        <v>506075079</v>
      </c>
      <c r="F29" s="1545" t="s">
        <v>332</v>
      </c>
      <c r="G29" s="1538" t="s">
        <v>915</v>
      </c>
      <c r="H29" s="280">
        <v>0.81</v>
      </c>
      <c r="I29" s="280">
        <v>35.539580000000001</v>
      </c>
      <c r="J29" s="1550">
        <v>3.2</v>
      </c>
      <c r="K29" s="1550"/>
      <c r="L29" s="1541"/>
      <c r="M29" s="1541">
        <f t="shared" si="0"/>
        <v>3.2</v>
      </c>
      <c r="N29" s="1550">
        <f t="shared" si="1"/>
        <v>0.81</v>
      </c>
      <c r="O29" s="155">
        <v>0</v>
      </c>
      <c r="P29" s="156">
        <v>810</v>
      </c>
      <c r="Q29" s="1550">
        <v>35.54</v>
      </c>
      <c r="T29" s="856"/>
    </row>
    <row r="30" spans="1:20" s="116" customFormat="1" ht="24">
      <c r="A30" s="146">
        <v>24</v>
      </c>
      <c r="B30" s="1549">
        <v>49</v>
      </c>
      <c r="C30" s="1549" t="s">
        <v>31</v>
      </c>
      <c r="D30" s="1549" t="s">
        <v>147</v>
      </c>
      <c r="E30" s="1544">
        <v>506075221</v>
      </c>
      <c r="F30" s="1545" t="s">
        <v>328</v>
      </c>
      <c r="G30" s="1538" t="s">
        <v>2251</v>
      </c>
      <c r="H30" s="280">
        <v>1</v>
      </c>
      <c r="I30" s="280">
        <v>36</v>
      </c>
      <c r="J30" s="1550">
        <v>3.76</v>
      </c>
      <c r="K30" s="1550"/>
      <c r="L30" s="1541"/>
      <c r="M30" s="1541">
        <f t="shared" si="0"/>
        <v>3.76</v>
      </c>
      <c r="N30" s="1550">
        <f t="shared" si="1"/>
        <v>1.0129999999999999</v>
      </c>
      <c r="O30" s="155">
        <v>0</v>
      </c>
      <c r="P30" s="156">
        <v>1013</v>
      </c>
      <c r="Q30" s="1550">
        <v>35.58</v>
      </c>
      <c r="T30" s="856"/>
    </row>
    <row r="31" spans="1:20" s="146" customFormat="1" ht="12">
      <c r="A31" s="146">
        <v>25</v>
      </c>
      <c r="B31" s="1549">
        <v>60</v>
      </c>
      <c r="C31" s="1549" t="s">
        <v>29</v>
      </c>
      <c r="D31" s="1549" t="s">
        <v>5</v>
      </c>
      <c r="E31" s="1544">
        <v>509185061</v>
      </c>
      <c r="F31" s="1545" t="s">
        <v>318</v>
      </c>
      <c r="G31" s="1538" t="s">
        <v>949</v>
      </c>
      <c r="H31" s="280">
        <v>1.55</v>
      </c>
      <c r="I31" s="280">
        <v>75.416330000000002</v>
      </c>
      <c r="J31" s="1550">
        <v>3.5</v>
      </c>
      <c r="K31" s="1550">
        <v>3.5</v>
      </c>
      <c r="L31" s="1541"/>
      <c r="M31" s="1541">
        <f t="shared" ref="M31:M41" si="2">J31-K31-L31</f>
        <v>0</v>
      </c>
      <c r="N31" s="1550">
        <f t="shared" ref="N31:N41" si="3">(P31-O31)/1000</f>
        <v>1.5</v>
      </c>
      <c r="O31" s="155">
        <v>0</v>
      </c>
      <c r="P31" s="156">
        <v>1500</v>
      </c>
      <c r="Q31" s="1550">
        <v>75.42</v>
      </c>
      <c r="T31" s="204"/>
    </row>
    <row r="32" spans="1:20" s="146" customFormat="1" ht="24">
      <c r="A32" s="146">
        <v>26</v>
      </c>
      <c r="B32" s="1549">
        <v>61</v>
      </c>
      <c r="C32" s="1549" t="s">
        <v>29</v>
      </c>
      <c r="D32" s="1549" t="s">
        <v>5</v>
      </c>
      <c r="E32" s="1544">
        <v>509185082</v>
      </c>
      <c r="F32" s="1545" t="s">
        <v>312</v>
      </c>
      <c r="G32" s="1538" t="s">
        <v>2254</v>
      </c>
      <c r="H32" s="280">
        <v>1.45</v>
      </c>
      <c r="I32" s="280">
        <v>49.560879999999997</v>
      </c>
      <c r="J32" s="1550">
        <v>2.5</v>
      </c>
      <c r="K32" s="1550">
        <v>2.5</v>
      </c>
      <c r="L32" s="1541"/>
      <c r="M32" s="1541">
        <f t="shared" si="2"/>
        <v>0</v>
      </c>
      <c r="N32" s="1550">
        <f t="shared" si="3"/>
        <v>1.45</v>
      </c>
      <c r="O32" s="155">
        <v>0</v>
      </c>
      <c r="P32" s="156">
        <v>1450</v>
      </c>
      <c r="Q32" s="1550">
        <v>49.56</v>
      </c>
      <c r="T32" s="204"/>
    </row>
    <row r="33" spans="1:20" s="146" customFormat="1" ht="12">
      <c r="A33" s="146">
        <v>27</v>
      </c>
      <c r="B33" s="1549">
        <v>62</v>
      </c>
      <c r="C33" s="1549" t="s">
        <v>29</v>
      </c>
      <c r="D33" s="1549" t="s">
        <v>5</v>
      </c>
      <c r="E33" s="1544">
        <v>509185096</v>
      </c>
      <c r="F33" s="1545" t="s">
        <v>311</v>
      </c>
      <c r="G33" s="1538" t="s">
        <v>941</v>
      </c>
      <c r="H33" s="280">
        <v>2</v>
      </c>
      <c r="I33" s="280">
        <v>90</v>
      </c>
      <c r="J33" s="1550">
        <v>0.8</v>
      </c>
      <c r="K33" s="1550"/>
      <c r="L33" s="1541"/>
      <c r="M33" s="1541">
        <f t="shared" si="2"/>
        <v>0.8</v>
      </c>
      <c r="N33" s="1550">
        <f t="shared" si="3"/>
        <v>2</v>
      </c>
      <c r="O33" s="155">
        <v>0</v>
      </c>
      <c r="P33" s="156">
        <v>2000</v>
      </c>
      <c r="Q33" s="1550">
        <v>89.07</v>
      </c>
      <c r="T33" s="204"/>
    </row>
    <row r="34" spans="1:20" s="146" customFormat="1" ht="12">
      <c r="A34" s="146">
        <v>28</v>
      </c>
      <c r="B34" s="1549">
        <v>63</v>
      </c>
      <c r="C34" s="1549" t="s">
        <v>29</v>
      </c>
      <c r="D34" s="1549" t="s">
        <v>5</v>
      </c>
      <c r="E34" s="1544">
        <v>509185097</v>
      </c>
      <c r="F34" s="1545" t="s">
        <v>310</v>
      </c>
      <c r="G34" s="1538" t="s">
        <v>940</v>
      </c>
      <c r="H34" s="280">
        <v>1</v>
      </c>
      <c r="I34" s="280">
        <v>59</v>
      </c>
      <c r="J34" s="1550">
        <v>0.65</v>
      </c>
      <c r="K34" s="1550"/>
      <c r="L34" s="1541"/>
      <c r="M34" s="1541">
        <f t="shared" si="2"/>
        <v>0.65</v>
      </c>
      <c r="N34" s="1550">
        <f t="shared" si="3"/>
        <v>1</v>
      </c>
      <c r="O34" s="155">
        <v>0</v>
      </c>
      <c r="P34" s="156">
        <v>1000</v>
      </c>
      <c r="Q34" s="1550">
        <v>58.45</v>
      </c>
      <c r="T34" s="204"/>
    </row>
    <row r="35" spans="1:20" s="146" customFormat="1" ht="24">
      <c r="A35" s="146">
        <v>29</v>
      </c>
      <c r="B35" s="1549">
        <v>64</v>
      </c>
      <c r="C35" s="1549" t="s">
        <v>29</v>
      </c>
      <c r="D35" s="1549" t="s">
        <v>5</v>
      </c>
      <c r="E35" s="1544">
        <v>509185143</v>
      </c>
      <c r="F35" s="1545" t="s">
        <v>413</v>
      </c>
      <c r="G35" s="1538" t="s">
        <v>2255</v>
      </c>
      <c r="H35" s="280">
        <v>2</v>
      </c>
      <c r="I35" s="280">
        <v>50.706090000000003</v>
      </c>
      <c r="J35" s="1550">
        <v>1.5</v>
      </c>
      <c r="K35" s="1550">
        <v>1.5</v>
      </c>
      <c r="L35" s="1541"/>
      <c r="M35" s="1541">
        <f t="shared" si="2"/>
        <v>0</v>
      </c>
      <c r="N35" s="1550">
        <f t="shared" si="3"/>
        <v>2</v>
      </c>
      <c r="O35" s="155">
        <v>0</v>
      </c>
      <c r="P35" s="156">
        <v>2000</v>
      </c>
      <c r="Q35" s="1550">
        <v>50.7</v>
      </c>
      <c r="T35" s="204"/>
    </row>
    <row r="36" spans="1:20" s="146" customFormat="1" ht="12">
      <c r="A36" s="146">
        <v>30</v>
      </c>
      <c r="B36" s="1549">
        <v>65</v>
      </c>
      <c r="C36" s="1549" t="s">
        <v>29</v>
      </c>
      <c r="D36" s="1549" t="s">
        <v>5</v>
      </c>
      <c r="E36" s="1544">
        <v>509185144</v>
      </c>
      <c r="F36" s="1545" t="s">
        <v>323</v>
      </c>
      <c r="G36" s="1538" t="s">
        <v>942</v>
      </c>
      <c r="H36" s="280">
        <v>0.7</v>
      </c>
      <c r="I36" s="280">
        <v>31.398630000000001</v>
      </c>
      <c r="J36" s="1550">
        <v>1.4</v>
      </c>
      <c r="K36" s="1550"/>
      <c r="L36" s="1541"/>
      <c r="M36" s="1541">
        <f t="shared" si="2"/>
        <v>1.4</v>
      </c>
      <c r="N36" s="1550">
        <f t="shared" si="3"/>
        <v>0.7</v>
      </c>
      <c r="O36" s="155">
        <v>0</v>
      </c>
      <c r="P36" s="156">
        <v>700</v>
      </c>
      <c r="Q36" s="1550">
        <v>31.4</v>
      </c>
      <c r="T36" s="204"/>
    </row>
    <row r="37" spans="1:20" s="146" customFormat="1" ht="12">
      <c r="A37" s="146">
        <v>31</v>
      </c>
      <c r="B37" s="1549">
        <v>66</v>
      </c>
      <c r="C37" s="1549" t="s">
        <v>29</v>
      </c>
      <c r="D37" s="1549" t="s">
        <v>5</v>
      </c>
      <c r="E37" s="1544">
        <v>509185154</v>
      </c>
      <c r="F37" s="1545" t="s">
        <v>321</v>
      </c>
      <c r="G37" s="1538" t="s">
        <v>945</v>
      </c>
      <c r="H37" s="280">
        <v>1</v>
      </c>
      <c r="I37" s="280">
        <v>46.935760000000002</v>
      </c>
      <c r="J37" s="1550">
        <v>1.5</v>
      </c>
      <c r="K37" s="1550">
        <v>1</v>
      </c>
      <c r="L37" s="1541"/>
      <c r="M37" s="1541">
        <f t="shared" si="2"/>
        <v>0.5</v>
      </c>
      <c r="N37" s="1550">
        <f t="shared" si="3"/>
        <v>1</v>
      </c>
      <c r="O37" s="155">
        <v>0</v>
      </c>
      <c r="P37" s="156">
        <v>1000</v>
      </c>
      <c r="Q37" s="1550">
        <v>46.94</v>
      </c>
      <c r="T37" s="204"/>
    </row>
    <row r="38" spans="1:20" s="146" customFormat="1" ht="12">
      <c r="A38" s="146">
        <v>32</v>
      </c>
      <c r="B38" s="1549">
        <v>67</v>
      </c>
      <c r="C38" s="1549" t="s">
        <v>29</v>
      </c>
      <c r="D38" s="1549" t="s">
        <v>5</v>
      </c>
      <c r="E38" s="1544">
        <v>509185159</v>
      </c>
      <c r="F38" s="1545" t="s">
        <v>315</v>
      </c>
      <c r="G38" s="1538" t="s">
        <v>953</v>
      </c>
      <c r="H38" s="280">
        <v>1.35</v>
      </c>
      <c r="I38" s="280">
        <v>59.148290000000003</v>
      </c>
      <c r="J38" s="1550">
        <v>1.5</v>
      </c>
      <c r="K38" s="1550"/>
      <c r="L38" s="1541"/>
      <c r="M38" s="1541">
        <f t="shared" si="2"/>
        <v>1.5</v>
      </c>
      <c r="N38" s="1550">
        <f t="shared" si="3"/>
        <v>1.35</v>
      </c>
      <c r="O38" s="155">
        <v>0</v>
      </c>
      <c r="P38" s="156">
        <v>1350</v>
      </c>
      <c r="Q38" s="1550">
        <v>59.15</v>
      </c>
      <c r="T38" s="204"/>
    </row>
    <row r="39" spans="1:20" s="146" customFormat="1" ht="12">
      <c r="A39" s="146">
        <v>33</v>
      </c>
      <c r="B39" s="1549">
        <v>68</v>
      </c>
      <c r="C39" s="1549" t="s">
        <v>29</v>
      </c>
      <c r="D39" s="1549" t="s">
        <v>5</v>
      </c>
      <c r="E39" s="1544">
        <v>509185169</v>
      </c>
      <c r="F39" s="1545" t="s">
        <v>313</v>
      </c>
      <c r="G39" s="1538" t="s">
        <v>955</v>
      </c>
      <c r="H39" s="280">
        <v>1.65</v>
      </c>
      <c r="I39" s="280">
        <v>61.233539999999998</v>
      </c>
      <c r="J39" s="1550">
        <v>1.63</v>
      </c>
      <c r="K39" s="1550">
        <v>1.63</v>
      </c>
      <c r="L39" s="1541"/>
      <c r="M39" s="1541">
        <f t="shared" si="2"/>
        <v>0</v>
      </c>
      <c r="N39" s="1550">
        <f t="shared" si="3"/>
        <v>1.65</v>
      </c>
      <c r="O39" s="155">
        <v>0</v>
      </c>
      <c r="P39" s="156">
        <v>1650</v>
      </c>
      <c r="Q39" s="1550">
        <v>61.23</v>
      </c>
      <c r="T39" s="204"/>
    </row>
    <row r="40" spans="1:20" s="146" customFormat="1" ht="12">
      <c r="A40" s="146">
        <v>34</v>
      </c>
      <c r="B40" s="1549">
        <v>69</v>
      </c>
      <c r="C40" s="1549" t="s">
        <v>29</v>
      </c>
      <c r="D40" s="1549" t="s">
        <v>5</v>
      </c>
      <c r="E40" s="1544">
        <v>509185179</v>
      </c>
      <c r="F40" s="1545" t="s">
        <v>314</v>
      </c>
      <c r="G40" s="1538" t="s">
        <v>954</v>
      </c>
      <c r="H40" s="280">
        <v>1.2</v>
      </c>
      <c r="I40" s="280">
        <v>33.189770000000003</v>
      </c>
      <c r="J40" s="1550">
        <v>1</v>
      </c>
      <c r="K40" s="1550"/>
      <c r="L40" s="1541"/>
      <c r="M40" s="1541">
        <f t="shared" si="2"/>
        <v>1</v>
      </c>
      <c r="N40" s="1550">
        <f t="shared" si="3"/>
        <v>1.2</v>
      </c>
      <c r="O40" s="155">
        <v>0</v>
      </c>
      <c r="P40" s="156">
        <v>1200</v>
      </c>
      <c r="Q40" s="1550">
        <v>33.19</v>
      </c>
      <c r="T40" s="204"/>
    </row>
    <row r="41" spans="1:20" s="146" customFormat="1" ht="36">
      <c r="A41" s="146">
        <v>35</v>
      </c>
      <c r="B41" s="1549">
        <v>70</v>
      </c>
      <c r="C41" s="1549" t="s">
        <v>29</v>
      </c>
      <c r="D41" s="1549" t="s">
        <v>5</v>
      </c>
      <c r="E41" s="1544">
        <v>509185199</v>
      </c>
      <c r="F41" s="1545" t="s">
        <v>422</v>
      </c>
      <c r="G41" s="1538" t="s">
        <v>929</v>
      </c>
      <c r="H41" s="280">
        <v>2.5</v>
      </c>
      <c r="I41" s="280">
        <v>44.23</v>
      </c>
      <c r="J41" s="1550">
        <v>2.5</v>
      </c>
      <c r="K41" s="1550"/>
      <c r="L41" s="1541"/>
      <c r="M41" s="1541">
        <f t="shared" si="2"/>
        <v>2.5</v>
      </c>
      <c r="N41" s="1550">
        <f t="shared" si="3"/>
        <v>2.5</v>
      </c>
      <c r="O41" s="155">
        <v>0</v>
      </c>
      <c r="P41" s="156">
        <v>2500</v>
      </c>
      <c r="Q41" s="1550">
        <v>44.23</v>
      </c>
      <c r="T41" s="204"/>
    </row>
    <row r="42" spans="1:20" s="146" customFormat="1" ht="12">
      <c r="A42" s="146">
        <v>36</v>
      </c>
      <c r="B42" s="1546">
        <v>107</v>
      </c>
      <c r="C42" s="1546" t="s">
        <v>29</v>
      </c>
      <c r="D42" s="1546" t="s">
        <v>164</v>
      </c>
      <c r="E42" s="1548">
        <v>509255055</v>
      </c>
      <c r="F42" s="1547" t="s">
        <v>286</v>
      </c>
      <c r="G42" s="1538" t="s">
        <v>1048</v>
      </c>
      <c r="H42" s="273">
        <v>1.1000000000000001</v>
      </c>
      <c r="I42" s="273">
        <v>83.830179999999999</v>
      </c>
      <c r="J42" s="1543">
        <v>1.1000000000000001</v>
      </c>
      <c r="K42" s="1543"/>
      <c r="L42" s="1558"/>
      <c r="M42" s="1541">
        <f t="shared" ref="M42:M44" si="4">J42-K42-L42</f>
        <v>1.1000000000000001</v>
      </c>
      <c r="N42" s="1550">
        <f t="shared" ref="N42:N44" si="5">(P42-O42)/1000</f>
        <v>1.1000000000000001</v>
      </c>
      <c r="O42" s="155">
        <v>0</v>
      </c>
      <c r="P42" s="156">
        <v>1100</v>
      </c>
      <c r="Q42" s="1543">
        <v>83.83</v>
      </c>
      <c r="T42" s="204"/>
    </row>
    <row r="43" spans="1:20" s="146" customFormat="1" ht="12">
      <c r="A43" s="146">
        <v>37</v>
      </c>
      <c r="B43" s="1546">
        <v>108</v>
      </c>
      <c r="C43" s="1546" t="s">
        <v>29</v>
      </c>
      <c r="D43" s="1546" t="s">
        <v>164</v>
      </c>
      <c r="E43" s="1548">
        <v>509255077</v>
      </c>
      <c r="F43" s="1547" t="s">
        <v>408</v>
      </c>
      <c r="G43" s="1538" t="s">
        <v>1044</v>
      </c>
      <c r="H43" s="273">
        <v>0.61</v>
      </c>
      <c r="I43" s="273">
        <v>45.450150000000001</v>
      </c>
      <c r="J43" s="1543">
        <v>1.21</v>
      </c>
      <c r="K43" s="1543"/>
      <c r="L43" s="1558"/>
      <c r="M43" s="1541">
        <f t="shared" si="4"/>
        <v>1.21</v>
      </c>
      <c r="N43" s="1550">
        <f t="shared" si="5"/>
        <v>0.61</v>
      </c>
      <c r="O43" s="155">
        <v>600</v>
      </c>
      <c r="P43" s="156">
        <v>1210</v>
      </c>
      <c r="Q43" s="1543">
        <v>45.45</v>
      </c>
      <c r="T43" s="204"/>
    </row>
    <row r="44" spans="1:20" s="146" customFormat="1" ht="12">
      <c r="A44" s="146">
        <v>38</v>
      </c>
      <c r="B44" s="1546">
        <v>109</v>
      </c>
      <c r="C44" s="1546" t="s">
        <v>29</v>
      </c>
      <c r="D44" s="1546" t="s">
        <v>164</v>
      </c>
      <c r="E44" s="1548">
        <v>509255080</v>
      </c>
      <c r="F44" s="1547" t="s">
        <v>272</v>
      </c>
      <c r="G44" s="1538" t="s">
        <v>1065</v>
      </c>
      <c r="H44" s="273">
        <v>0.49</v>
      </c>
      <c r="I44" s="273">
        <v>30.09</v>
      </c>
      <c r="J44" s="1543">
        <v>0.49</v>
      </c>
      <c r="K44" s="1543"/>
      <c r="L44" s="1558"/>
      <c r="M44" s="1541">
        <f t="shared" si="4"/>
        <v>0.49</v>
      </c>
      <c r="N44" s="1550">
        <f t="shared" si="5"/>
        <v>0.49</v>
      </c>
      <c r="O44" s="155">
        <v>0</v>
      </c>
      <c r="P44" s="156">
        <v>490</v>
      </c>
      <c r="Q44" s="1543">
        <v>30.09</v>
      </c>
      <c r="T44" s="204"/>
    </row>
    <row r="45" spans="1:20" s="146" customFormat="1" ht="24">
      <c r="A45" s="146">
        <v>39</v>
      </c>
      <c r="B45" s="1546">
        <v>112</v>
      </c>
      <c r="C45" s="1546" t="s">
        <v>29</v>
      </c>
      <c r="D45" s="1546" t="s">
        <v>28</v>
      </c>
      <c r="E45" s="1548">
        <v>509215025</v>
      </c>
      <c r="F45" s="1547" t="s">
        <v>270</v>
      </c>
      <c r="G45" s="1538" t="s">
        <v>1115</v>
      </c>
      <c r="H45" s="273">
        <v>1</v>
      </c>
      <c r="I45" s="273">
        <v>85.066419999999994</v>
      </c>
      <c r="J45" s="1543">
        <v>3</v>
      </c>
      <c r="K45" s="1543">
        <v>0.6</v>
      </c>
      <c r="L45" s="1558"/>
      <c r="M45" s="1541">
        <f>J45-K45-L45</f>
        <v>2.4</v>
      </c>
      <c r="N45" s="1550">
        <f>(P45-O45)/1000</f>
        <v>1</v>
      </c>
      <c r="O45" s="155">
        <v>1100</v>
      </c>
      <c r="P45" s="156">
        <v>2100</v>
      </c>
      <c r="Q45" s="1543">
        <v>85.07</v>
      </c>
      <c r="T45" s="204"/>
    </row>
    <row r="46" spans="1:20" s="146" customFormat="1" ht="24">
      <c r="A46" s="146">
        <v>40</v>
      </c>
      <c r="B46" s="1546">
        <v>113</v>
      </c>
      <c r="C46" s="1546" t="s">
        <v>29</v>
      </c>
      <c r="D46" s="1546" t="s">
        <v>28</v>
      </c>
      <c r="E46" s="295" t="s">
        <v>267</v>
      </c>
      <c r="F46" s="1547" t="s">
        <v>268</v>
      </c>
      <c r="G46" s="1538" t="s">
        <v>2267</v>
      </c>
      <c r="H46" s="273">
        <v>1.1000000000000001</v>
      </c>
      <c r="I46" s="273">
        <v>68.395380000000003</v>
      </c>
      <c r="J46" s="1543">
        <v>2.5</v>
      </c>
      <c r="K46" s="1543">
        <v>0.6</v>
      </c>
      <c r="L46" s="1558"/>
      <c r="M46" s="1541">
        <f>J46-K46-L46</f>
        <v>1.9</v>
      </c>
      <c r="N46" s="1550">
        <f>(P46-O46)/1000</f>
        <v>1.1000000000000001</v>
      </c>
      <c r="O46" s="155">
        <v>0</v>
      </c>
      <c r="P46" s="156">
        <v>1100</v>
      </c>
      <c r="Q46" s="1543">
        <v>68.400000000000006</v>
      </c>
      <c r="T46" s="204"/>
    </row>
    <row r="47" spans="1:20" s="146" customFormat="1" ht="12">
      <c r="A47" s="146">
        <v>41</v>
      </c>
      <c r="B47" s="1546">
        <v>114</v>
      </c>
      <c r="C47" s="1546" t="s">
        <v>29</v>
      </c>
      <c r="D47" s="1546" t="s">
        <v>28</v>
      </c>
      <c r="E47" s="1548">
        <v>509215126</v>
      </c>
      <c r="F47" s="1547" t="s">
        <v>406</v>
      </c>
      <c r="G47" s="1538" t="s">
        <v>1116</v>
      </c>
      <c r="H47" s="273">
        <v>0.3</v>
      </c>
      <c r="I47" s="273">
        <v>18.212959999999999</v>
      </c>
      <c r="J47" s="1543">
        <v>2</v>
      </c>
      <c r="K47" s="1543"/>
      <c r="L47" s="1558"/>
      <c r="M47" s="1541">
        <f>J47-K47-L47</f>
        <v>2</v>
      </c>
      <c r="N47" s="1550">
        <f>(P47-O47)/1000</f>
        <v>0.3</v>
      </c>
      <c r="O47" s="155">
        <v>0</v>
      </c>
      <c r="P47" s="156">
        <v>300</v>
      </c>
      <c r="Q47" s="1543">
        <v>18.21</v>
      </c>
      <c r="T47" s="204"/>
    </row>
    <row r="48" spans="1:20" s="146" customFormat="1" ht="24">
      <c r="A48" s="146">
        <v>42</v>
      </c>
      <c r="B48" s="1546">
        <v>118</v>
      </c>
      <c r="C48" s="1546" t="s">
        <v>29</v>
      </c>
      <c r="D48" s="1546" t="s">
        <v>99</v>
      </c>
      <c r="E48" s="1548">
        <v>509295034</v>
      </c>
      <c r="F48" s="1547" t="s">
        <v>266</v>
      </c>
      <c r="G48" s="1557" t="s">
        <v>2271</v>
      </c>
      <c r="H48" s="273">
        <v>1.395</v>
      </c>
      <c r="I48" s="273">
        <v>66.738889999999998</v>
      </c>
      <c r="J48" s="1543">
        <v>3.5</v>
      </c>
      <c r="K48" s="1543">
        <v>0.6</v>
      </c>
      <c r="L48" s="1558"/>
      <c r="M48" s="1541">
        <f>J48-K48-L48</f>
        <v>2.9</v>
      </c>
      <c r="N48" s="1550">
        <f>(P48-O48)/1000</f>
        <v>1.395</v>
      </c>
      <c r="O48" s="155">
        <v>600</v>
      </c>
      <c r="P48" s="156">
        <v>1995</v>
      </c>
      <c r="Q48" s="1543">
        <v>66.739999999999995</v>
      </c>
      <c r="T48" s="204"/>
    </row>
    <row r="49" spans="1:20" s="146" customFormat="1" ht="12">
      <c r="A49" s="146">
        <v>43</v>
      </c>
      <c r="B49" s="1546">
        <v>119</v>
      </c>
      <c r="C49" s="1546" t="s">
        <v>29</v>
      </c>
      <c r="D49" s="1546" t="s">
        <v>99</v>
      </c>
      <c r="E49" s="1548">
        <v>509295063</v>
      </c>
      <c r="F49" s="1547" t="s">
        <v>263</v>
      </c>
      <c r="G49" s="1557" t="s">
        <v>2272</v>
      </c>
      <c r="H49" s="273">
        <v>1.28</v>
      </c>
      <c r="I49" s="273">
        <v>46.89781</v>
      </c>
      <c r="J49" s="1543">
        <v>1.3</v>
      </c>
      <c r="K49" s="1543"/>
      <c r="L49" s="1558"/>
      <c r="M49" s="1541">
        <f>J49-K49-L49</f>
        <v>1.3</v>
      </c>
      <c r="N49" s="1550">
        <f>(P49-O49)/1000</f>
        <v>1.28</v>
      </c>
      <c r="O49" s="155">
        <v>0</v>
      </c>
      <c r="P49" s="156">
        <v>1280</v>
      </c>
      <c r="Q49" s="1543">
        <v>46.89</v>
      </c>
      <c r="T49" s="204"/>
    </row>
    <row r="50" spans="1:20" s="146" customFormat="1" ht="12">
      <c r="A50" s="146">
        <v>44</v>
      </c>
      <c r="B50" s="1549">
        <v>121</v>
      </c>
      <c r="C50" s="1549" t="s">
        <v>29</v>
      </c>
      <c r="D50" s="1549" t="s">
        <v>106</v>
      </c>
      <c r="E50" s="1544">
        <v>509545041</v>
      </c>
      <c r="F50" s="1545" t="s">
        <v>254</v>
      </c>
      <c r="G50" s="1538" t="s">
        <v>1134</v>
      </c>
      <c r="H50" s="273">
        <v>0.93</v>
      </c>
      <c r="I50" s="273">
        <v>43.18759</v>
      </c>
      <c r="J50" s="1543">
        <v>2.58</v>
      </c>
      <c r="K50" s="1543"/>
      <c r="L50" s="1558"/>
      <c r="M50" s="1541">
        <f t="shared" ref="M50:M55" si="6">J50-K50-L50</f>
        <v>2.58</v>
      </c>
      <c r="N50" s="1550">
        <f t="shared" ref="N50:N55" si="7">(P50-O50)/1000</f>
        <v>0.93</v>
      </c>
      <c r="O50" s="155">
        <v>0</v>
      </c>
      <c r="P50" s="156">
        <v>930</v>
      </c>
      <c r="Q50" s="1543">
        <v>43.19</v>
      </c>
      <c r="T50" s="204"/>
    </row>
    <row r="51" spans="1:20" s="146" customFormat="1" ht="12">
      <c r="A51" s="146">
        <v>45</v>
      </c>
      <c r="B51" s="1546">
        <v>125</v>
      </c>
      <c r="C51" s="1546" t="s">
        <v>29</v>
      </c>
      <c r="D51" s="1546" t="s">
        <v>98</v>
      </c>
      <c r="E51" s="1548">
        <v>509545009</v>
      </c>
      <c r="F51" s="1547" t="s">
        <v>252</v>
      </c>
      <c r="G51" s="1538" t="s">
        <v>1136</v>
      </c>
      <c r="H51" s="273">
        <v>1.42</v>
      </c>
      <c r="I51" s="273">
        <v>76.900000000000006</v>
      </c>
      <c r="J51" s="1543">
        <v>1.91</v>
      </c>
      <c r="K51" s="1543"/>
      <c r="L51" s="1558"/>
      <c r="M51" s="1541">
        <f t="shared" si="6"/>
        <v>1.91</v>
      </c>
      <c r="N51" s="1550">
        <f t="shared" si="7"/>
        <v>1.385</v>
      </c>
      <c r="O51" s="155">
        <v>525</v>
      </c>
      <c r="P51" s="156">
        <v>1910</v>
      </c>
      <c r="Q51" s="1543">
        <v>76.900000000000006</v>
      </c>
      <c r="T51" s="204"/>
    </row>
    <row r="52" spans="1:20" s="146" customFormat="1" ht="12">
      <c r="A52" s="146">
        <v>46</v>
      </c>
      <c r="B52" s="1546">
        <v>126</v>
      </c>
      <c r="C52" s="1546" t="s">
        <v>29</v>
      </c>
      <c r="D52" s="1546" t="s">
        <v>106</v>
      </c>
      <c r="E52" s="1548">
        <v>509545043</v>
      </c>
      <c r="F52" s="1547" t="s">
        <v>253</v>
      </c>
      <c r="G52" s="1538" t="s">
        <v>1135</v>
      </c>
      <c r="H52" s="273">
        <v>1.25</v>
      </c>
      <c r="I52" s="273">
        <v>53.6</v>
      </c>
      <c r="J52" s="1543">
        <v>4.45</v>
      </c>
      <c r="K52" s="1543">
        <v>1.65</v>
      </c>
      <c r="L52" s="1558"/>
      <c r="M52" s="1541">
        <f t="shared" si="6"/>
        <v>2.8000000000000003</v>
      </c>
      <c r="N52" s="1550">
        <f t="shared" si="7"/>
        <v>1.25</v>
      </c>
      <c r="O52" s="155">
        <v>1550</v>
      </c>
      <c r="P52" s="156">
        <v>2800</v>
      </c>
      <c r="Q52" s="1543">
        <v>53.6</v>
      </c>
      <c r="T52" s="204"/>
    </row>
    <row r="53" spans="1:20" s="146" customFormat="1" ht="12">
      <c r="A53" s="146">
        <v>47</v>
      </c>
      <c r="B53" s="1546">
        <v>127</v>
      </c>
      <c r="C53" s="1546" t="s">
        <v>29</v>
      </c>
      <c r="D53" s="1546" t="s">
        <v>106</v>
      </c>
      <c r="E53" s="1548">
        <v>509545057</v>
      </c>
      <c r="F53" s="1547" t="s">
        <v>257</v>
      </c>
      <c r="G53" s="1538" t="s">
        <v>2278</v>
      </c>
      <c r="H53" s="273">
        <v>0.96499999999999997</v>
      </c>
      <c r="I53" s="273">
        <v>43.447299999999998</v>
      </c>
      <c r="J53" s="1543">
        <v>1.25</v>
      </c>
      <c r="K53" s="1543"/>
      <c r="L53" s="1558"/>
      <c r="M53" s="1541">
        <f t="shared" si="6"/>
        <v>1.25</v>
      </c>
      <c r="N53" s="1550">
        <f t="shared" si="7"/>
        <v>0.96499999999999997</v>
      </c>
      <c r="O53" s="155">
        <v>0</v>
      </c>
      <c r="P53" s="156">
        <v>965</v>
      </c>
      <c r="Q53" s="1543">
        <v>43.45</v>
      </c>
      <c r="T53" s="204"/>
    </row>
    <row r="54" spans="1:20" s="146" customFormat="1" ht="12">
      <c r="A54" s="146">
        <v>48</v>
      </c>
      <c r="B54" s="1546">
        <v>128</v>
      </c>
      <c r="C54" s="1546" t="s">
        <v>29</v>
      </c>
      <c r="D54" s="1546" t="s">
        <v>106</v>
      </c>
      <c r="E54" s="1548">
        <v>509545081</v>
      </c>
      <c r="F54" s="1547" t="s">
        <v>259</v>
      </c>
      <c r="G54" s="1538" t="s">
        <v>2279</v>
      </c>
      <c r="H54" s="273">
        <v>0.52500000000000002</v>
      </c>
      <c r="I54" s="273">
        <v>21</v>
      </c>
      <c r="J54" s="1543">
        <v>5</v>
      </c>
      <c r="K54" s="1543">
        <v>0.9</v>
      </c>
      <c r="L54" s="1558"/>
      <c r="M54" s="1541">
        <f t="shared" si="6"/>
        <v>4.0999999999999996</v>
      </c>
      <c r="N54" s="1550">
        <f t="shared" si="7"/>
        <v>0.52500000000000002</v>
      </c>
      <c r="O54" s="155">
        <v>4475</v>
      </c>
      <c r="P54" s="156">
        <v>5000</v>
      </c>
      <c r="Q54" s="1543">
        <v>20.399999999999999</v>
      </c>
      <c r="T54" s="204"/>
    </row>
    <row r="55" spans="1:20" s="146" customFormat="1" ht="12">
      <c r="A55" s="146">
        <v>49</v>
      </c>
      <c r="B55" s="1546">
        <v>129</v>
      </c>
      <c r="C55" s="1549" t="s">
        <v>29</v>
      </c>
      <c r="D55" s="1549" t="s">
        <v>106</v>
      </c>
      <c r="E55" s="1544">
        <v>509545263</v>
      </c>
      <c r="F55" s="1545" t="s">
        <v>440</v>
      </c>
      <c r="G55" s="1538" t="s">
        <v>1140</v>
      </c>
      <c r="H55" s="280">
        <v>0.72</v>
      </c>
      <c r="I55" s="280">
        <v>58</v>
      </c>
      <c r="J55" s="1550">
        <v>0.72</v>
      </c>
      <c r="K55" s="1550"/>
      <c r="L55" s="1541"/>
      <c r="M55" s="1541">
        <f t="shared" si="6"/>
        <v>0.72</v>
      </c>
      <c r="N55" s="1550">
        <f t="shared" si="7"/>
        <v>0.72</v>
      </c>
      <c r="O55" s="155">
        <v>0</v>
      </c>
      <c r="P55" s="156">
        <v>720</v>
      </c>
      <c r="Q55" s="1550">
        <v>63.68</v>
      </c>
      <c r="T55" s="204"/>
    </row>
    <row r="56" spans="1:20" s="146" customFormat="1" ht="12">
      <c r="A56" s="146">
        <v>50</v>
      </c>
      <c r="B56" s="1546">
        <v>143</v>
      </c>
      <c r="C56" s="1546" t="s">
        <v>21</v>
      </c>
      <c r="D56" s="1546" t="s">
        <v>18</v>
      </c>
      <c r="E56" s="1548">
        <v>542845032</v>
      </c>
      <c r="F56" s="1547" t="s">
        <v>242</v>
      </c>
      <c r="G56" s="1557" t="s">
        <v>1269</v>
      </c>
      <c r="H56" s="273">
        <v>0.79</v>
      </c>
      <c r="I56" s="273">
        <v>40.296520000000001</v>
      </c>
      <c r="J56" s="1543">
        <v>1.75</v>
      </c>
      <c r="K56" s="1543">
        <v>0</v>
      </c>
      <c r="L56" s="1558"/>
      <c r="M56" s="1541">
        <f t="shared" ref="M56:M58" si="8">J56-K56-L56</f>
        <v>1.75</v>
      </c>
      <c r="N56" s="1550">
        <f t="shared" ref="N56:N58" si="9">(P56-O56)/1000</f>
        <v>0.79</v>
      </c>
      <c r="O56" s="155">
        <v>0</v>
      </c>
      <c r="P56" s="156">
        <v>790</v>
      </c>
      <c r="Q56" s="1543">
        <v>40.299999999999997</v>
      </c>
      <c r="T56" s="204"/>
    </row>
    <row r="57" spans="1:20" s="146" customFormat="1" ht="12">
      <c r="A57" s="146">
        <v>51</v>
      </c>
      <c r="B57" s="1546">
        <v>144</v>
      </c>
      <c r="C57" s="1546" t="s">
        <v>21</v>
      </c>
      <c r="D57" s="1546" t="s">
        <v>18</v>
      </c>
      <c r="E57" s="1548">
        <v>542435090</v>
      </c>
      <c r="F57" s="1547" t="s">
        <v>233</v>
      </c>
      <c r="G57" s="1557" t="s">
        <v>1281</v>
      </c>
      <c r="H57" s="273">
        <v>0.8</v>
      </c>
      <c r="I57" s="273">
        <v>54.03</v>
      </c>
      <c r="J57" s="1543">
        <v>1.3</v>
      </c>
      <c r="K57" s="1543">
        <v>0</v>
      </c>
      <c r="L57" s="1558"/>
      <c r="M57" s="1541">
        <f t="shared" si="8"/>
        <v>1.3</v>
      </c>
      <c r="N57" s="1550">
        <f t="shared" si="9"/>
        <v>0.8</v>
      </c>
      <c r="O57" s="155">
        <v>0</v>
      </c>
      <c r="P57" s="156">
        <v>800</v>
      </c>
      <c r="Q57" s="1543">
        <v>54.05</v>
      </c>
      <c r="T57" s="204"/>
    </row>
    <row r="58" spans="1:20" s="146" customFormat="1" ht="24">
      <c r="A58" s="146">
        <v>52</v>
      </c>
      <c r="B58" s="1546">
        <v>145</v>
      </c>
      <c r="C58" s="1546" t="s">
        <v>21</v>
      </c>
      <c r="D58" s="1546" t="s">
        <v>18</v>
      </c>
      <c r="E58" s="1548">
        <v>542845120</v>
      </c>
      <c r="F58" s="1547" t="s">
        <v>236</v>
      </c>
      <c r="G58" s="1557" t="s">
        <v>1282</v>
      </c>
      <c r="H58" s="273">
        <v>1</v>
      </c>
      <c r="I58" s="273">
        <v>26.19</v>
      </c>
      <c r="J58" s="1543">
        <v>1</v>
      </c>
      <c r="K58" s="1543">
        <v>0</v>
      </c>
      <c r="L58" s="1558"/>
      <c r="M58" s="1541">
        <f t="shared" si="8"/>
        <v>1</v>
      </c>
      <c r="N58" s="1550">
        <f t="shared" si="9"/>
        <v>1</v>
      </c>
      <c r="O58" s="155">
        <v>0</v>
      </c>
      <c r="P58" s="156">
        <v>1000</v>
      </c>
      <c r="Q58" s="1543">
        <v>26.19</v>
      </c>
      <c r="T58" s="204"/>
    </row>
    <row r="59" spans="1:20" s="146" customFormat="1" ht="12">
      <c r="A59" s="146">
        <v>53</v>
      </c>
      <c r="B59" s="1546">
        <v>148</v>
      </c>
      <c r="C59" s="1546" t="s">
        <v>21</v>
      </c>
      <c r="D59" s="1546" t="s">
        <v>5</v>
      </c>
      <c r="E59" s="1548">
        <v>542405313</v>
      </c>
      <c r="F59" s="1547" t="s">
        <v>402</v>
      </c>
      <c r="G59" s="1557" t="s">
        <v>1285</v>
      </c>
      <c r="H59" s="273">
        <v>0.1</v>
      </c>
      <c r="I59" s="273">
        <v>4.97</v>
      </c>
      <c r="J59" s="1543">
        <v>3.4</v>
      </c>
      <c r="K59" s="1543">
        <v>0</v>
      </c>
      <c r="L59" s="1558"/>
      <c r="M59" s="1541">
        <f>J59-K59-L59</f>
        <v>3.4</v>
      </c>
      <c r="N59" s="1550">
        <f>(P59-O59)/1000</f>
        <v>0.1</v>
      </c>
      <c r="O59" s="155">
        <v>0</v>
      </c>
      <c r="P59" s="156">
        <v>100</v>
      </c>
      <c r="Q59" s="1543">
        <v>4.97</v>
      </c>
      <c r="T59" s="204"/>
    </row>
    <row r="60" spans="1:20" s="146" customFormat="1" ht="12">
      <c r="A60" s="146">
        <v>54</v>
      </c>
      <c r="B60" s="1546">
        <v>154</v>
      </c>
      <c r="C60" s="1546" t="s">
        <v>8</v>
      </c>
      <c r="D60" s="1546" t="s">
        <v>174</v>
      </c>
      <c r="E60" s="1548">
        <v>578385109</v>
      </c>
      <c r="F60" s="1547" t="s">
        <v>222</v>
      </c>
      <c r="G60" s="1557" t="s">
        <v>1302</v>
      </c>
      <c r="H60" s="273">
        <v>0.1</v>
      </c>
      <c r="I60" s="273">
        <v>3.1353900000000001</v>
      </c>
      <c r="J60" s="1543">
        <v>0.6</v>
      </c>
      <c r="K60" s="1543">
        <v>0</v>
      </c>
      <c r="L60" s="1558"/>
      <c r="M60" s="1541">
        <f t="shared" ref="M60" si="10">J60-K60-L60</f>
        <v>0.6</v>
      </c>
      <c r="N60" s="1550">
        <f t="shared" ref="N60" si="11">(P60-O60)/1000</f>
        <v>0.1</v>
      </c>
      <c r="O60" s="155">
        <v>0</v>
      </c>
      <c r="P60" s="156">
        <v>100</v>
      </c>
      <c r="Q60" s="1543">
        <v>3.14</v>
      </c>
      <c r="T60" s="204"/>
    </row>
    <row r="61" spans="1:20" s="146" customFormat="1" ht="12">
      <c r="A61" s="146">
        <v>55</v>
      </c>
      <c r="B61" s="1546">
        <v>160</v>
      </c>
      <c r="C61" s="1546" t="s">
        <v>8</v>
      </c>
      <c r="D61" s="1546" t="s">
        <v>5</v>
      </c>
      <c r="E61" s="1548">
        <v>578955341</v>
      </c>
      <c r="F61" s="1547" t="s">
        <v>211</v>
      </c>
      <c r="G61" s="1557" t="s">
        <v>1313</v>
      </c>
      <c r="H61" s="273">
        <v>0.55000000000000004</v>
      </c>
      <c r="I61" s="273">
        <v>11.060460000000001</v>
      </c>
      <c r="J61" s="1543">
        <v>1</v>
      </c>
      <c r="K61" s="1543">
        <v>0</v>
      </c>
      <c r="L61" s="1558"/>
      <c r="M61" s="1541">
        <f t="shared" ref="M61:M62" si="12">J61-K61-L61</f>
        <v>1</v>
      </c>
      <c r="N61" s="1550">
        <f t="shared" ref="N61:N62" si="13">(P61-O61)/1000</f>
        <v>0.55000000000000004</v>
      </c>
      <c r="O61" s="155">
        <v>0</v>
      </c>
      <c r="P61" s="156">
        <v>550</v>
      </c>
      <c r="Q61" s="1543">
        <v>11.06</v>
      </c>
      <c r="T61" s="204"/>
    </row>
    <row r="62" spans="1:20" s="146" customFormat="1" ht="12">
      <c r="A62" s="146">
        <v>56</v>
      </c>
      <c r="B62" s="1546">
        <v>161</v>
      </c>
      <c r="C62" s="1546" t="s">
        <v>8</v>
      </c>
      <c r="D62" s="1546" t="s">
        <v>5</v>
      </c>
      <c r="E62" s="1548">
        <v>578955342</v>
      </c>
      <c r="F62" s="1547" t="s">
        <v>210</v>
      </c>
      <c r="G62" s="1557" t="s">
        <v>1314</v>
      </c>
      <c r="H62" s="273">
        <v>0.6</v>
      </c>
      <c r="I62" s="273">
        <v>14.74728</v>
      </c>
      <c r="J62" s="1543">
        <v>0.45</v>
      </c>
      <c r="K62" s="1543">
        <v>0</v>
      </c>
      <c r="L62" s="1558"/>
      <c r="M62" s="1541">
        <f t="shared" si="12"/>
        <v>0.45</v>
      </c>
      <c r="N62" s="1550">
        <f t="shared" si="13"/>
        <v>0.6</v>
      </c>
      <c r="O62" s="155">
        <v>0</v>
      </c>
      <c r="P62" s="156">
        <v>600</v>
      </c>
      <c r="Q62" s="1543">
        <v>14.75</v>
      </c>
      <c r="T62" s="204"/>
    </row>
    <row r="63" spans="1:20" s="146" customFormat="1" ht="12">
      <c r="A63" s="146">
        <v>57</v>
      </c>
      <c r="B63" s="1549">
        <v>164</v>
      </c>
      <c r="C63" s="1549" t="s">
        <v>8</v>
      </c>
      <c r="D63" s="1549" t="s">
        <v>12</v>
      </c>
      <c r="E63" s="1544">
        <v>578965081</v>
      </c>
      <c r="F63" s="1545" t="s">
        <v>208</v>
      </c>
      <c r="G63" s="1538" t="s">
        <v>1324</v>
      </c>
      <c r="H63" s="280">
        <v>0.45</v>
      </c>
      <c r="I63" s="280">
        <v>25.58</v>
      </c>
      <c r="J63" s="1550">
        <v>1.25</v>
      </c>
      <c r="K63" s="1550">
        <v>0</v>
      </c>
      <c r="L63" s="1541"/>
      <c r="M63" s="1541">
        <f t="shared" ref="M63:M70" si="14">J63-K63-L63</f>
        <v>1.25</v>
      </c>
      <c r="N63" s="1550">
        <f t="shared" ref="N63:N70" si="15">(P63-O63)/1000</f>
        <v>0.45</v>
      </c>
      <c r="O63" s="155">
        <v>0</v>
      </c>
      <c r="P63" s="156">
        <v>450</v>
      </c>
      <c r="Q63" s="1550">
        <v>25.58</v>
      </c>
      <c r="T63" s="204"/>
    </row>
    <row r="64" spans="1:20" s="146" customFormat="1" ht="12">
      <c r="A64" s="146">
        <v>58</v>
      </c>
      <c r="B64" s="1549">
        <v>165</v>
      </c>
      <c r="C64" s="1549" t="s">
        <v>8</v>
      </c>
      <c r="D64" s="1549" t="s">
        <v>12</v>
      </c>
      <c r="E64" s="1544">
        <v>578965085</v>
      </c>
      <c r="F64" s="1545" t="s">
        <v>428</v>
      </c>
      <c r="G64" s="1538" t="s">
        <v>1325</v>
      </c>
      <c r="H64" s="280">
        <v>0.25800000000000001</v>
      </c>
      <c r="I64" s="280">
        <v>12.74</v>
      </c>
      <c r="J64" s="1550">
        <v>2.5</v>
      </c>
      <c r="K64" s="1550">
        <v>0</v>
      </c>
      <c r="L64" s="1541"/>
      <c r="M64" s="1541">
        <f t="shared" si="14"/>
        <v>2.5</v>
      </c>
      <c r="N64" s="1550">
        <f t="shared" si="15"/>
        <v>0.25800000000000001</v>
      </c>
      <c r="O64" s="155">
        <v>0</v>
      </c>
      <c r="P64" s="156">
        <v>258</v>
      </c>
      <c r="Q64" s="1550">
        <v>12.74</v>
      </c>
      <c r="T64" s="204"/>
    </row>
    <row r="65" spans="1:20" s="146" customFormat="1" ht="12">
      <c r="A65" s="146">
        <v>59</v>
      </c>
      <c r="B65" s="1546">
        <v>167</v>
      </c>
      <c r="C65" s="1546" t="s">
        <v>8</v>
      </c>
      <c r="D65" s="1546" t="s">
        <v>79</v>
      </c>
      <c r="E65" s="1548">
        <v>578665088</v>
      </c>
      <c r="F65" s="1547" t="s">
        <v>203</v>
      </c>
      <c r="G65" s="1557" t="s">
        <v>1332</v>
      </c>
      <c r="H65" s="273">
        <v>2</v>
      </c>
      <c r="I65" s="273">
        <v>124.57</v>
      </c>
      <c r="J65" s="1543">
        <v>2.5</v>
      </c>
      <c r="K65" s="1543">
        <v>1.5</v>
      </c>
      <c r="L65" s="1558"/>
      <c r="M65" s="1541">
        <f t="shared" si="14"/>
        <v>1</v>
      </c>
      <c r="N65" s="1550">
        <f t="shared" si="15"/>
        <v>1.5</v>
      </c>
      <c r="O65" s="155">
        <v>0</v>
      </c>
      <c r="P65" s="156">
        <v>1500</v>
      </c>
      <c r="Q65" s="1543">
        <v>89.57</v>
      </c>
      <c r="T65" s="204"/>
    </row>
    <row r="66" spans="1:20" s="146" customFormat="1" ht="12">
      <c r="A66" s="146">
        <v>60</v>
      </c>
      <c r="B66" s="1546">
        <v>170</v>
      </c>
      <c r="C66" s="1546" t="s">
        <v>8</v>
      </c>
      <c r="D66" s="1546" t="s">
        <v>11</v>
      </c>
      <c r="E66" s="1548">
        <v>578765012</v>
      </c>
      <c r="F66" s="1547" t="s">
        <v>435</v>
      </c>
      <c r="G66" s="1557" t="s">
        <v>1749</v>
      </c>
      <c r="H66" s="273">
        <v>1.62</v>
      </c>
      <c r="I66" s="273">
        <v>90.2</v>
      </c>
      <c r="J66" s="1543">
        <v>1.68</v>
      </c>
      <c r="K66" s="1543">
        <v>0</v>
      </c>
      <c r="L66" s="1558"/>
      <c r="M66" s="1541">
        <f t="shared" si="14"/>
        <v>1.68</v>
      </c>
      <c r="N66" s="1550">
        <f t="shared" si="15"/>
        <v>1.26</v>
      </c>
      <c r="O66" s="155">
        <v>660</v>
      </c>
      <c r="P66" s="156">
        <v>1920</v>
      </c>
      <c r="Q66" s="1543">
        <v>105.3</v>
      </c>
      <c r="T66" s="204"/>
    </row>
    <row r="67" spans="1:20" s="146" customFormat="1" ht="12">
      <c r="A67" s="146">
        <v>61</v>
      </c>
      <c r="B67" s="1546">
        <v>171</v>
      </c>
      <c r="C67" s="1546" t="s">
        <v>8</v>
      </c>
      <c r="D67" s="1546" t="s">
        <v>11</v>
      </c>
      <c r="E67" s="1548">
        <v>578765056</v>
      </c>
      <c r="F67" s="1547" t="s">
        <v>198</v>
      </c>
      <c r="G67" s="1557" t="s">
        <v>1750</v>
      </c>
      <c r="H67" s="273">
        <v>1</v>
      </c>
      <c r="I67" s="273">
        <v>60</v>
      </c>
      <c r="J67" s="1543">
        <v>2.2999999999999998</v>
      </c>
      <c r="K67" s="1543">
        <v>0</v>
      </c>
      <c r="L67" s="1558"/>
      <c r="M67" s="1541">
        <f t="shared" si="14"/>
        <v>2.2999999999999998</v>
      </c>
      <c r="N67" s="1550">
        <f t="shared" si="15"/>
        <v>1</v>
      </c>
      <c r="O67" s="155">
        <v>0</v>
      </c>
      <c r="P67" s="156">
        <v>1000</v>
      </c>
      <c r="Q67" s="1543">
        <v>96.36</v>
      </c>
      <c r="T67" s="204"/>
    </row>
    <row r="68" spans="1:20" s="146" customFormat="1" ht="12">
      <c r="A68" s="146">
        <v>62</v>
      </c>
      <c r="B68" s="1546">
        <v>177</v>
      </c>
      <c r="C68" s="1546" t="s">
        <v>1</v>
      </c>
      <c r="D68" s="1546" t="s">
        <v>1681</v>
      </c>
      <c r="E68" s="1548">
        <v>579885058</v>
      </c>
      <c r="F68" s="1547" t="s">
        <v>190</v>
      </c>
      <c r="G68" s="1557" t="s">
        <v>1342</v>
      </c>
      <c r="H68" s="273">
        <v>0.34</v>
      </c>
      <c r="I68" s="273">
        <v>11.77</v>
      </c>
      <c r="J68" s="1543">
        <v>0.94399999999999995</v>
      </c>
      <c r="K68" s="1543">
        <v>0.94399999999999995</v>
      </c>
      <c r="L68" s="1558"/>
      <c r="M68" s="1541">
        <f t="shared" si="14"/>
        <v>0</v>
      </c>
      <c r="N68" s="1550">
        <f t="shared" si="15"/>
        <v>0.65</v>
      </c>
      <c r="O68" s="155">
        <v>0</v>
      </c>
      <c r="P68" s="156">
        <v>650</v>
      </c>
      <c r="Q68" s="1543">
        <v>11.77</v>
      </c>
      <c r="T68" s="204"/>
    </row>
    <row r="69" spans="1:20" s="146" customFormat="1" ht="12">
      <c r="A69" s="146">
        <v>63</v>
      </c>
      <c r="B69" s="1546">
        <v>178</v>
      </c>
      <c r="C69" s="1546" t="s">
        <v>1</v>
      </c>
      <c r="D69" s="1546" t="s">
        <v>1681</v>
      </c>
      <c r="E69" s="1548">
        <v>579885059</v>
      </c>
      <c r="F69" s="1547" t="s">
        <v>191</v>
      </c>
      <c r="G69" s="1557" t="s">
        <v>1343</v>
      </c>
      <c r="H69" s="273">
        <v>0.35</v>
      </c>
      <c r="I69" s="273">
        <v>9.59</v>
      </c>
      <c r="J69" s="1543">
        <v>0.35</v>
      </c>
      <c r="K69" s="1543">
        <v>0.35</v>
      </c>
      <c r="L69" s="1558"/>
      <c r="M69" s="1541">
        <f t="shared" si="14"/>
        <v>0</v>
      </c>
      <c r="N69" s="1550">
        <f t="shared" si="15"/>
        <v>0.34</v>
      </c>
      <c r="O69" s="155">
        <v>0</v>
      </c>
      <c r="P69" s="156">
        <v>340</v>
      </c>
      <c r="Q69" s="1543">
        <v>9.59</v>
      </c>
      <c r="T69" s="204"/>
    </row>
    <row r="70" spans="1:20" s="146" customFormat="1" ht="12">
      <c r="A70" s="146">
        <v>64</v>
      </c>
      <c r="B70" s="1546">
        <v>181</v>
      </c>
      <c r="C70" s="1546" t="s">
        <v>1</v>
      </c>
      <c r="D70" s="1546" t="s">
        <v>5</v>
      </c>
      <c r="E70" s="1548">
        <v>579805099</v>
      </c>
      <c r="F70" s="1547" t="s">
        <v>429</v>
      </c>
      <c r="G70" s="1557" t="s">
        <v>1350</v>
      </c>
      <c r="H70" s="273">
        <v>1.5</v>
      </c>
      <c r="I70" s="273">
        <v>44.939459999999997</v>
      </c>
      <c r="J70" s="1543">
        <v>1.5</v>
      </c>
      <c r="K70" s="1543">
        <v>0</v>
      </c>
      <c r="L70" s="1558"/>
      <c r="M70" s="1541">
        <f t="shared" si="14"/>
        <v>1.5</v>
      </c>
      <c r="N70" s="1550">
        <f t="shared" si="15"/>
        <v>1.5</v>
      </c>
      <c r="O70" s="155">
        <v>0</v>
      </c>
      <c r="P70" s="156">
        <v>1500</v>
      </c>
      <c r="Q70" s="1543">
        <v>44.94</v>
      </c>
      <c r="T70" s="204"/>
    </row>
    <row r="71" spans="1:20" s="146" customFormat="1" ht="12">
      <c r="A71" s="146">
        <v>65</v>
      </c>
      <c r="B71" s="1546">
        <v>187</v>
      </c>
      <c r="C71" s="1546" t="s">
        <v>1</v>
      </c>
      <c r="D71" s="1546" t="s">
        <v>2</v>
      </c>
      <c r="E71" s="1548">
        <v>579585021</v>
      </c>
      <c r="F71" s="1547" t="s">
        <v>182</v>
      </c>
      <c r="G71" s="1557" t="s">
        <v>1357</v>
      </c>
      <c r="H71" s="273">
        <v>2</v>
      </c>
      <c r="I71" s="273">
        <v>47.014830000000003</v>
      </c>
      <c r="J71" s="1543">
        <v>2</v>
      </c>
      <c r="K71" s="1543">
        <v>2</v>
      </c>
      <c r="L71" s="1558"/>
      <c r="M71" s="1541">
        <f t="shared" ref="M71:M72" si="16">J71-K71-L71</f>
        <v>0</v>
      </c>
      <c r="N71" s="1550">
        <f t="shared" ref="N71:N72" si="17">(P71-O71)/1000</f>
        <v>2</v>
      </c>
      <c r="O71" s="155">
        <v>0</v>
      </c>
      <c r="P71" s="156">
        <v>2000</v>
      </c>
      <c r="Q71" s="1543">
        <v>47.01</v>
      </c>
      <c r="T71" s="204"/>
    </row>
    <row r="72" spans="1:20" s="146" customFormat="1" ht="12">
      <c r="A72" s="146">
        <v>66</v>
      </c>
      <c r="B72" s="1546">
        <v>188</v>
      </c>
      <c r="C72" s="1546" t="s">
        <v>1</v>
      </c>
      <c r="D72" s="1546" t="s">
        <v>2</v>
      </c>
      <c r="E72" s="1548">
        <v>579585036</v>
      </c>
      <c r="F72" s="1547" t="s">
        <v>779</v>
      </c>
      <c r="G72" s="1557" t="s">
        <v>1358</v>
      </c>
      <c r="H72" s="273">
        <v>2</v>
      </c>
      <c r="I72" s="273">
        <v>69.52</v>
      </c>
      <c r="J72" s="1543">
        <v>4</v>
      </c>
      <c r="K72" s="1543">
        <v>0</v>
      </c>
      <c r="L72" s="1558"/>
      <c r="M72" s="1541">
        <f t="shared" si="16"/>
        <v>4</v>
      </c>
      <c r="N72" s="1550">
        <f t="shared" si="17"/>
        <v>2</v>
      </c>
      <c r="O72" s="155">
        <v>0</v>
      </c>
      <c r="P72" s="156">
        <v>2000</v>
      </c>
      <c r="Q72" s="1543">
        <v>69.52</v>
      </c>
      <c r="T72" s="204"/>
    </row>
    <row r="73" spans="1:20" s="146" customFormat="1" ht="12">
      <c r="A73" s="146">
        <v>67</v>
      </c>
      <c r="B73" s="1546">
        <v>189</v>
      </c>
      <c r="C73" s="1546" t="s">
        <v>1</v>
      </c>
      <c r="D73" s="1546" t="s">
        <v>177</v>
      </c>
      <c r="E73" s="1548">
        <v>579475020</v>
      </c>
      <c r="F73" s="1547" t="s">
        <v>176</v>
      </c>
      <c r="G73" s="1557" t="s">
        <v>1359</v>
      </c>
      <c r="H73" s="273">
        <v>1.5</v>
      </c>
      <c r="I73" s="273">
        <v>62</v>
      </c>
      <c r="J73" s="1543">
        <v>1.5</v>
      </c>
      <c r="K73" s="1543">
        <v>1.5</v>
      </c>
      <c r="L73" s="1558"/>
      <c r="M73" s="1541">
        <f>J73-K73-L73</f>
        <v>0</v>
      </c>
      <c r="N73" s="1550">
        <f>(P73-O73)/1000</f>
        <v>1.5</v>
      </c>
      <c r="O73" s="155">
        <v>0</v>
      </c>
      <c r="P73" s="156">
        <v>1500</v>
      </c>
      <c r="Q73" s="1543">
        <v>61.02</v>
      </c>
      <c r="T73" s="204"/>
    </row>
    <row r="74" spans="1:20" s="149" customFormat="1" ht="12">
      <c r="B74" s="1223"/>
      <c r="C74" s="1223"/>
      <c r="D74" s="1223"/>
      <c r="E74" s="1224"/>
      <c r="F74" s="1225" t="s">
        <v>1773</v>
      </c>
      <c r="G74" s="1225"/>
      <c r="H74" s="1226" t="e">
        <f>#REF!+#REF!+#REF!+#REF!+#REF!+#REF!</f>
        <v>#REF!</v>
      </c>
      <c r="I74" s="1226" t="e">
        <f>#REF!+#REF!+#REF!+#REF!+#REF!+#REF!</f>
        <v>#REF!</v>
      </c>
      <c r="J74" s="1227"/>
      <c r="K74" s="1227"/>
      <c r="L74" s="1227"/>
      <c r="M74" s="1227"/>
      <c r="N74" s="1227">
        <f>SUM(N7:N73)</f>
        <v>72.960000000000008</v>
      </c>
      <c r="O74" s="1226"/>
      <c r="P74" s="1226"/>
      <c r="Q74" s="1227">
        <f>SUM(Q7:Q73)</f>
        <v>3490.1600000000008</v>
      </c>
      <c r="R74" s="595"/>
      <c r="T74" s="204"/>
    </row>
    <row r="75" spans="1:20" s="81" customFormat="1" ht="21">
      <c r="B75" s="1911" t="s">
        <v>1732</v>
      </c>
      <c r="C75" s="1911"/>
      <c r="D75" s="1911"/>
      <c r="E75" s="1911"/>
      <c r="F75" s="1911"/>
      <c r="G75" s="231"/>
      <c r="J75" s="240"/>
      <c r="K75" s="240"/>
      <c r="L75" s="226"/>
      <c r="M75" s="226"/>
      <c r="N75" s="226"/>
      <c r="Q75" s="240"/>
      <c r="T75" s="857"/>
    </row>
    <row r="76" spans="1:20" s="81" customFormat="1" ht="15.6">
      <c r="B76" s="222"/>
      <c r="C76" s="222"/>
      <c r="D76" s="222"/>
      <c r="E76" s="226"/>
      <c r="F76" s="231"/>
      <c r="G76" s="231"/>
      <c r="J76" s="240"/>
      <c r="K76" s="240"/>
      <c r="L76" s="226"/>
      <c r="M76" s="226"/>
      <c r="N76" s="226"/>
      <c r="Q76" s="240"/>
      <c r="T76" s="857"/>
    </row>
    <row r="77" spans="1:20" s="146" customFormat="1" ht="24">
      <c r="A77" s="146">
        <v>68</v>
      </c>
      <c r="B77" s="1549">
        <v>190</v>
      </c>
      <c r="C77" s="1549" t="s">
        <v>57</v>
      </c>
      <c r="D77" s="1549" t="s">
        <v>56</v>
      </c>
      <c r="E77" s="1544">
        <v>504855093</v>
      </c>
      <c r="F77" s="1545" t="s">
        <v>383</v>
      </c>
      <c r="G77" s="1538" t="s">
        <v>2281</v>
      </c>
      <c r="H77" s="280">
        <v>1.4350000000000001</v>
      </c>
      <c r="I77" s="280">
        <v>80.42</v>
      </c>
      <c r="J77" s="1550">
        <v>2.8</v>
      </c>
      <c r="K77" s="1550"/>
      <c r="L77" s="1541"/>
      <c r="M77" s="1541">
        <f t="shared" ref="M77:M89" si="18">J77-K77-L77</f>
        <v>2.8</v>
      </c>
      <c r="N77" s="1550">
        <f t="shared" ref="N77:N89" si="19">(P77-O77)/1000</f>
        <v>1.4350000000000001</v>
      </c>
      <c r="O77" s="155">
        <v>0</v>
      </c>
      <c r="P77" s="156">
        <v>1435</v>
      </c>
      <c r="Q77" s="1550">
        <v>80.42</v>
      </c>
      <c r="R77" s="1555"/>
      <c r="T77" s="204"/>
    </row>
    <row r="78" spans="1:20" s="146" customFormat="1" ht="12">
      <c r="A78" s="146">
        <v>69</v>
      </c>
      <c r="B78" s="1549">
        <v>197</v>
      </c>
      <c r="C78" s="1549" t="s">
        <v>31</v>
      </c>
      <c r="D78" s="1549" t="s">
        <v>5</v>
      </c>
      <c r="E78" s="1544">
        <v>506515006</v>
      </c>
      <c r="F78" s="1545" t="s">
        <v>455</v>
      </c>
      <c r="G78" s="1538" t="s">
        <v>820</v>
      </c>
      <c r="H78" s="280">
        <v>0.62</v>
      </c>
      <c r="I78" s="280">
        <v>27.43</v>
      </c>
      <c r="J78" s="1550">
        <v>2.5</v>
      </c>
      <c r="K78" s="1550">
        <v>1.47</v>
      </c>
      <c r="L78" s="1541"/>
      <c r="M78" s="1541">
        <f t="shared" si="18"/>
        <v>1.03</v>
      </c>
      <c r="N78" s="1550">
        <f t="shared" si="19"/>
        <v>0.42</v>
      </c>
      <c r="O78" s="155">
        <v>1600</v>
      </c>
      <c r="P78" s="156">
        <v>2020</v>
      </c>
      <c r="Q78" s="1550">
        <v>27.2</v>
      </c>
      <c r="R78" s="1555"/>
      <c r="T78" s="204"/>
    </row>
    <row r="79" spans="1:20" s="146" customFormat="1" ht="12">
      <c r="A79" s="146">
        <v>70</v>
      </c>
      <c r="B79" s="1549">
        <v>198</v>
      </c>
      <c r="C79" s="1549" t="s">
        <v>31</v>
      </c>
      <c r="D79" s="1549" t="s">
        <v>5</v>
      </c>
      <c r="E79" s="1544">
        <v>506515109</v>
      </c>
      <c r="F79" s="1545" t="s">
        <v>355</v>
      </c>
      <c r="G79" s="1538" t="s">
        <v>819</v>
      </c>
      <c r="H79" s="280">
        <v>1.2050000000000001</v>
      </c>
      <c r="I79" s="280">
        <f t="shared" ref="I79:I82" si="20">H79*60</f>
        <v>72.300000000000011</v>
      </c>
      <c r="J79" s="1550">
        <v>1.5369999999999999</v>
      </c>
      <c r="K79" s="1550">
        <v>0.33700000000000002</v>
      </c>
      <c r="L79" s="1541"/>
      <c r="M79" s="1541">
        <f t="shared" si="18"/>
        <v>1.2</v>
      </c>
      <c r="N79" s="1550">
        <f t="shared" si="19"/>
        <v>1.2030000000000001</v>
      </c>
      <c r="O79" s="155">
        <v>0</v>
      </c>
      <c r="P79" s="156">
        <v>1203</v>
      </c>
      <c r="Q79" s="1550">
        <v>87.69</v>
      </c>
      <c r="R79" s="1555">
        <v>78.92</v>
      </c>
      <c r="T79" s="204"/>
    </row>
    <row r="80" spans="1:20" s="146" customFormat="1" ht="12">
      <c r="A80" s="146">
        <v>71</v>
      </c>
      <c r="B80" s="1549">
        <v>199</v>
      </c>
      <c r="C80" s="1549" t="s">
        <v>31</v>
      </c>
      <c r="D80" s="1549" t="s">
        <v>51</v>
      </c>
      <c r="E80" s="1544">
        <v>506945281</v>
      </c>
      <c r="F80" s="1545" t="s">
        <v>373</v>
      </c>
      <c r="G80" s="1538" t="s">
        <v>838</v>
      </c>
      <c r="H80" s="280">
        <v>0.36</v>
      </c>
      <c r="I80" s="280">
        <f t="shared" si="20"/>
        <v>21.599999999999998</v>
      </c>
      <c r="J80" s="1550">
        <v>0.36</v>
      </c>
      <c r="K80" s="1550"/>
      <c r="L80" s="1541"/>
      <c r="M80" s="1541">
        <f t="shared" si="18"/>
        <v>0.36</v>
      </c>
      <c r="N80" s="1550">
        <f t="shared" si="19"/>
        <v>0.36</v>
      </c>
      <c r="O80" s="155">
        <v>0</v>
      </c>
      <c r="P80" s="156">
        <v>360</v>
      </c>
      <c r="Q80" s="1550">
        <v>27.39</v>
      </c>
      <c r="R80" s="1555"/>
      <c r="T80" s="204"/>
    </row>
    <row r="81" spans="1:20" s="146" customFormat="1" ht="36">
      <c r="A81" s="146">
        <v>72</v>
      </c>
      <c r="B81" s="1549">
        <v>201</v>
      </c>
      <c r="C81" s="1549" t="s">
        <v>31</v>
      </c>
      <c r="D81" s="1549" t="s">
        <v>33</v>
      </c>
      <c r="E81" s="1544">
        <v>506695137</v>
      </c>
      <c r="F81" s="1545" t="s">
        <v>333</v>
      </c>
      <c r="G81" s="1538" t="s">
        <v>2287</v>
      </c>
      <c r="H81" s="280">
        <v>0.42</v>
      </c>
      <c r="I81" s="280">
        <f t="shared" si="20"/>
        <v>25.2</v>
      </c>
      <c r="J81" s="1550">
        <v>0.42</v>
      </c>
      <c r="K81" s="1550"/>
      <c r="L81" s="1541"/>
      <c r="M81" s="1541">
        <f t="shared" si="18"/>
        <v>0.42</v>
      </c>
      <c r="N81" s="1550">
        <f t="shared" si="19"/>
        <v>0.375</v>
      </c>
      <c r="O81" s="155">
        <v>0</v>
      </c>
      <c r="P81" s="156">
        <v>375</v>
      </c>
      <c r="Q81" s="1550">
        <v>25.91</v>
      </c>
      <c r="R81" s="1555"/>
      <c r="T81" s="204"/>
    </row>
    <row r="82" spans="1:20" s="116" customFormat="1" ht="36">
      <c r="A82" s="146">
        <v>73</v>
      </c>
      <c r="B82" s="1549">
        <v>203</v>
      </c>
      <c r="C82" s="1549" t="s">
        <v>31</v>
      </c>
      <c r="D82" s="1549" t="s">
        <v>33</v>
      </c>
      <c r="E82" s="1544">
        <v>506695001</v>
      </c>
      <c r="F82" s="1545" t="s">
        <v>338</v>
      </c>
      <c r="G82" s="1538" t="s">
        <v>2289</v>
      </c>
      <c r="H82" s="280">
        <v>1</v>
      </c>
      <c r="I82" s="280">
        <f t="shared" si="20"/>
        <v>60</v>
      </c>
      <c r="J82" s="1550">
        <v>2.25</v>
      </c>
      <c r="K82" s="1550"/>
      <c r="L82" s="1541"/>
      <c r="M82" s="1541">
        <f t="shared" si="18"/>
        <v>2.25</v>
      </c>
      <c r="N82" s="1550">
        <f t="shared" si="19"/>
        <v>1.052</v>
      </c>
      <c r="O82" s="155">
        <v>200</v>
      </c>
      <c r="P82" s="156">
        <v>1252</v>
      </c>
      <c r="Q82" s="1550">
        <v>60</v>
      </c>
      <c r="R82" s="1555"/>
      <c r="T82" s="856"/>
    </row>
    <row r="83" spans="1:20" s="116" customFormat="1" ht="12">
      <c r="A83" s="146">
        <v>74</v>
      </c>
      <c r="B83" s="1549">
        <v>208</v>
      </c>
      <c r="C83" s="1549" t="s">
        <v>31</v>
      </c>
      <c r="D83" s="1549" t="s">
        <v>147</v>
      </c>
      <c r="E83" s="1544">
        <v>506075125</v>
      </c>
      <c r="F83" s="1545" t="s">
        <v>329</v>
      </c>
      <c r="G83" s="1538" t="s">
        <v>920</v>
      </c>
      <c r="H83" s="280">
        <v>1.5</v>
      </c>
      <c r="I83" s="280">
        <f>H83*60</f>
        <v>90</v>
      </c>
      <c r="J83" s="1550">
        <v>2.41</v>
      </c>
      <c r="K83" s="1550"/>
      <c r="L83" s="1541"/>
      <c r="M83" s="1541">
        <f t="shared" si="18"/>
        <v>2.41</v>
      </c>
      <c r="N83" s="1550">
        <f t="shared" si="19"/>
        <v>1.5</v>
      </c>
      <c r="O83" s="155">
        <v>0</v>
      </c>
      <c r="P83" s="156">
        <v>1500</v>
      </c>
      <c r="Q83" s="1550">
        <v>91.26</v>
      </c>
      <c r="R83" s="1555"/>
      <c r="T83" s="856"/>
    </row>
    <row r="84" spans="1:20" s="146" customFormat="1" ht="24">
      <c r="A84" s="146">
        <v>75</v>
      </c>
      <c r="B84" s="1549">
        <v>209</v>
      </c>
      <c r="C84" s="1549" t="s">
        <v>31</v>
      </c>
      <c r="D84" s="1549" t="s">
        <v>47</v>
      </c>
      <c r="E84" s="1544">
        <v>506025048</v>
      </c>
      <c r="F84" s="1545" t="s">
        <v>369</v>
      </c>
      <c r="G84" s="1538" t="s">
        <v>849</v>
      </c>
      <c r="H84" s="280">
        <v>0.97499999999999998</v>
      </c>
      <c r="I84" s="280">
        <v>72.319999999999993</v>
      </c>
      <c r="J84" s="1550">
        <v>1.2</v>
      </c>
      <c r="K84" s="1550"/>
      <c r="L84" s="1541"/>
      <c r="M84" s="1541">
        <f t="shared" si="18"/>
        <v>1.2</v>
      </c>
      <c r="N84" s="1550">
        <f t="shared" si="19"/>
        <v>0.97499999999999998</v>
      </c>
      <c r="O84" s="155">
        <v>0</v>
      </c>
      <c r="P84" s="156">
        <v>975</v>
      </c>
      <c r="Q84" s="1550">
        <v>72.33</v>
      </c>
      <c r="R84" s="1555"/>
      <c r="T84" s="204"/>
    </row>
    <row r="85" spans="1:20" s="146" customFormat="1" ht="24">
      <c r="A85" s="146">
        <v>76</v>
      </c>
      <c r="B85" s="1549">
        <v>211</v>
      </c>
      <c r="C85" s="1549" t="s">
        <v>31</v>
      </c>
      <c r="D85" s="1549" t="s">
        <v>363</v>
      </c>
      <c r="E85" s="1544">
        <v>506625062</v>
      </c>
      <c r="F85" s="1545" t="s">
        <v>364</v>
      </c>
      <c r="G85" s="1538" t="s">
        <v>2291</v>
      </c>
      <c r="H85" s="280">
        <v>1.25</v>
      </c>
      <c r="I85" s="280">
        <v>50</v>
      </c>
      <c r="J85" s="1550">
        <v>3.5</v>
      </c>
      <c r="K85" s="1550"/>
      <c r="L85" s="1541"/>
      <c r="M85" s="1541">
        <f t="shared" si="18"/>
        <v>3.5</v>
      </c>
      <c r="N85" s="1550">
        <f t="shared" si="19"/>
        <v>1.76</v>
      </c>
      <c r="O85" s="155">
        <v>1000</v>
      </c>
      <c r="P85" s="156">
        <v>2760</v>
      </c>
      <c r="Q85" s="1550">
        <v>59.6</v>
      </c>
      <c r="R85" s="1555"/>
      <c r="T85" s="204"/>
    </row>
    <row r="86" spans="1:20" s="146" customFormat="1" ht="24">
      <c r="A86" s="146">
        <v>77</v>
      </c>
      <c r="B86" s="1549">
        <v>212</v>
      </c>
      <c r="C86" s="1549" t="s">
        <v>29</v>
      </c>
      <c r="D86" s="1549" t="s">
        <v>5</v>
      </c>
      <c r="E86" s="1544">
        <v>509185131</v>
      </c>
      <c r="F86" s="1545" t="s">
        <v>451</v>
      </c>
      <c r="G86" s="1538" t="s">
        <v>2292</v>
      </c>
      <c r="H86" s="280">
        <v>1.5</v>
      </c>
      <c r="I86" s="280">
        <v>95</v>
      </c>
      <c r="J86" s="1550">
        <v>2.5</v>
      </c>
      <c r="K86" s="1550">
        <v>2.5</v>
      </c>
      <c r="L86" s="1541"/>
      <c r="M86" s="1541">
        <f t="shared" si="18"/>
        <v>0</v>
      </c>
      <c r="N86" s="1550">
        <f t="shared" si="19"/>
        <v>1.47</v>
      </c>
      <c r="O86" s="155">
        <v>0</v>
      </c>
      <c r="P86" s="156">
        <v>1470</v>
      </c>
      <c r="Q86" s="1550">
        <v>118.84</v>
      </c>
      <c r="R86" s="1555"/>
      <c r="T86" s="204"/>
    </row>
    <row r="87" spans="1:20" s="146" customFormat="1" ht="24">
      <c r="A87" s="146">
        <v>78</v>
      </c>
      <c r="B87" s="1549">
        <v>214</v>
      </c>
      <c r="C87" s="1549" t="s">
        <v>29</v>
      </c>
      <c r="D87" s="1549" t="s">
        <v>5</v>
      </c>
      <c r="E87" s="1544">
        <v>509185184</v>
      </c>
      <c r="F87" s="1545" t="s">
        <v>439</v>
      </c>
      <c r="G87" s="1538" t="s">
        <v>2293</v>
      </c>
      <c r="H87" s="280">
        <v>1</v>
      </c>
      <c r="I87" s="280">
        <v>65</v>
      </c>
      <c r="J87" s="1550">
        <v>0.85799999999999998</v>
      </c>
      <c r="K87" s="1550"/>
      <c r="L87" s="1541"/>
      <c r="M87" s="1541">
        <f t="shared" si="18"/>
        <v>0.85799999999999998</v>
      </c>
      <c r="N87" s="1550">
        <f t="shared" si="19"/>
        <v>0.85799999999999998</v>
      </c>
      <c r="O87" s="155">
        <v>0</v>
      </c>
      <c r="P87" s="156">
        <v>858</v>
      </c>
      <c r="Q87" s="1550">
        <v>62.89</v>
      </c>
      <c r="R87" s="1555"/>
    </row>
    <row r="88" spans="1:20" s="146" customFormat="1" ht="12">
      <c r="A88" s="146">
        <v>79</v>
      </c>
      <c r="B88" s="1549">
        <v>215</v>
      </c>
      <c r="C88" s="1549" t="s">
        <v>29</v>
      </c>
      <c r="D88" s="1549" t="s">
        <v>134</v>
      </c>
      <c r="E88" s="1544">
        <v>509295038</v>
      </c>
      <c r="F88" s="1545" t="s">
        <v>261</v>
      </c>
      <c r="G88" s="1538" t="s">
        <v>2294</v>
      </c>
      <c r="H88" s="280">
        <v>1.0900000000000001</v>
      </c>
      <c r="I88" s="280">
        <v>55</v>
      </c>
      <c r="J88" s="1550">
        <v>1</v>
      </c>
      <c r="K88" s="1550"/>
      <c r="L88" s="1541"/>
      <c r="M88" s="1541">
        <f t="shared" si="18"/>
        <v>1</v>
      </c>
      <c r="N88" s="1550">
        <f t="shared" si="19"/>
        <v>1.0840000000000001</v>
      </c>
      <c r="O88" s="155">
        <v>0</v>
      </c>
      <c r="P88" s="156">
        <v>1084</v>
      </c>
      <c r="Q88" s="1550">
        <v>53.94</v>
      </c>
      <c r="R88" s="1555"/>
      <c r="T88" s="204"/>
    </row>
    <row r="89" spans="1:20" s="146" customFormat="1" ht="12">
      <c r="A89" s="146">
        <v>80</v>
      </c>
      <c r="B89" s="1549">
        <v>216</v>
      </c>
      <c r="C89" s="1549" t="s">
        <v>29</v>
      </c>
      <c r="D89" s="1549" t="s">
        <v>134</v>
      </c>
      <c r="E89" s="1544">
        <v>509295010</v>
      </c>
      <c r="F89" s="1545" t="s">
        <v>265</v>
      </c>
      <c r="G89" s="1538" t="s">
        <v>2295</v>
      </c>
      <c r="H89" s="280">
        <v>1</v>
      </c>
      <c r="I89" s="280">
        <v>60</v>
      </c>
      <c r="J89" s="1550">
        <v>2.4</v>
      </c>
      <c r="K89" s="1550">
        <v>1.23</v>
      </c>
      <c r="L89" s="1541"/>
      <c r="M89" s="1541">
        <f t="shared" si="18"/>
        <v>1.17</v>
      </c>
      <c r="N89" s="1550">
        <f t="shared" si="19"/>
        <v>1.06</v>
      </c>
      <c r="O89" s="155">
        <v>0</v>
      </c>
      <c r="P89" s="156">
        <v>1060</v>
      </c>
      <c r="Q89" s="1550">
        <v>59.75</v>
      </c>
      <c r="R89" s="1555"/>
      <c r="T89" s="204"/>
    </row>
    <row r="90" spans="1:20" s="146" customFormat="1" ht="24">
      <c r="A90" s="146">
        <v>81</v>
      </c>
      <c r="B90" s="1549">
        <v>220</v>
      </c>
      <c r="C90" s="1549" t="s">
        <v>29</v>
      </c>
      <c r="D90" s="1549" t="s">
        <v>246</v>
      </c>
      <c r="E90" s="1544">
        <v>509915032</v>
      </c>
      <c r="F90" s="1545" t="s">
        <v>454</v>
      </c>
      <c r="G90" s="1538" t="s">
        <v>2296</v>
      </c>
      <c r="H90" s="280">
        <v>0.3</v>
      </c>
      <c r="I90" s="280">
        <v>21.05</v>
      </c>
      <c r="J90" s="1550">
        <v>1.5</v>
      </c>
      <c r="K90" s="1550">
        <v>0.23899999999999999</v>
      </c>
      <c r="L90" s="1541"/>
      <c r="M90" s="1541">
        <f t="shared" ref="M90:M102" si="21">J90-K90-L90</f>
        <v>1.2610000000000001</v>
      </c>
      <c r="N90" s="1550">
        <f t="shared" ref="N90:N102" si="22">(P90-O90)/1000</f>
        <v>0.3</v>
      </c>
      <c r="O90" s="155">
        <v>1200</v>
      </c>
      <c r="P90" s="156">
        <v>1500</v>
      </c>
      <c r="Q90" s="1550">
        <v>21.05</v>
      </c>
      <c r="R90" s="1555"/>
      <c r="T90" s="204"/>
    </row>
    <row r="91" spans="1:20" s="146" customFormat="1" ht="24">
      <c r="A91" s="146">
        <v>82</v>
      </c>
      <c r="B91" s="1549">
        <v>221</v>
      </c>
      <c r="C91" s="1549" t="s">
        <v>29</v>
      </c>
      <c r="D91" s="1549" t="s">
        <v>246</v>
      </c>
      <c r="E91" s="1544">
        <v>509915014</v>
      </c>
      <c r="F91" s="1545" t="s">
        <v>1770</v>
      </c>
      <c r="G91" s="1538" t="s">
        <v>2297</v>
      </c>
      <c r="H91" s="280">
        <v>2</v>
      </c>
      <c r="I91" s="280">
        <v>100</v>
      </c>
      <c r="J91" s="1550">
        <v>4</v>
      </c>
      <c r="K91" s="1550"/>
      <c r="L91" s="1541"/>
      <c r="M91" s="1541">
        <f t="shared" si="21"/>
        <v>4</v>
      </c>
      <c r="N91" s="1550">
        <f t="shared" si="22"/>
        <v>1.7</v>
      </c>
      <c r="O91" s="155">
        <v>1000</v>
      </c>
      <c r="P91" s="156">
        <v>2700</v>
      </c>
      <c r="Q91" s="1550">
        <v>145</v>
      </c>
      <c r="R91" s="1555"/>
      <c r="T91" s="204"/>
    </row>
    <row r="92" spans="1:20" s="146" customFormat="1" ht="12">
      <c r="A92" s="146">
        <v>83</v>
      </c>
      <c r="B92" s="1549">
        <v>223</v>
      </c>
      <c r="C92" s="1549" t="s">
        <v>29</v>
      </c>
      <c r="D92" s="1549" t="s">
        <v>164</v>
      </c>
      <c r="E92" s="1544">
        <v>509255062</v>
      </c>
      <c r="F92" s="1545" t="s">
        <v>301</v>
      </c>
      <c r="G92" s="1538" t="s">
        <v>2299</v>
      </c>
      <c r="H92" s="280">
        <v>1.2</v>
      </c>
      <c r="I92" s="280">
        <v>98.219080000000005</v>
      </c>
      <c r="J92" s="1550">
        <v>3.5</v>
      </c>
      <c r="K92" s="1550"/>
      <c r="L92" s="1541"/>
      <c r="M92" s="1541">
        <f t="shared" si="21"/>
        <v>3.5</v>
      </c>
      <c r="N92" s="1550">
        <f t="shared" si="22"/>
        <v>1.2</v>
      </c>
      <c r="O92" s="155">
        <v>0</v>
      </c>
      <c r="P92" s="156">
        <v>1200</v>
      </c>
      <c r="Q92" s="1550">
        <v>98.22</v>
      </c>
      <c r="R92" s="1555"/>
      <c r="T92" s="204"/>
    </row>
    <row r="93" spans="1:20" s="146" customFormat="1" ht="12">
      <c r="A93" s="146">
        <v>84</v>
      </c>
      <c r="B93" s="1549">
        <v>226</v>
      </c>
      <c r="C93" s="1549" t="s">
        <v>21</v>
      </c>
      <c r="D93" s="1549" t="s">
        <v>18</v>
      </c>
      <c r="E93" s="1544">
        <v>542845031</v>
      </c>
      <c r="F93" s="1545" t="s">
        <v>431</v>
      </c>
      <c r="G93" s="1538" t="s">
        <v>1279</v>
      </c>
      <c r="H93" s="280">
        <v>1.1499999999999999</v>
      </c>
      <c r="I93" s="280">
        <f>H93*60</f>
        <v>69</v>
      </c>
      <c r="J93" s="1550">
        <v>1</v>
      </c>
      <c r="K93" s="1550">
        <v>1</v>
      </c>
      <c r="L93" s="1541"/>
      <c r="M93" s="1541">
        <f t="shared" si="21"/>
        <v>0</v>
      </c>
      <c r="N93" s="1550">
        <f t="shared" si="22"/>
        <v>1.1399999999999999</v>
      </c>
      <c r="O93" s="155">
        <v>0</v>
      </c>
      <c r="P93" s="156">
        <v>1140</v>
      </c>
      <c r="Q93" s="1550">
        <v>75.14</v>
      </c>
      <c r="R93" s="1555"/>
      <c r="T93" s="204"/>
    </row>
    <row r="94" spans="1:20" s="146" customFormat="1" ht="12">
      <c r="A94" s="146">
        <v>85</v>
      </c>
      <c r="B94" s="1549">
        <v>229</v>
      </c>
      <c r="C94" s="1549" t="s">
        <v>21</v>
      </c>
      <c r="D94" s="1549" t="s">
        <v>18</v>
      </c>
      <c r="E94" s="1544">
        <v>542845042</v>
      </c>
      <c r="F94" s="1545" t="s">
        <v>235</v>
      </c>
      <c r="G94" s="1538" t="s">
        <v>1280</v>
      </c>
      <c r="H94" s="280">
        <v>1.6</v>
      </c>
      <c r="I94" s="280">
        <f>H94*60</f>
        <v>96</v>
      </c>
      <c r="J94" s="1550">
        <v>2.2000000000000002</v>
      </c>
      <c r="K94" s="1550">
        <v>0</v>
      </c>
      <c r="L94" s="1541"/>
      <c r="M94" s="1541">
        <f t="shared" si="21"/>
        <v>2.2000000000000002</v>
      </c>
      <c r="N94" s="1550">
        <f t="shared" si="22"/>
        <v>1</v>
      </c>
      <c r="O94" s="155">
        <v>0</v>
      </c>
      <c r="P94" s="156">
        <v>1000</v>
      </c>
      <c r="Q94" s="1550">
        <v>97.92</v>
      </c>
      <c r="R94" s="1555"/>
      <c r="T94" s="204"/>
    </row>
    <row r="95" spans="1:20" s="146" customFormat="1" ht="12">
      <c r="A95" s="146">
        <v>86</v>
      </c>
      <c r="B95" s="1549">
        <v>231</v>
      </c>
      <c r="C95" s="1549" t="s">
        <v>21</v>
      </c>
      <c r="D95" s="1549" t="s">
        <v>25</v>
      </c>
      <c r="E95" s="1544">
        <v>542435157</v>
      </c>
      <c r="F95" s="1545" t="s">
        <v>243</v>
      </c>
      <c r="G95" s="1538" t="s">
        <v>1268</v>
      </c>
      <c r="H95" s="280">
        <v>1.06</v>
      </c>
      <c r="I95" s="280">
        <v>51</v>
      </c>
      <c r="J95" s="1550">
        <v>2</v>
      </c>
      <c r="K95" s="1550">
        <v>0</v>
      </c>
      <c r="L95" s="1541"/>
      <c r="M95" s="1541">
        <f t="shared" si="21"/>
        <v>2</v>
      </c>
      <c r="N95" s="1550">
        <f t="shared" si="22"/>
        <v>1</v>
      </c>
      <c r="O95" s="155">
        <v>0</v>
      </c>
      <c r="P95" s="156">
        <v>1000</v>
      </c>
      <c r="Q95" s="1550">
        <v>50</v>
      </c>
      <c r="R95" s="1555"/>
      <c r="T95" s="204"/>
    </row>
    <row r="96" spans="1:20" s="146" customFormat="1" ht="12">
      <c r="A96" s="146">
        <v>87</v>
      </c>
      <c r="B96" s="1549">
        <v>233</v>
      </c>
      <c r="C96" s="1549" t="s">
        <v>8</v>
      </c>
      <c r="D96" s="1549" t="s">
        <v>174</v>
      </c>
      <c r="E96" s="1544">
        <v>578385057</v>
      </c>
      <c r="F96" s="1545" t="s">
        <v>401</v>
      </c>
      <c r="G96" s="1538" t="s">
        <v>1300</v>
      </c>
      <c r="H96" s="280">
        <v>1.35</v>
      </c>
      <c r="I96" s="280">
        <v>77.269720000000007</v>
      </c>
      <c r="J96" s="1550">
        <v>4.1500000000000004</v>
      </c>
      <c r="K96" s="1550">
        <v>4.1500000000000004</v>
      </c>
      <c r="L96" s="1541"/>
      <c r="M96" s="1541">
        <f t="shared" si="21"/>
        <v>0</v>
      </c>
      <c r="N96" s="1550">
        <f t="shared" si="22"/>
        <v>1.35</v>
      </c>
      <c r="O96" s="155">
        <v>2750</v>
      </c>
      <c r="P96" s="156">
        <v>4100</v>
      </c>
      <c r="Q96" s="1550">
        <v>77.27</v>
      </c>
      <c r="R96" s="1555"/>
      <c r="T96" s="204"/>
    </row>
    <row r="97" spans="1:20" s="146" customFormat="1" ht="12">
      <c r="A97" s="146">
        <v>88</v>
      </c>
      <c r="B97" s="1549">
        <v>234</v>
      </c>
      <c r="C97" s="1549" t="s">
        <v>8</v>
      </c>
      <c r="D97" s="1549" t="s">
        <v>174</v>
      </c>
      <c r="E97" s="1544">
        <v>578385041</v>
      </c>
      <c r="F97" s="1545" t="s">
        <v>425</v>
      </c>
      <c r="G97" s="1538" t="s">
        <v>1299</v>
      </c>
      <c r="H97" s="280">
        <v>0.86</v>
      </c>
      <c r="I97" s="280">
        <v>58.44</v>
      </c>
      <c r="J97" s="1550">
        <v>3</v>
      </c>
      <c r="K97" s="1550">
        <v>0</v>
      </c>
      <c r="L97" s="1541"/>
      <c r="M97" s="1541">
        <f t="shared" si="21"/>
        <v>3</v>
      </c>
      <c r="N97" s="1550">
        <f t="shared" si="22"/>
        <v>0.86</v>
      </c>
      <c r="O97" s="155">
        <v>0</v>
      </c>
      <c r="P97" s="156">
        <v>860</v>
      </c>
      <c r="Q97" s="1550">
        <v>58.43</v>
      </c>
      <c r="R97" s="1555"/>
      <c r="T97" s="204"/>
    </row>
    <row r="98" spans="1:20" s="146" customFormat="1" ht="12">
      <c r="A98" s="146">
        <v>89</v>
      </c>
      <c r="B98" s="1549">
        <v>235</v>
      </c>
      <c r="C98" s="1549" t="s">
        <v>8</v>
      </c>
      <c r="D98" s="1549" t="s">
        <v>174</v>
      </c>
      <c r="E98" s="1544">
        <v>578385150</v>
      </c>
      <c r="F98" s="1545" t="s">
        <v>452</v>
      </c>
      <c r="G98" s="1538" t="s">
        <v>1303</v>
      </c>
      <c r="H98" s="280">
        <v>1</v>
      </c>
      <c r="I98" s="280">
        <v>65</v>
      </c>
      <c r="J98" s="1550">
        <v>1.6</v>
      </c>
      <c r="K98" s="1550">
        <v>1.6</v>
      </c>
      <c r="L98" s="1541"/>
      <c r="M98" s="1541">
        <f t="shared" si="21"/>
        <v>0</v>
      </c>
      <c r="N98" s="1550">
        <f t="shared" si="22"/>
        <v>1</v>
      </c>
      <c r="O98" s="155">
        <v>600</v>
      </c>
      <c r="P98" s="156">
        <v>1600</v>
      </c>
      <c r="Q98" s="1550">
        <v>65.180000000000007</v>
      </c>
      <c r="R98" s="1555"/>
      <c r="T98" s="204"/>
    </row>
    <row r="99" spans="1:20" s="146" customFormat="1" ht="12">
      <c r="A99" s="146">
        <v>90</v>
      </c>
      <c r="B99" s="1549">
        <v>242</v>
      </c>
      <c r="C99" s="1549" t="s">
        <v>8</v>
      </c>
      <c r="D99" s="1549" t="s">
        <v>174</v>
      </c>
      <c r="E99" s="1544">
        <v>578385103</v>
      </c>
      <c r="F99" s="1545" t="s">
        <v>399</v>
      </c>
      <c r="G99" s="1538" t="s">
        <v>1301</v>
      </c>
      <c r="H99" s="280">
        <v>1</v>
      </c>
      <c r="I99" s="280">
        <v>60</v>
      </c>
      <c r="J99" s="1550">
        <v>1.6</v>
      </c>
      <c r="K99" s="1550">
        <v>0</v>
      </c>
      <c r="L99" s="1541"/>
      <c r="M99" s="1541">
        <f t="shared" si="21"/>
        <v>1.6</v>
      </c>
      <c r="N99" s="1550">
        <f t="shared" si="22"/>
        <v>0.39</v>
      </c>
      <c r="O99" s="155">
        <v>810</v>
      </c>
      <c r="P99" s="156">
        <v>1200</v>
      </c>
      <c r="Q99" s="1550">
        <v>40.799999999999997</v>
      </c>
      <c r="R99" s="1555"/>
      <c r="T99" s="204"/>
    </row>
    <row r="100" spans="1:20" s="146" customFormat="1" ht="12">
      <c r="A100" s="146">
        <v>91</v>
      </c>
      <c r="B100" s="1549">
        <v>253</v>
      </c>
      <c r="C100" s="1549" t="s">
        <v>8</v>
      </c>
      <c r="D100" s="1549" t="s">
        <v>12</v>
      </c>
      <c r="E100" s="1544">
        <v>578965071</v>
      </c>
      <c r="F100" s="1545" t="s">
        <v>1322</v>
      </c>
      <c r="G100" s="1538" t="s">
        <v>1323</v>
      </c>
      <c r="H100" s="280">
        <v>2.5</v>
      </c>
      <c r="I100" s="280">
        <v>150</v>
      </c>
      <c r="J100" s="1550">
        <v>1</v>
      </c>
      <c r="K100" s="1550">
        <v>0</v>
      </c>
      <c r="L100" s="1541"/>
      <c r="M100" s="1541">
        <f t="shared" si="21"/>
        <v>1</v>
      </c>
      <c r="N100" s="1550">
        <f t="shared" si="22"/>
        <v>1</v>
      </c>
      <c r="O100" s="155">
        <v>0</v>
      </c>
      <c r="P100" s="156">
        <v>1000</v>
      </c>
      <c r="Q100" s="1550">
        <v>61.12</v>
      </c>
      <c r="R100" s="1555"/>
      <c r="T100" s="204"/>
    </row>
    <row r="101" spans="1:20" s="146" customFormat="1" ht="12">
      <c r="A101" s="146">
        <v>92</v>
      </c>
      <c r="B101" s="1549">
        <v>254</v>
      </c>
      <c r="C101" s="1549" t="s">
        <v>8</v>
      </c>
      <c r="D101" s="1549" t="s">
        <v>11</v>
      </c>
      <c r="E101" s="1544">
        <v>578765080</v>
      </c>
      <c r="F101" s="1545" t="s">
        <v>201</v>
      </c>
      <c r="G101" s="1538" t="s">
        <v>1334</v>
      </c>
      <c r="H101" s="280">
        <v>1.45</v>
      </c>
      <c r="I101" s="280">
        <v>80.39</v>
      </c>
      <c r="J101" s="1550">
        <v>1.9</v>
      </c>
      <c r="K101" s="1550">
        <v>1.45</v>
      </c>
      <c r="L101" s="1541"/>
      <c r="M101" s="1541">
        <f t="shared" si="21"/>
        <v>0.44999999999999996</v>
      </c>
      <c r="N101" s="1550">
        <f t="shared" si="22"/>
        <v>1.45</v>
      </c>
      <c r="O101" s="155">
        <v>0</v>
      </c>
      <c r="P101" s="156">
        <v>1450</v>
      </c>
      <c r="Q101" s="1550">
        <v>80.39</v>
      </c>
      <c r="R101" s="1555"/>
      <c r="T101" s="204"/>
    </row>
    <row r="102" spans="1:20" s="146" customFormat="1" ht="12">
      <c r="A102" s="146">
        <v>93</v>
      </c>
      <c r="B102" s="1549">
        <v>255</v>
      </c>
      <c r="C102" s="1549" t="s">
        <v>8</v>
      </c>
      <c r="D102" s="1549" t="s">
        <v>104</v>
      </c>
      <c r="E102" s="1544">
        <v>578525156</v>
      </c>
      <c r="F102" s="1545" t="s">
        <v>426</v>
      </c>
      <c r="G102" s="1538" t="s">
        <v>1315</v>
      </c>
      <c r="H102" s="280">
        <v>1.32</v>
      </c>
      <c r="I102" s="280">
        <v>64.709999999999994</v>
      </c>
      <c r="J102" s="1550">
        <v>1.35</v>
      </c>
      <c r="K102" s="1550">
        <v>1.35</v>
      </c>
      <c r="L102" s="1541"/>
      <c r="M102" s="1541">
        <f t="shared" si="21"/>
        <v>0</v>
      </c>
      <c r="N102" s="1550">
        <f t="shared" si="22"/>
        <v>1.3149999999999999</v>
      </c>
      <c r="O102" s="155">
        <v>0</v>
      </c>
      <c r="P102" s="156">
        <v>1315</v>
      </c>
      <c r="Q102" s="1550">
        <v>64.709999999999994</v>
      </c>
      <c r="R102" s="1555"/>
      <c r="T102" s="204"/>
    </row>
    <row r="103" spans="1:20" s="605" customFormat="1" ht="12">
      <c r="B103" s="1223"/>
      <c r="C103" s="1223"/>
      <c r="D103" s="1223"/>
      <c r="E103" s="1224"/>
      <c r="F103" s="1225" t="s">
        <v>1774</v>
      </c>
      <c r="G103" s="1225"/>
      <c r="H103" s="595">
        <f>SUM(H77:H102)</f>
        <v>30.145</v>
      </c>
      <c r="I103" s="595">
        <f>SUM(I77:I102)</f>
        <v>1765.3488000000002</v>
      </c>
      <c r="J103" s="1227"/>
      <c r="K103" s="1227"/>
      <c r="L103" s="1224"/>
      <c r="M103" s="1224"/>
      <c r="N103" s="1227">
        <f>SUM(N77:N102)</f>
        <v>27.257000000000005</v>
      </c>
      <c r="O103" s="595"/>
      <c r="P103" s="595"/>
      <c r="Q103" s="1227">
        <f>SUM(Q77:Q102)</f>
        <v>1762.4500000000003</v>
      </c>
      <c r="R103" s="604"/>
      <c r="T103" s="204"/>
    </row>
    <row r="104" spans="1:20" s="81" customFormat="1" ht="15.6">
      <c r="B104" s="222"/>
      <c r="C104" s="222"/>
      <c r="D104" s="222"/>
      <c r="E104" s="226"/>
      <c r="F104" s="231"/>
      <c r="G104" s="231"/>
      <c r="J104" s="240"/>
      <c r="K104" s="240"/>
      <c r="L104" s="226"/>
      <c r="M104" s="226"/>
      <c r="N104" s="226"/>
      <c r="Q104" s="240"/>
      <c r="T104" s="857"/>
    </row>
    <row r="105" spans="1:20" s="81" customFormat="1" ht="21">
      <c r="B105" s="1807" t="s">
        <v>2469</v>
      </c>
      <c r="C105" s="1807"/>
      <c r="D105" s="1807"/>
      <c r="E105" s="1807"/>
      <c r="F105" s="1807"/>
      <c r="G105" s="231"/>
      <c r="J105" s="240"/>
      <c r="K105" s="240"/>
      <c r="L105" s="226"/>
      <c r="M105" s="226"/>
      <c r="N105" s="226"/>
      <c r="Q105" s="240"/>
      <c r="T105" s="857"/>
    </row>
    <row r="106" spans="1:20" s="81" customFormat="1" ht="15.6">
      <c r="B106" s="222"/>
      <c r="C106" s="222"/>
      <c r="D106" s="222"/>
      <c r="E106" s="226"/>
      <c r="F106" s="231"/>
      <c r="G106" s="231"/>
      <c r="J106" s="240"/>
      <c r="K106" s="240"/>
      <c r="L106" s="226"/>
      <c r="M106" s="226"/>
      <c r="N106" s="226"/>
      <c r="Q106" s="240"/>
      <c r="T106" s="857"/>
    </row>
    <row r="107" spans="1:20" s="311" customFormat="1" ht="24">
      <c r="A107" s="311">
        <v>94</v>
      </c>
      <c r="B107" s="1549">
        <v>262</v>
      </c>
      <c r="C107" s="1549" t="s">
        <v>57</v>
      </c>
      <c r="D107" s="1549" t="s">
        <v>56</v>
      </c>
      <c r="E107" s="1544">
        <v>504853020</v>
      </c>
      <c r="F107" s="1545" t="s">
        <v>1745</v>
      </c>
      <c r="G107" s="1538" t="s">
        <v>2300</v>
      </c>
      <c r="H107" s="280"/>
      <c r="I107" s="280"/>
      <c r="J107" s="1550">
        <v>2.5</v>
      </c>
      <c r="K107" s="1550"/>
      <c r="L107" s="1541"/>
      <c r="M107" s="1541">
        <f t="shared" ref="M107:M124" si="23">J107-K107-L107</f>
        <v>2.5</v>
      </c>
      <c r="N107" s="1550">
        <f t="shared" ref="N107:N124" si="24">(P107-O107)/1000</f>
        <v>1</v>
      </c>
      <c r="O107" s="155">
        <v>0</v>
      </c>
      <c r="P107" s="156">
        <v>1000</v>
      </c>
      <c r="Q107" s="1550">
        <v>69.86</v>
      </c>
      <c r="R107" s="151"/>
      <c r="T107" s="856" t="s">
        <v>2555</v>
      </c>
    </row>
    <row r="108" spans="1:20" s="158" customFormat="1" ht="12">
      <c r="A108" s="158">
        <v>95</v>
      </c>
      <c r="B108" s="1540">
        <v>265</v>
      </c>
      <c r="C108" s="1540" t="s">
        <v>57</v>
      </c>
      <c r="D108" s="1540" t="s">
        <v>5</v>
      </c>
      <c r="E108" s="1541">
        <v>504285074</v>
      </c>
      <c r="F108" s="1538" t="s">
        <v>2641</v>
      </c>
      <c r="G108" s="1228"/>
      <c r="H108" s="1555"/>
      <c r="I108" s="1555"/>
      <c r="J108" s="1550">
        <v>2.4300000000000002</v>
      </c>
      <c r="K108" s="1550"/>
      <c r="L108" s="1541"/>
      <c r="M108" s="1550">
        <f t="shared" si="23"/>
        <v>2.4300000000000002</v>
      </c>
      <c r="N108" s="1152">
        <f t="shared" ref="N108" si="25">(P108-O108)/1000</f>
        <v>1</v>
      </c>
      <c r="O108" s="155">
        <v>0</v>
      </c>
      <c r="P108" s="156">
        <v>1000</v>
      </c>
      <c r="Q108" s="1550">
        <f t="shared" ref="Q108:Q113" si="26">N108*75</f>
        <v>75</v>
      </c>
      <c r="R108" s="309"/>
      <c r="T108" s="856" t="s">
        <v>2642</v>
      </c>
    </row>
    <row r="109" spans="1:20" s="158" customFormat="1" ht="12">
      <c r="A109" s="311">
        <v>96</v>
      </c>
      <c r="B109" s="1540">
        <v>266</v>
      </c>
      <c r="C109" s="1540" t="s">
        <v>57</v>
      </c>
      <c r="D109" s="1540" t="s">
        <v>5</v>
      </c>
      <c r="E109" s="1541">
        <v>504285078</v>
      </c>
      <c r="F109" s="1538" t="s">
        <v>1938</v>
      </c>
      <c r="G109" s="1228"/>
      <c r="H109" s="1555"/>
      <c r="I109" s="1555"/>
      <c r="J109" s="1550">
        <v>1.57</v>
      </c>
      <c r="K109" s="1550"/>
      <c r="L109" s="1541"/>
      <c r="M109" s="1550">
        <f t="shared" si="23"/>
        <v>1.57</v>
      </c>
      <c r="N109" s="1152">
        <f t="shared" si="24"/>
        <v>1</v>
      </c>
      <c r="O109" s="155">
        <v>0</v>
      </c>
      <c r="P109" s="156">
        <v>1000</v>
      </c>
      <c r="Q109" s="1550">
        <f t="shared" si="26"/>
        <v>75</v>
      </c>
      <c r="R109" s="309"/>
      <c r="T109" s="856" t="s">
        <v>2559</v>
      </c>
    </row>
    <row r="110" spans="1:20" s="158" customFormat="1" ht="12">
      <c r="A110" s="158">
        <v>97</v>
      </c>
      <c r="B110" s="1540">
        <v>271</v>
      </c>
      <c r="C110" s="1549" t="s">
        <v>31</v>
      </c>
      <c r="D110" s="1549" t="s">
        <v>363</v>
      </c>
      <c r="E110" s="1541">
        <v>506625236</v>
      </c>
      <c r="F110" s="1538" t="s">
        <v>1879</v>
      </c>
      <c r="G110" s="1538"/>
      <c r="H110" s="1554"/>
      <c r="I110" s="1554"/>
      <c r="J110" s="1550">
        <v>2</v>
      </c>
      <c r="K110" s="1550"/>
      <c r="L110" s="1541"/>
      <c r="M110" s="1550">
        <f t="shared" si="23"/>
        <v>2</v>
      </c>
      <c r="N110" s="1152">
        <f t="shared" si="24"/>
        <v>0.9</v>
      </c>
      <c r="O110" s="155">
        <v>0</v>
      </c>
      <c r="P110" s="156">
        <v>900</v>
      </c>
      <c r="Q110" s="1550">
        <f t="shared" si="26"/>
        <v>67.5</v>
      </c>
      <c r="R110" s="309"/>
      <c r="T110" s="856" t="s">
        <v>2522</v>
      </c>
    </row>
    <row r="111" spans="1:20" s="158" customFormat="1" ht="12">
      <c r="A111" s="311">
        <v>98</v>
      </c>
      <c r="B111" s="1540">
        <v>272</v>
      </c>
      <c r="C111" s="1549" t="s">
        <v>31</v>
      </c>
      <c r="D111" s="1549" t="s">
        <v>363</v>
      </c>
      <c r="E111" s="1541">
        <v>506625110</v>
      </c>
      <c r="F111" s="1538" t="s">
        <v>1845</v>
      </c>
      <c r="G111" s="1538"/>
      <c r="H111" s="1554"/>
      <c r="I111" s="1554"/>
      <c r="J111" s="1550">
        <v>3</v>
      </c>
      <c r="K111" s="1550"/>
      <c r="L111" s="1541"/>
      <c r="M111" s="1550">
        <f t="shared" si="23"/>
        <v>3</v>
      </c>
      <c r="N111" s="1152">
        <f t="shared" si="24"/>
        <v>1.05</v>
      </c>
      <c r="O111" s="155">
        <v>0</v>
      </c>
      <c r="P111" s="156">
        <v>1050</v>
      </c>
      <c r="Q111" s="1550">
        <f t="shared" si="26"/>
        <v>78.75</v>
      </c>
      <c r="R111" s="882"/>
      <c r="S111" s="890"/>
      <c r="T111" s="856" t="s">
        <v>2522</v>
      </c>
    </row>
    <row r="112" spans="1:20" s="158" customFormat="1" ht="12">
      <c r="A112" s="158">
        <v>99</v>
      </c>
      <c r="B112" s="1540">
        <v>273</v>
      </c>
      <c r="C112" s="1549" t="s">
        <v>31</v>
      </c>
      <c r="D112" s="1549" t="s">
        <v>363</v>
      </c>
      <c r="E112" s="1541">
        <v>506625140</v>
      </c>
      <c r="F112" s="1538" t="s">
        <v>1844</v>
      </c>
      <c r="G112" s="1538"/>
      <c r="H112" s="1554"/>
      <c r="I112" s="1554"/>
      <c r="J112" s="1550">
        <v>2.95</v>
      </c>
      <c r="K112" s="1550">
        <v>1.25</v>
      </c>
      <c r="L112" s="1541"/>
      <c r="M112" s="1550">
        <f t="shared" si="23"/>
        <v>1.7000000000000002</v>
      </c>
      <c r="N112" s="1152">
        <f t="shared" si="24"/>
        <v>1</v>
      </c>
      <c r="O112" s="155">
        <v>194</v>
      </c>
      <c r="P112" s="156">
        <v>1194</v>
      </c>
      <c r="Q112" s="1550">
        <f t="shared" si="26"/>
        <v>75</v>
      </c>
      <c r="R112" s="309"/>
      <c r="T112" s="856" t="s">
        <v>2522</v>
      </c>
    </row>
    <row r="113" spans="1:20" s="158" customFormat="1" ht="12">
      <c r="A113" s="311">
        <v>100</v>
      </c>
      <c r="B113" s="1540">
        <v>274</v>
      </c>
      <c r="C113" s="1549" t="s">
        <v>31</v>
      </c>
      <c r="D113" s="1549" t="s">
        <v>363</v>
      </c>
      <c r="E113" s="1541">
        <v>506625130</v>
      </c>
      <c r="F113" s="1538" t="s">
        <v>1843</v>
      </c>
      <c r="G113" s="1538"/>
      <c r="H113" s="1554"/>
      <c r="I113" s="1554"/>
      <c r="J113" s="1550">
        <v>2.5</v>
      </c>
      <c r="K113" s="1550"/>
      <c r="L113" s="1541"/>
      <c r="M113" s="1550">
        <f t="shared" si="23"/>
        <v>2.5</v>
      </c>
      <c r="N113" s="1152">
        <f t="shared" si="24"/>
        <v>1</v>
      </c>
      <c r="O113" s="155">
        <v>762</v>
      </c>
      <c r="P113" s="156">
        <v>1762</v>
      </c>
      <c r="Q113" s="1550">
        <f t="shared" si="26"/>
        <v>75</v>
      </c>
      <c r="R113" s="309"/>
      <c r="T113" s="856" t="s">
        <v>2522</v>
      </c>
    </row>
    <row r="114" spans="1:20" s="311" customFormat="1" ht="12">
      <c r="A114" s="158">
        <v>101</v>
      </c>
      <c r="B114" s="1549">
        <v>280</v>
      </c>
      <c r="C114" s="1549" t="s">
        <v>31</v>
      </c>
      <c r="D114" s="1549" t="s">
        <v>5</v>
      </c>
      <c r="E114" s="1544">
        <v>506515174</v>
      </c>
      <c r="F114" s="1538" t="s">
        <v>2191</v>
      </c>
      <c r="G114" s="1538"/>
      <c r="H114" s="280"/>
      <c r="I114" s="280"/>
      <c r="J114" s="1550">
        <v>2</v>
      </c>
      <c r="K114" s="1550"/>
      <c r="L114" s="1541"/>
      <c r="M114" s="1541">
        <f t="shared" si="23"/>
        <v>2</v>
      </c>
      <c r="N114" s="1550">
        <f t="shared" si="24"/>
        <v>1</v>
      </c>
      <c r="O114" s="155">
        <v>0</v>
      </c>
      <c r="P114" s="156">
        <v>1000</v>
      </c>
      <c r="Q114" s="1550">
        <f t="shared" ref="Q114" si="27">N114*75</f>
        <v>75</v>
      </c>
      <c r="R114" s="151"/>
      <c r="T114" s="856" t="s">
        <v>2822</v>
      </c>
    </row>
    <row r="115" spans="1:20" s="169" customFormat="1" ht="12">
      <c r="A115" s="311">
        <v>102</v>
      </c>
      <c r="B115" s="1540">
        <v>286</v>
      </c>
      <c r="C115" s="1549" t="s">
        <v>31</v>
      </c>
      <c r="D115" s="1549" t="s">
        <v>47</v>
      </c>
      <c r="E115" s="1541">
        <v>506025050</v>
      </c>
      <c r="F115" s="1538" t="s">
        <v>1810</v>
      </c>
      <c r="G115" s="1538"/>
      <c r="H115" s="1554"/>
      <c r="I115" s="1554"/>
      <c r="J115" s="1550">
        <v>6.26</v>
      </c>
      <c r="K115" s="1550">
        <v>4.46</v>
      </c>
      <c r="L115" s="1541">
        <v>1</v>
      </c>
      <c r="M115" s="1550">
        <f t="shared" si="23"/>
        <v>0.79999999999999982</v>
      </c>
      <c r="N115" s="1152">
        <f t="shared" si="24"/>
        <v>0.8</v>
      </c>
      <c r="O115" s="155">
        <v>1000</v>
      </c>
      <c r="P115" s="156">
        <v>1800</v>
      </c>
      <c r="Q115" s="1550">
        <f t="shared" ref="Q115:Q125" si="28">N115*75</f>
        <v>60</v>
      </c>
      <c r="R115" s="1114"/>
      <c r="S115" s="311"/>
      <c r="T115" s="856" t="s">
        <v>2709</v>
      </c>
    </row>
    <row r="116" spans="1:20" s="169" customFormat="1" ht="12">
      <c r="A116" s="158">
        <v>103</v>
      </c>
      <c r="B116" s="1540">
        <v>287</v>
      </c>
      <c r="C116" s="1549" t="s">
        <v>31</v>
      </c>
      <c r="D116" s="1549" t="s">
        <v>47</v>
      </c>
      <c r="E116" s="1541">
        <v>506025071</v>
      </c>
      <c r="F116" s="1538" t="s">
        <v>1815</v>
      </c>
      <c r="G116" s="1538"/>
      <c r="H116" s="1554"/>
      <c r="I116" s="1554"/>
      <c r="J116" s="1550">
        <v>3.1</v>
      </c>
      <c r="K116" s="1550">
        <v>0.5</v>
      </c>
      <c r="L116" s="1541"/>
      <c r="M116" s="1550">
        <f t="shared" si="23"/>
        <v>2.6</v>
      </c>
      <c r="N116" s="1152">
        <f t="shared" si="24"/>
        <v>2.6</v>
      </c>
      <c r="O116" s="155">
        <v>500</v>
      </c>
      <c r="P116" s="156">
        <v>3100</v>
      </c>
      <c r="Q116" s="1550">
        <f t="shared" si="28"/>
        <v>195</v>
      </c>
      <c r="R116" s="1114"/>
      <c r="T116" s="856" t="s">
        <v>2529</v>
      </c>
    </row>
    <row r="117" spans="1:20" s="169" customFormat="1" ht="12">
      <c r="A117" s="311">
        <v>104</v>
      </c>
      <c r="B117" s="1540">
        <v>290</v>
      </c>
      <c r="C117" s="1549" t="s">
        <v>31</v>
      </c>
      <c r="D117" s="1549" t="s">
        <v>47</v>
      </c>
      <c r="E117" s="1541">
        <v>506025045</v>
      </c>
      <c r="F117" s="1538" t="s">
        <v>1862</v>
      </c>
      <c r="G117" s="1538"/>
      <c r="H117" s="1554"/>
      <c r="I117" s="1554"/>
      <c r="J117" s="1550">
        <v>3.1</v>
      </c>
      <c r="K117" s="1550"/>
      <c r="L117" s="1541"/>
      <c r="M117" s="1550">
        <f t="shared" si="23"/>
        <v>3.1</v>
      </c>
      <c r="N117" s="1152">
        <f t="shared" si="24"/>
        <v>0.375</v>
      </c>
      <c r="O117" s="155">
        <v>0</v>
      </c>
      <c r="P117" s="156">
        <v>375</v>
      </c>
      <c r="Q117" s="1550">
        <v>55</v>
      </c>
      <c r="R117" s="1114"/>
      <c r="T117" s="856" t="s">
        <v>2708</v>
      </c>
    </row>
    <row r="118" spans="1:20" s="169" customFormat="1" ht="12">
      <c r="A118" s="158">
        <v>105</v>
      </c>
      <c r="B118" s="1540">
        <v>295</v>
      </c>
      <c r="C118" s="1549" t="s">
        <v>31</v>
      </c>
      <c r="D118" s="1549" t="s">
        <v>47</v>
      </c>
      <c r="E118" s="1541">
        <v>506025014</v>
      </c>
      <c r="F118" s="1538" t="s">
        <v>1807</v>
      </c>
      <c r="G118" s="1538"/>
      <c r="H118" s="1554"/>
      <c r="I118" s="1554"/>
      <c r="J118" s="1550">
        <v>2.06</v>
      </c>
      <c r="K118" s="1550">
        <v>1</v>
      </c>
      <c r="L118" s="1541"/>
      <c r="M118" s="1550">
        <f t="shared" si="23"/>
        <v>1.06</v>
      </c>
      <c r="N118" s="1152">
        <f t="shared" si="24"/>
        <v>0.56000000000000005</v>
      </c>
      <c r="O118" s="155">
        <v>1500</v>
      </c>
      <c r="P118" s="156">
        <v>2060</v>
      </c>
      <c r="Q118" s="1550">
        <f t="shared" si="28"/>
        <v>42.000000000000007</v>
      </c>
      <c r="R118" s="1114"/>
      <c r="T118" s="856" t="s">
        <v>2529</v>
      </c>
    </row>
    <row r="119" spans="1:20" s="169" customFormat="1" ht="12">
      <c r="A119" s="311">
        <v>106</v>
      </c>
      <c r="B119" s="1540">
        <v>297</v>
      </c>
      <c r="C119" s="1549" t="s">
        <v>31</v>
      </c>
      <c r="D119" s="1549" t="s">
        <v>47</v>
      </c>
      <c r="E119" s="1541">
        <v>506025026</v>
      </c>
      <c r="F119" s="1538" t="s">
        <v>1857</v>
      </c>
      <c r="G119" s="1538"/>
      <c r="H119" s="1554"/>
      <c r="I119" s="1554"/>
      <c r="J119" s="1550">
        <v>1.25</v>
      </c>
      <c r="K119" s="1550"/>
      <c r="L119" s="1541"/>
      <c r="M119" s="1550">
        <f t="shared" si="23"/>
        <v>1.25</v>
      </c>
      <c r="N119" s="1152">
        <f t="shared" si="24"/>
        <v>0.75</v>
      </c>
      <c r="O119" s="155">
        <v>500</v>
      </c>
      <c r="P119" s="156">
        <v>1250</v>
      </c>
      <c r="Q119" s="1550">
        <f t="shared" si="28"/>
        <v>56.25</v>
      </c>
      <c r="R119" s="1114"/>
      <c r="T119" s="856" t="s">
        <v>2529</v>
      </c>
    </row>
    <row r="120" spans="1:20" s="169" customFormat="1" ht="12">
      <c r="A120" s="158">
        <v>107</v>
      </c>
      <c r="B120" s="1540">
        <v>299</v>
      </c>
      <c r="C120" s="1549" t="s">
        <v>31</v>
      </c>
      <c r="D120" s="1549" t="s">
        <v>47</v>
      </c>
      <c r="E120" s="1541">
        <v>506025038</v>
      </c>
      <c r="F120" s="1538" t="s">
        <v>1856</v>
      </c>
      <c r="G120" s="1538"/>
      <c r="H120" s="1554"/>
      <c r="I120" s="1554"/>
      <c r="J120" s="1550">
        <v>1.35</v>
      </c>
      <c r="K120" s="1550">
        <v>0.15</v>
      </c>
      <c r="L120" s="1541"/>
      <c r="M120" s="1550">
        <f t="shared" si="23"/>
        <v>1.2000000000000002</v>
      </c>
      <c r="N120" s="1152">
        <f t="shared" si="24"/>
        <v>1.05</v>
      </c>
      <c r="O120" s="155">
        <v>150</v>
      </c>
      <c r="P120" s="156">
        <v>1200</v>
      </c>
      <c r="Q120" s="1550">
        <f t="shared" si="28"/>
        <v>78.75</v>
      </c>
      <c r="R120" s="1114"/>
      <c r="T120" s="856" t="s">
        <v>2529</v>
      </c>
    </row>
    <row r="121" spans="1:20" s="169" customFormat="1" ht="12">
      <c r="A121" s="311">
        <v>108</v>
      </c>
      <c r="B121" s="1540">
        <v>300</v>
      </c>
      <c r="C121" s="1549" t="s">
        <v>31</v>
      </c>
      <c r="D121" s="1549" t="s">
        <v>47</v>
      </c>
      <c r="E121" s="1541">
        <v>506025093</v>
      </c>
      <c r="F121" s="1538" t="s">
        <v>1855</v>
      </c>
      <c r="G121" s="1538"/>
      <c r="H121" s="1554"/>
      <c r="I121" s="1554"/>
      <c r="J121" s="1550">
        <v>1.61</v>
      </c>
      <c r="K121" s="1550"/>
      <c r="L121" s="1541"/>
      <c r="M121" s="1550">
        <f t="shared" si="23"/>
        <v>1.61</v>
      </c>
      <c r="N121" s="1152">
        <f t="shared" si="24"/>
        <v>1</v>
      </c>
      <c r="O121" s="155">
        <v>0</v>
      </c>
      <c r="P121" s="156">
        <v>1000</v>
      </c>
      <c r="Q121" s="1550">
        <f t="shared" si="28"/>
        <v>75</v>
      </c>
      <c r="R121" s="1114"/>
      <c r="T121" s="856" t="s">
        <v>2529</v>
      </c>
    </row>
    <row r="122" spans="1:20" s="169" customFormat="1" ht="12">
      <c r="A122" s="158">
        <v>109</v>
      </c>
      <c r="B122" s="1540">
        <v>302</v>
      </c>
      <c r="C122" s="1549" t="s">
        <v>31</v>
      </c>
      <c r="D122" s="1549" t="s">
        <v>47</v>
      </c>
      <c r="E122" s="1541">
        <v>506025124</v>
      </c>
      <c r="F122" s="1538" t="s">
        <v>1854</v>
      </c>
      <c r="G122" s="1538"/>
      <c r="H122" s="1554"/>
      <c r="I122" s="1554"/>
      <c r="J122" s="1550">
        <v>1.2</v>
      </c>
      <c r="K122" s="1550"/>
      <c r="L122" s="1541"/>
      <c r="M122" s="1550">
        <f t="shared" si="23"/>
        <v>1.2</v>
      </c>
      <c r="N122" s="1152">
        <f t="shared" si="24"/>
        <v>0.4</v>
      </c>
      <c r="O122" s="155">
        <v>600</v>
      </c>
      <c r="P122" s="156">
        <v>1000</v>
      </c>
      <c r="Q122" s="1550">
        <f t="shared" si="28"/>
        <v>30</v>
      </c>
      <c r="R122" s="1114"/>
      <c r="T122" s="856" t="s">
        <v>2529</v>
      </c>
    </row>
    <row r="123" spans="1:20" s="169" customFormat="1" ht="12">
      <c r="A123" s="311">
        <v>110</v>
      </c>
      <c r="B123" s="1540">
        <v>303</v>
      </c>
      <c r="C123" s="1549" t="s">
        <v>31</v>
      </c>
      <c r="D123" s="1549" t="s">
        <v>47</v>
      </c>
      <c r="E123" s="1541">
        <v>506025097</v>
      </c>
      <c r="F123" s="1538" t="s">
        <v>1853</v>
      </c>
      <c r="G123" s="1538"/>
      <c r="H123" s="1554"/>
      <c r="I123" s="1554"/>
      <c r="J123" s="1550">
        <v>1.3</v>
      </c>
      <c r="K123" s="1550"/>
      <c r="L123" s="1541"/>
      <c r="M123" s="1550">
        <f t="shared" si="23"/>
        <v>1.3</v>
      </c>
      <c r="N123" s="1152">
        <f t="shared" si="24"/>
        <v>1</v>
      </c>
      <c r="O123" s="155">
        <v>0</v>
      </c>
      <c r="P123" s="156">
        <v>1000</v>
      </c>
      <c r="Q123" s="1550">
        <f t="shared" si="28"/>
        <v>75</v>
      </c>
      <c r="R123" s="1114"/>
      <c r="T123" s="856" t="s">
        <v>2529</v>
      </c>
    </row>
    <row r="124" spans="1:20" s="169" customFormat="1" ht="12">
      <c r="A124" s="158">
        <v>111</v>
      </c>
      <c r="B124" s="1540">
        <v>313</v>
      </c>
      <c r="C124" s="1549" t="s">
        <v>31</v>
      </c>
      <c r="D124" s="1549" t="s">
        <v>151</v>
      </c>
      <c r="E124" s="1541">
        <v>506035132</v>
      </c>
      <c r="F124" s="1538" t="s">
        <v>1875</v>
      </c>
      <c r="G124" s="1538"/>
      <c r="H124" s="1554"/>
      <c r="I124" s="1554"/>
      <c r="J124" s="1550">
        <v>1.5</v>
      </c>
      <c r="K124" s="1550"/>
      <c r="L124" s="1541"/>
      <c r="M124" s="1550">
        <f t="shared" si="23"/>
        <v>1.5</v>
      </c>
      <c r="N124" s="1152">
        <f t="shared" si="24"/>
        <v>1.5</v>
      </c>
      <c r="O124" s="155">
        <v>0</v>
      </c>
      <c r="P124" s="156">
        <v>1500</v>
      </c>
      <c r="Q124" s="1550">
        <f t="shared" si="28"/>
        <v>112.5</v>
      </c>
      <c r="R124" s="1114"/>
      <c r="T124" s="856" t="s">
        <v>2645</v>
      </c>
    </row>
    <row r="125" spans="1:20" s="158" customFormat="1" ht="12">
      <c r="A125" s="311">
        <v>112</v>
      </c>
      <c r="B125" s="1540">
        <v>315</v>
      </c>
      <c r="C125" s="1549" t="s">
        <v>31</v>
      </c>
      <c r="D125" s="1549" t="s">
        <v>50</v>
      </c>
      <c r="E125" s="1541">
        <v>506105098</v>
      </c>
      <c r="F125" s="1538" t="s">
        <v>1838</v>
      </c>
      <c r="G125" s="1538"/>
      <c r="H125" s="1554"/>
      <c r="I125" s="1554"/>
      <c r="J125" s="1550">
        <v>1.895</v>
      </c>
      <c r="K125" s="1550"/>
      <c r="L125" s="1541"/>
      <c r="M125" s="1550">
        <f t="shared" ref="M125:M157" si="29">J125-K125-L125</f>
        <v>1.895</v>
      </c>
      <c r="N125" s="1152">
        <f t="shared" ref="N125:N157" si="30">(P125-O125)/1000</f>
        <v>1</v>
      </c>
      <c r="O125" s="155">
        <v>0</v>
      </c>
      <c r="P125" s="156">
        <v>1000</v>
      </c>
      <c r="Q125" s="1550">
        <f t="shared" si="28"/>
        <v>75</v>
      </c>
      <c r="R125" s="309"/>
      <c r="T125" s="856" t="s">
        <v>2545</v>
      </c>
    </row>
    <row r="126" spans="1:20" s="158" customFormat="1" ht="12">
      <c r="A126" s="158">
        <v>113</v>
      </c>
      <c r="B126" s="1540">
        <v>319</v>
      </c>
      <c r="C126" s="1549" t="s">
        <v>31</v>
      </c>
      <c r="D126" s="1549" t="s">
        <v>147</v>
      </c>
      <c r="E126" s="1541">
        <v>506075099</v>
      </c>
      <c r="F126" s="1538" t="s">
        <v>1833</v>
      </c>
      <c r="G126" s="1538"/>
      <c r="H126" s="1554"/>
      <c r="I126" s="1554"/>
      <c r="J126" s="1550">
        <v>4.8</v>
      </c>
      <c r="K126" s="1550"/>
      <c r="L126" s="1541"/>
      <c r="M126" s="1550">
        <f t="shared" si="29"/>
        <v>4.8</v>
      </c>
      <c r="N126" s="1152">
        <v>0.5</v>
      </c>
      <c r="O126" s="155">
        <v>0</v>
      </c>
      <c r="P126" s="156">
        <v>1500</v>
      </c>
      <c r="Q126" s="1550">
        <f t="shared" ref="Q126:Q149" si="31">N126*70</f>
        <v>35</v>
      </c>
      <c r="R126" s="309"/>
      <c r="T126" s="856" t="s">
        <v>2501</v>
      </c>
    </row>
    <row r="127" spans="1:20" s="158" customFormat="1" ht="12">
      <c r="A127" s="311">
        <v>114</v>
      </c>
      <c r="B127" s="1540">
        <v>320</v>
      </c>
      <c r="C127" s="1549" t="s">
        <v>31</v>
      </c>
      <c r="D127" s="1549" t="s">
        <v>147</v>
      </c>
      <c r="E127" s="1541">
        <v>506075155</v>
      </c>
      <c r="F127" s="1538" t="s">
        <v>1832</v>
      </c>
      <c r="G127" s="1538"/>
      <c r="H127" s="1554"/>
      <c r="I127" s="1554"/>
      <c r="J127" s="1550">
        <v>1.8</v>
      </c>
      <c r="K127" s="1550"/>
      <c r="L127" s="1541"/>
      <c r="M127" s="1550">
        <f t="shared" si="29"/>
        <v>1.8</v>
      </c>
      <c r="N127" s="1152">
        <v>1</v>
      </c>
      <c r="O127" s="155">
        <v>0</v>
      </c>
      <c r="P127" s="156">
        <v>1800</v>
      </c>
      <c r="Q127" s="1550">
        <f t="shared" si="31"/>
        <v>70</v>
      </c>
      <c r="R127" s="309"/>
      <c r="T127" s="856" t="s">
        <v>2531</v>
      </c>
    </row>
    <row r="128" spans="1:20" s="311" customFormat="1" ht="12">
      <c r="A128" s="158">
        <v>115</v>
      </c>
      <c r="B128" s="1540">
        <v>326</v>
      </c>
      <c r="C128" s="1549" t="s">
        <v>31</v>
      </c>
      <c r="D128" s="1549" t="s">
        <v>147</v>
      </c>
      <c r="E128" s="1541">
        <v>506075432</v>
      </c>
      <c r="F128" s="1538" t="s">
        <v>1836</v>
      </c>
      <c r="G128" s="1538"/>
      <c r="H128" s="1554"/>
      <c r="I128" s="1554"/>
      <c r="J128" s="1550">
        <v>4</v>
      </c>
      <c r="K128" s="1550"/>
      <c r="L128" s="1541"/>
      <c r="M128" s="1550">
        <f t="shared" si="29"/>
        <v>4</v>
      </c>
      <c r="N128" s="1152">
        <v>0.5</v>
      </c>
      <c r="O128" s="155">
        <v>0</v>
      </c>
      <c r="P128" s="156">
        <v>4000</v>
      </c>
      <c r="Q128" s="1550">
        <f t="shared" si="31"/>
        <v>35</v>
      </c>
      <c r="R128" s="151"/>
      <c r="T128" s="856" t="s">
        <v>2497</v>
      </c>
    </row>
    <row r="129" spans="1:20" s="158" customFormat="1" ht="12">
      <c r="A129" s="311">
        <v>116</v>
      </c>
      <c r="B129" s="1540">
        <v>329</v>
      </c>
      <c r="C129" s="1549" t="s">
        <v>31</v>
      </c>
      <c r="D129" s="1549" t="s">
        <v>147</v>
      </c>
      <c r="E129" s="1541">
        <v>506075235</v>
      </c>
      <c r="F129" s="1538" t="s">
        <v>1825</v>
      </c>
      <c r="G129" s="1538"/>
      <c r="H129" s="1554"/>
      <c r="I129" s="1554"/>
      <c r="J129" s="1550">
        <v>3</v>
      </c>
      <c r="K129" s="1550"/>
      <c r="L129" s="1541"/>
      <c r="M129" s="1550">
        <f t="shared" si="29"/>
        <v>3</v>
      </c>
      <c r="N129" s="1152">
        <f t="shared" si="30"/>
        <v>1.5</v>
      </c>
      <c r="O129" s="155">
        <v>0</v>
      </c>
      <c r="P129" s="156">
        <v>1500</v>
      </c>
      <c r="Q129" s="1550">
        <f t="shared" si="31"/>
        <v>105</v>
      </c>
      <c r="R129" s="309"/>
      <c r="T129" s="856" t="s">
        <v>2533</v>
      </c>
    </row>
    <row r="130" spans="1:20" s="158" customFormat="1" ht="12">
      <c r="A130" s="158">
        <v>117</v>
      </c>
      <c r="B130" s="1540">
        <v>330</v>
      </c>
      <c r="C130" s="1549" t="s">
        <v>31</v>
      </c>
      <c r="D130" s="1549" t="s">
        <v>147</v>
      </c>
      <c r="E130" s="1541">
        <v>506075379</v>
      </c>
      <c r="F130" s="1538" t="s">
        <v>1824</v>
      </c>
      <c r="G130" s="1538"/>
      <c r="H130" s="1554"/>
      <c r="I130" s="1554"/>
      <c r="J130" s="1550">
        <v>1.45</v>
      </c>
      <c r="K130" s="1550"/>
      <c r="L130" s="1541"/>
      <c r="M130" s="1550">
        <f t="shared" si="29"/>
        <v>1.45</v>
      </c>
      <c r="N130" s="1152">
        <f t="shared" si="30"/>
        <v>1.45</v>
      </c>
      <c r="O130" s="155">
        <v>0</v>
      </c>
      <c r="P130" s="156">
        <v>1450</v>
      </c>
      <c r="Q130" s="1550">
        <f t="shared" si="31"/>
        <v>101.5</v>
      </c>
      <c r="R130" s="309"/>
      <c r="T130" s="856" t="s">
        <v>2533</v>
      </c>
    </row>
    <row r="131" spans="1:20" s="158" customFormat="1" ht="12">
      <c r="A131" s="311">
        <v>118</v>
      </c>
      <c r="B131" s="1540">
        <v>332</v>
      </c>
      <c r="C131" s="1549" t="s">
        <v>31</v>
      </c>
      <c r="D131" s="1549" t="s">
        <v>147</v>
      </c>
      <c r="E131" s="1541">
        <v>506075418</v>
      </c>
      <c r="F131" s="1538" t="s">
        <v>1822</v>
      </c>
      <c r="G131" s="1538"/>
      <c r="H131" s="1554"/>
      <c r="I131" s="1554"/>
      <c r="J131" s="1550">
        <v>1.5</v>
      </c>
      <c r="K131" s="1550"/>
      <c r="L131" s="1541"/>
      <c r="M131" s="1550">
        <f t="shared" si="29"/>
        <v>1.5</v>
      </c>
      <c r="N131" s="1152">
        <f t="shared" si="30"/>
        <v>1</v>
      </c>
      <c r="O131" s="155">
        <v>0</v>
      </c>
      <c r="P131" s="156">
        <v>1000</v>
      </c>
      <c r="Q131" s="1550">
        <f t="shared" si="31"/>
        <v>70</v>
      </c>
      <c r="R131" s="309"/>
      <c r="T131" s="856" t="s">
        <v>2533</v>
      </c>
    </row>
    <row r="132" spans="1:20" s="158" customFormat="1" ht="12">
      <c r="A132" s="158">
        <v>119</v>
      </c>
      <c r="B132" s="1540">
        <v>335</v>
      </c>
      <c r="C132" s="1549" t="s">
        <v>31</v>
      </c>
      <c r="D132" s="1549" t="s">
        <v>147</v>
      </c>
      <c r="E132" s="1541">
        <v>506075096</v>
      </c>
      <c r="F132" s="1538" t="s">
        <v>1819</v>
      </c>
      <c r="G132" s="1538"/>
      <c r="H132" s="1554"/>
      <c r="I132" s="1554"/>
      <c r="J132" s="1550">
        <v>1.57</v>
      </c>
      <c r="K132" s="1550">
        <v>0.45</v>
      </c>
      <c r="L132" s="1541"/>
      <c r="M132" s="1550">
        <f t="shared" si="29"/>
        <v>1.1200000000000001</v>
      </c>
      <c r="N132" s="1152">
        <f t="shared" si="30"/>
        <v>1.1200000000000001</v>
      </c>
      <c r="O132" s="155">
        <v>450</v>
      </c>
      <c r="P132" s="156">
        <v>1570</v>
      </c>
      <c r="Q132" s="1550">
        <f t="shared" si="31"/>
        <v>78.400000000000006</v>
      </c>
      <c r="R132" s="309"/>
      <c r="T132" s="856" t="s">
        <v>2560</v>
      </c>
    </row>
    <row r="133" spans="1:20" s="311" customFormat="1" ht="12">
      <c r="A133" s="311">
        <v>120</v>
      </c>
      <c r="B133" s="1540">
        <v>338</v>
      </c>
      <c r="C133" s="1549" t="s">
        <v>31</v>
      </c>
      <c r="D133" s="1549" t="s">
        <v>147</v>
      </c>
      <c r="E133" s="1544">
        <v>506075368</v>
      </c>
      <c r="F133" s="1545" t="s">
        <v>2192</v>
      </c>
      <c r="G133" s="1538"/>
      <c r="H133" s="280"/>
      <c r="I133" s="280"/>
      <c r="J133" s="1550">
        <v>2.4500000000000002</v>
      </c>
      <c r="K133" s="1550"/>
      <c r="L133" s="1541"/>
      <c r="M133" s="1541">
        <f t="shared" si="29"/>
        <v>2.4500000000000002</v>
      </c>
      <c r="N133" s="1550">
        <f t="shared" ref="N133:N134" si="32">(P133-O133)/1000</f>
        <v>1</v>
      </c>
      <c r="O133" s="155">
        <v>0</v>
      </c>
      <c r="P133" s="156">
        <v>1000</v>
      </c>
      <c r="Q133" s="1550">
        <f t="shared" si="31"/>
        <v>70</v>
      </c>
      <c r="R133" s="151"/>
      <c r="T133" s="856" t="s">
        <v>2603</v>
      </c>
    </row>
    <row r="134" spans="1:20" s="158" customFormat="1" ht="12">
      <c r="A134" s="158">
        <v>121</v>
      </c>
      <c r="B134" s="1540">
        <v>339</v>
      </c>
      <c r="C134" s="1552" t="s">
        <v>31</v>
      </c>
      <c r="D134" s="1552" t="s">
        <v>147</v>
      </c>
      <c r="E134" s="1544">
        <v>506075313</v>
      </c>
      <c r="F134" s="1545" t="s">
        <v>2475</v>
      </c>
      <c r="G134" s="1538"/>
      <c r="H134" s="280"/>
      <c r="I134" s="280"/>
      <c r="J134" s="1550">
        <v>2</v>
      </c>
      <c r="K134" s="1550"/>
      <c r="L134" s="1541"/>
      <c r="M134" s="1541">
        <f>J134-K134-L134</f>
        <v>2</v>
      </c>
      <c r="N134" s="962">
        <f t="shared" si="32"/>
        <v>1</v>
      </c>
      <c r="O134" s="1153">
        <v>0</v>
      </c>
      <c r="P134" s="1154">
        <v>1000</v>
      </c>
      <c r="Q134" s="1550">
        <f t="shared" si="31"/>
        <v>70</v>
      </c>
      <c r="T134" s="856" t="s">
        <v>2540</v>
      </c>
    </row>
    <row r="135" spans="1:20" s="158" customFormat="1" ht="12">
      <c r="A135" s="311">
        <v>122</v>
      </c>
      <c r="B135" s="1540">
        <v>344</v>
      </c>
      <c r="C135" s="1549" t="s">
        <v>31</v>
      </c>
      <c r="D135" s="1549" t="s">
        <v>51</v>
      </c>
      <c r="E135" s="1541">
        <v>506945170</v>
      </c>
      <c r="F135" s="1538" t="s">
        <v>1874</v>
      </c>
      <c r="G135" s="1538"/>
      <c r="H135" s="1554"/>
      <c r="I135" s="1554"/>
      <c r="J135" s="1550">
        <v>2.75</v>
      </c>
      <c r="K135" s="1550"/>
      <c r="L135" s="1541"/>
      <c r="M135" s="1550">
        <f t="shared" si="29"/>
        <v>2.75</v>
      </c>
      <c r="N135" s="1152">
        <v>1</v>
      </c>
      <c r="O135" s="155">
        <v>0</v>
      </c>
      <c r="P135" s="156">
        <v>1500</v>
      </c>
      <c r="Q135" s="1550">
        <f t="shared" si="31"/>
        <v>70</v>
      </c>
      <c r="R135" s="309"/>
      <c r="T135" s="856" t="s">
        <v>2562</v>
      </c>
    </row>
    <row r="136" spans="1:20" s="158" customFormat="1" ht="12">
      <c r="A136" s="158">
        <v>123</v>
      </c>
      <c r="B136" s="1540">
        <v>345</v>
      </c>
      <c r="C136" s="1549" t="s">
        <v>31</v>
      </c>
      <c r="D136" s="1549" t="s">
        <v>51</v>
      </c>
      <c r="E136" s="1541">
        <v>506945028</v>
      </c>
      <c r="F136" s="1538" t="s">
        <v>1873</v>
      </c>
      <c r="G136" s="1538"/>
      <c r="H136" s="1554"/>
      <c r="I136" s="1554"/>
      <c r="J136" s="1550">
        <v>1.53</v>
      </c>
      <c r="K136" s="1550"/>
      <c r="L136" s="1541"/>
      <c r="M136" s="1550">
        <f t="shared" si="29"/>
        <v>1.53</v>
      </c>
      <c r="N136" s="1152">
        <v>1</v>
      </c>
      <c r="O136" s="155">
        <v>0</v>
      </c>
      <c r="P136" s="156">
        <v>1530</v>
      </c>
      <c r="Q136" s="1550">
        <f t="shared" si="31"/>
        <v>70</v>
      </c>
      <c r="R136" s="309"/>
      <c r="T136" s="856" t="s">
        <v>2575</v>
      </c>
    </row>
    <row r="137" spans="1:20">
      <c r="A137" s="311">
        <v>124</v>
      </c>
      <c r="B137" s="1540">
        <v>346</v>
      </c>
      <c r="C137" s="1549" t="s">
        <v>31</v>
      </c>
      <c r="D137" s="1549" t="s">
        <v>51</v>
      </c>
      <c r="E137" s="1541">
        <v>506945341</v>
      </c>
      <c r="F137" s="1538" t="s">
        <v>2605</v>
      </c>
      <c r="G137" s="1538"/>
      <c r="H137" s="1555"/>
      <c r="I137" s="1555"/>
      <c r="J137" s="1550">
        <v>1</v>
      </c>
      <c r="K137" s="1550"/>
      <c r="L137" s="1541"/>
      <c r="M137" s="1541">
        <f t="shared" si="29"/>
        <v>1</v>
      </c>
      <c r="N137" s="1152">
        <f>(P137-O137)/1000</f>
        <v>1</v>
      </c>
      <c r="O137" s="155">
        <v>0</v>
      </c>
      <c r="P137" s="156">
        <v>1000</v>
      </c>
      <c r="Q137" s="1550">
        <f t="shared" si="31"/>
        <v>70</v>
      </c>
      <c r="T137" s="873" t="s">
        <v>2606</v>
      </c>
    </row>
    <row r="138" spans="1:20">
      <c r="A138" s="158">
        <v>125</v>
      </c>
      <c r="B138" s="1540">
        <v>347</v>
      </c>
      <c r="C138" s="1549" t="s">
        <v>31</v>
      </c>
      <c r="D138" s="1549" t="s">
        <v>51</v>
      </c>
      <c r="E138" s="1541">
        <v>506945342</v>
      </c>
      <c r="F138" s="1538" t="s">
        <v>2607</v>
      </c>
      <c r="G138" s="1538"/>
      <c r="H138" s="1555"/>
      <c r="I138" s="1555"/>
      <c r="J138" s="1550">
        <v>1</v>
      </c>
      <c r="K138" s="1550"/>
      <c r="L138" s="1541"/>
      <c r="M138" s="1541">
        <f t="shared" si="29"/>
        <v>1</v>
      </c>
      <c r="N138" s="1152">
        <f>(P138-O138)/1000</f>
        <v>1</v>
      </c>
      <c r="O138" s="155">
        <v>0</v>
      </c>
      <c r="P138" s="156">
        <v>1000</v>
      </c>
      <c r="Q138" s="1550">
        <f t="shared" si="31"/>
        <v>70</v>
      </c>
      <c r="T138" s="873" t="s">
        <v>2606</v>
      </c>
    </row>
    <row r="139" spans="1:20" s="158" customFormat="1" ht="12">
      <c r="A139" s="311">
        <v>126</v>
      </c>
      <c r="B139" s="1540">
        <v>348</v>
      </c>
      <c r="C139" s="1549" t="s">
        <v>31</v>
      </c>
      <c r="D139" s="1549" t="s">
        <v>51</v>
      </c>
      <c r="E139" s="1541">
        <v>506945172</v>
      </c>
      <c r="F139" s="1538" t="s">
        <v>1872</v>
      </c>
      <c r="G139" s="1538"/>
      <c r="H139" s="1554"/>
      <c r="I139" s="1554"/>
      <c r="J139" s="1550">
        <v>3.5</v>
      </c>
      <c r="K139" s="1550"/>
      <c r="L139" s="1541"/>
      <c r="M139" s="1550">
        <f t="shared" si="29"/>
        <v>3.5</v>
      </c>
      <c r="N139" s="1152">
        <f t="shared" si="30"/>
        <v>1</v>
      </c>
      <c r="O139" s="155">
        <v>0</v>
      </c>
      <c r="P139" s="156">
        <v>1000</v>
      </c>
      <c r="Q139" s="1550">
        <f t="shared" si="31"/>
        <v>70</v>
      </c>
      <c r="R139" s="309"/>
      <c r="T139" s="856" t="s">
        <v>2544</v>
      </c>
    </row>
    <row r="140" spans="1:20" s="158" customFormat="1" ht="12">
      <c r="A140" s="158">
        <v>127</v>
      </c>
      <c r="B140" s="1540">
        <v>349</v>
      </c>
      <c r="C140" s="1549" t="s">
        <v>31</v>
      </c>
      <c r="D140" s="1549" t="s">
        <v>95</v>
      </c>
      <c r="E140" s="1541">
        <v>506365056</v>
      </c>
      <c r="F140" s="1538" t="s">
        <v>1842</v>
      </c>
      <c r="G140" s="1538"/>
      <c r="H140" s="1554"/>
      <c r="I140" s="1554"/>
      <c r="J140" s="1550">
        <v>4</v>
      </c>
      <c r="K140" s="1550"/>
      <c r="L140" s="1541">
        <v>1.5</v>
      </c>
      <c r="M140" s="1550">
        <f t="shared" si="29"/>
        <v>2.5</v>
      </c>
      <c r="N140" s="1152">
        <f t="shared" si="30"/>
        <v>1.5</v>
      </c>
      <c r="O140" s="155">
        <v>1500</v>
      </c>
      <c r="P140" s="156">
        <v>3000</v>
      </c>
      <c r="Q140" s="1550">
        <f t="shared" si="31"/>
        <v>105</v>
      </c>
      <c r="R140" s="309"/>
      <c r="T140" s="856" t="s">
        <v>2521</v>
      </c>
    </row>
    <row r="141" spans="1:20" s="158" customFormat="1" ht="12">
      <c r="A141" s="311">
        <v>128</v>
      </c>
      <c r="B141" s="1540">
        <v>350</v>
      </c>
      <c r="C141" s="1549" t="s">
        <v>31</v>
      </c>
      <c r="D141" s="1549" t="s">
        <v>95</v>
      </c>
      <c r="E141" s="1541">
        <v>506365003</v>
      </c>
      <c r="F141" s="1538" t="s">
        <v>1841</v>
      </c>
      <c r="G141" s="1538"/>
      <c r="H141" s="1554"/>
      <c r="I141" s="1554"/>
      <c r="J141" s="1550">
        <v>2</v>
      </c>
      <c r="K141" s="1550"/>
      <c r="L141" s="1541"/>
      <c r="M141" s="1550">
        <f t="shared" si="29"/>
        <v>2</v>
      </c>
      <c r="N141" s="1152">
        <f t="shared" si="30"/>
        <v>1</v>
      </c>
      <c r="O141" s="155">
        <v>0</v>
      </c>
      <c r="P141" s="156">
        <v>1000</v>
      </c>
      <c r="Q141" s="1550">
        <f t="shared" si="31"/>
        <v>70</v>
      </c>
      <c r="R141" s="309"/>
      <c r="T141" s="856" t="s">
        <v>2521</v>
      </c>
    </row>
    <row r="142" spans="1:20" s="158" customFormat="1" ht="12">
      <c r="A142" s="158">
        <v>129</v>
      </c>
      <c r="B142" s="1540">
        <v>351</v>
      </c>
      <c r="C142" s="1549" t="s">
        <v>31</v>
      </c>
      <c r="D142" s="1549" t="s">
        <v>95</v>
      </c>
      <c r="E142" s="1541">
        <v>506365051</v>
      </c>
      <c r="F142" s="1538" t="s">
        <v>1840</v>
      </c>
      <c r="G142" s="1538"/>
      <c r="H142" s="1554"/>
      <c r="I142" s="1554"/>
      <c r="J142" s="1550">
        <v>2.5</v>
      </c>
      <c r="K142" s="1550"/>
      <c r="L142" s="1541"/>
      <c r="M142" s="1550">
        <f t="shared" si="29"/>
        <v>2.5</v>
      </c>
      <c r="N142" s="1152">
        <f t="shared" si="30"/>
        <v>0.76300000000000001</v>
      </c>
      <c r="O142" s="155">
        <v>0</v>
      </c>
      <c r="P142" s="156">
        <v>763</v>
      </c>
      <c r="Q142" s="1550">
        <f t="shared" si="31"/>
        <v>53.410000000000004</v>
      </c>
      <c r="R142" s="309"/>
      <c r="T142" s="856" t="s">
        <v>2710</v>
      </c>
    </row>
    <row r="143" spans="1:20" s="311" customFormat="1" ht="12">
      <c r="A143" s="311">
        <v>130</v>
      </c>
      <c r="B143" s="1540">
        <v>353</v>
      </c>
      <c r="C143" s="1549" t="s">
        <v>31</v>
      </c>
      <c r="D143" s="1549" t="s">
        <v>95</v>
      </c>
      <c r="E143" s="1544">
        <v>506365049</v>
      </c>
      <c r="F143" s="1545" t="s">
        <v>421</v>
      </c>
      <c r="G143" s="1538"/>
      <c r="H143" s="280">
        <v>1.5</v>
      </c>
      <c r="I143" s="280">
        <v>50</v>
      </c>
      <c r="J143" s="1550">
        <v>2.5</v>
      </c>
      <c r="K143" s="1550">
        <v>1.9870000000000001</v>
      </c>
      <c r="L143" s="1541"/>
      <c r="M143" s="1541">
        <f t="shared" si="29"/>
        <v>0.5129999999999999</v>
      </c>
      <c r="N143" s="1550">
        <v>1</v>
      </c>
      <c r="O143" s="155">
        <v>990</v>
      </c>
      <c r="P143" s="156">
        <v>2490</v>
      </c>
      <c r="Q143" s="1550">
        <f t="shared" si="31"/>
        <v>70</v>
      </c>
      <c r="R143" s="151"/>
      <c r="T143" s="856" t="s">
        <v>2820</v>
      </c>
    </row>
    <row r="144" spans="1:20" s="311" customFormat="1" ht="12">
      <c r="A144" s="158">
        <v>131</v>
      </c>
      <c r="B144" s="1540">
        <v>354</v>
      </c>
      <c r="C144" s="1540" t="s">
        <v>31</v>
      </c>
      <c r="D144" s="1540" t="s">
        <v>95</v>
      </c>
      <c r="E144" s="1541">
        <v>506365092</v>
      </c>
      <c r="F144" s="1538" t="s">
        <v>394</v>
      </c>
      <c r="G144" s="1538"/>
      <c r="H144" s="1550">
        <v>1.5</v>
      </c>
      <c r="I144" s="1550">
        <v>60</v>
      </c>
      <c r="J144" s="1550">
        <v>2.6</v>
      </c>
      <c r="K144" s="1550">
        <v>1.5</v>
      </c>
      <c r="L144" s="1541"/>
      <c r="M144" s="1541">
        <f t="shared" si="29"/>
        <v>1.1000000000000001</v>
      </c>
      <c r="N144" s="1550">
        <v>1</v>
      </c>
      <c r="O144" s="155">
        <v>0</v>
      </c>
      <c r="P144" s="156">
        <v>1500</v>
      </c>
      <c r="Q144" s="1550">
        <f t="shared" si="31"/>
        <v>70</v>
      </c>
      <c r="R144" s="151"/>
      <c r="T144" s="856" t="s">
        <v>2819</v>
      </c>
    </row>
    <row r="145" spans="1:20" s="158" customFormat="1" ht="12">
      <c r="A145" s="311">
        <v>132</v>
      </c>
      <c r="B145" s="1549">
        <v>357</v>
      </c>
      <c r="C145" s="1549" t="s">
        <v>31</v>
      </c>
      <c r="D145" s="1549" t="s">
        <v>33</v>
      </c>
      <c r="E145" s="1544">
        <v>506695025</v>
      </c>
      <c r="F145" s="1545" t="s">
        <v>2634</v>
      </c>
      <c r="G145" s="1538"/>
      <c r="H145" s="280"/>
      <c r="I145" s="280"/>
      <c r="J145" s="1550">
        <v>5.5</v>
      </c>
      <c r="K145" s="1550"/>
      <c r="L145" s="1541"/>
      <c r="M145" s="1541">
        <f t="shared" ref="M145:M149" si="33">J145-K145-L145</f>
        <v>5.5</v>
      </c>
      <c r="N145" s="1550">
        <f t="shared" ref="N145:N149" si="34">(P145-O145)/1000</f>
        <v>1</v>
      </c>
      <c r="O145" s="155">
        <v>0</v>
      </c>
      <c r="P145" s="156">
        <v>1000</v>
      </c>
      <c r="Q145" s="1550">
        <f t="shared" si="31"/>
        <v>70</v>
      </c>
      <c r="R145" s="309"/>
      <c r="T145" s="856" t="s">
        <v>2536</v>
      </c>
    </row>
    <row r="146" spans="1:20" s="158" customFormat="1" ht="12">
      <c r="A146" s="158">
        <v>133</v>
      </c>
      <c r="B146" s="1549">
        <v>358</v>
      </c>
      <c r="C146" s="1549" t="s">
        <v>31</v>
      </c>
      <c r="D146" s="1549" t="s">
        <v>33</v>
      </c>
      <c r="E146" s="1544">
        <v>506695052</v>
      </c>
      <c r="F146" s="1545" t="s">
        <v>2635</v>
      </c>
      <c r="G146" s="1538"/>
      <c r="H146" s="280"/>
      <c r="I146" s="280"/>
      <c r="J146" s="1550">
        <v>2</v>
      </c>
      <c r="K146" s="1550"/>
      <c r="L146" s="1541"/>
      <c r="M146" s="1541">
        <f t="shared" si="33"/>
        <v>2</v>
      </c>
      <c r="N146" s="1550">
        <f t="shared" si="34"/>
        <v>1</v>
      </c>
      <c r="O146" s="155">
        <v>0</v>
      </c>
      <c r="P146" s="156">
        <v>1000</v>
      </c>
      <c r="Q146" s="1550">
        <f t="shared" si="31"/>
        <v>70</v>
      </c>
      <c r="R146" s="309"/>
      <c r="T146" s="856" t="s">
        <v>2536</v>
      </c>
    </row>
    <row r="147" spans="1:20" s="158" customFormat="1" ht="12">
      <c r="A147" s="311">
        <v>134</v>
      </c>
      <c r="B147" s="1549">
        <v>359</v>
      </c>
      <c r="C147" s="1549" t="s">
        <v>31</v>
      </c>
      <c r="D147" s="1549" t="s">
        <v>33</v>
      </c>
      <c r="E147" s="1544">
        <v>506695053</v>
      </c>
      <c r="F147" s="1545" t="s">
        <v>2636</v>
      </c>
      <c r="G147" s="1538"/>
      <c r="H147" s="280"/>
      <c r="I147" s="280"/>
      <c r="J147" s="1550">
        <v>1</v>
      </c>
      <c r="K147" s="1550"/>
      <c r="L147" s="1541"/>
      <c r="M147" s="1541">
        <f t="shared" si="33"/>
        <v>1</v>
      </c>
      <c r="N147" s="1550">
        <f t="shared" si="34"/>
        <v>1</v>
      </c>
      <c r="O147" s="155">
        <v>0</v>
      </c>
      <c r="P147" s="156">
        <v>1000</v>
      </c>
      <c r="Q147" s="1550">
        <f t="shared" si="31"/>
        <v>70</v>
      </c>
      <c r="R147" s="309"/>
      <c r="T147" s="856" t="s">
        <v>2536</v>
      </c>
    </row>
    <row r="148" spans="1:20" s="158" customFormat="1" ht="12">
      <c r="A148" s="158">
        <v>135</v>
      </c>
      <c r="B148" s="1549">
        <v>360</v>
      </c>
      <c r="C148" s="1549" t="s">
        <v>31</v>
      </c>
      <c r="D148" s="1549" t="s">
        <v>33</v>
      </c>
      <c r="E148" s="1544">
        <v>506695059</v>
      </c>
      <c r="F148" s="1545" t="s">
        <v>2637</v>
      </c>
      <c r="G148" s="1538"/>
      <c r="H148" s="280"/>
      <c r="I148" s="280"/>
      <c r="J148" s="1550">
        <v>2.6</v>
      </c>
      <c r="K148" s="1550"/>
      <c r="L148" s="1541"/>
      <c r="M148" s="1541">
        <f t="shared" si="33"/>
        <v>2.6</v>
      </c>
      <c r="N148" s="1550">
        <f t="shared" si="34"/>
        <v>1</v>
      </c>
      <c r="O148" s="155">
        <v>0</v>
      </c>
      <c r="P148" s="156">
        <v>1000</v>
      </c>
      <c r="Q148" s="1550">
        <f t="shared" si="31"/>
        <v>70</v>
      </c>
      <c r="R148" s="309"/>
      <c r="T148" s="856" t="s">
        <v>2536</v>
      </c>
    </row>
    <row r="149" spans="1:20" s="158" customFormat="1" ht="12">
      <c r="A149" s="311">
        <v>136</v>
      </c>
      <c r="B149" s="1549">
        <v>361</v>
      </c>
      <c r="C149" s="1549" t="s">
        <v>31</v>
      </c>
      <c r="D149" s="1549" t="s">
        <v>33</v>
      </c>
      <c r="E149" s="1544">
        <v>506695102</v>
      </c>
      <c r="F149" s="1545" t="s">
        <v>2638</v>
      </c>
      <c r="G149" s="1538"/>
      <c r="H149" s="280"/>
      <c r="I149" s="280"/>
      <c r="J149" s="1550">
        <v>3.1</v>
      </c>
      <c r="K149" s="1550"/>
      <c r="L149" s="1541"/>
      <c r="M149" s="1541">
        <f t="shared" si="33"/>
        <v>3.1</v>
      </c>
      <c r="N149" s="1550">
        <f t="shared" si="34"/>
        <v>1</v>
      </c>
      <c r="O149" s="155">
        <v>0</v>
      </c>
      <c r="P149" s="156">
        <v>1000</v>
      </c>
      <c r="Q149" s="1550">
        <f t="shared" si="31"/>
        <v>70</v>
      </c>
      <c r="R149" s="309"/>
      <c r="T149" s="856" t="s">
        <v>2536</v>
      </c>
    </row>
    <row r="150" spans="1:20" s="158" customFormat="1" ht="12">
      <c r="A150" s="158">
        <v>137</v>
      </c>
      <c r="B150" s="1540">
        <v>363</v>
      </c>
      <c r="C150" s="1549" t="s">
        <v>29</v>
      </c>
      <c r="D150" s="1549" t="s">
        <v>5</v>
      </c>
      <c r="E150" s="1556">
        <v>509185258</v>
      </c>
      <c r="F150" s="1538" t="s">
        <v>2003</v>
      </c>
      <c r="G150" s="1538"/>
      <c r="H150" s="1542"/>
      <c r="I150" s="1542"/>
      <c r="J150" s="1550">
        <v>1.6</v>
      </c>
      <c r="K150" s="1550"/>
      <c r="L150" s="1541"/>
      <c r="M150" s="1550">
        <f t="shared" si="29"/>
        <v>1.6</v>
      </c>
      <c r="N150" s="1152">
        <f t="shared" si="30"/>
        <v>1.6</v>
      </c>
      <c r="O150" s="155">
        <v>0</v>
      </c>
      <c r="P150" s="156">
        <v>1600</v>
      </c>
      <c r="Q150" s="1550">
        <f t="shared" ref="Q150:Q159" si="35">N150*70</f>
        <v>112</v>
      </c>
      <c r="R150" s="309"/>
      <c r="T150" s="856" t="s">
        <v>2511</v>
      </c>
    </row>
    <row r="151" spans="1:20" s="158" customFormat="1" ht="12">
      <c r="A151" s="311">
        <v>138</v>
      </c>
      <c r="B151" s="1540">
        <v>364</v>
      </c>
      <c r="C151" s="1549" t="s">
        <v>29</v>
      </c>
      <c r="D151" s="1549" t="s">
        <v>5</v>
      </c>
      <c r="E151" s="1556">
        <v>509185166</v>
      </c>
      <c r="F151" s="1538" t="s">
        <v>2002</v>
      </c>
      <c r="G151" s="1538"/>
      <c r="H151" s="1542"/>
      <c r="I151" s="1542"/>
      <c r="J151" s="1550">
        <v>2</v>
      </c>
      <c r="K151" s="1550"/>
      <c r="L151" s="1541"/>
      <c r="M151" s="1550">
        <f t="shared" si="29"/>
        <v>2</v>
      </c>
      <c r="N151" s="1152">
        <f t="shared" si="30"/>
        <v>2</v>
      </c>
      <c r="O151" s="155">
        <v>0</v>
      </c>
      <c r="P151" s="156">
        <v>2000</v>
      </c>
      <c r="Q151" s="1550">
        <f t="shared" si="35"/>
        <v>140</v>
      </c>
      <c r="R151" s="309"/>
      <c r="T151" s="856" t="s">
        <v>2511</v>
      </c>
    </row>
    <row r="152" spans="1:20" s="158" customFormat="1" ht="12">
      <c r="A152" s="158">
        <v>139</v>
      </c>
      <c r="B152" s="1540">
        <v>367</v>
      </c>
      <c r="C152" s="1549" t="s">
        <v>29</v>
      </c>
      <c r="D152" s="1549" t="s">
        <v>5</v>
      </c>
      <c r="E152" s="1556">
        <v>509185037</v>
      </c>
      <c r="F152" s="1538" t="s">
        <v>1999</v>
      </c>
      <c r="G152" s="1538"/>
      <c r="H152" s="1542"/>
      <c r="I152" s="1542"/>
      <c r="J152" s="1550">
        <v>2</v>
      </c>
      <c r="K152" s="1550"/>
      <c r="L152" s="1541"/>
      <c r="M152" s="1550">
        <f t="shared" si="29"/>
        <v>2</v>
      </c>
      <c r="N152" s="1152">
        <f t="shared" si="30"/>
        <v>2</v>
      </c>
      <c r="O152" s="155">
        <v>0</v>
      </c>
      <c r="P152" s="156">
        <v>2000</v>
      </c>
      <c r="Q152" s="1550">
        <f t="shared" si="35"/>
        <v>140</v>
      </c>
      <c r="R152" s="309"/>
      <c r="T152" s="856" t="s">
        <v>2511</v>
      </c>
    </row>
    <row r="153" spans="1:20" s="158" customFormat="1" ht="12">
      <c r="A153" s="311">
        <v>140</v>
      </c>
      <c r="B153" s="1540">
        <v>373</v>
      </c>
      <c r="C153" s="1549" t="s">
        <v>29</v>
      </c>
      <c r="D153" s="1549" t="s">
        <v>5</v>
      </c>
      <c r="E153" s="1556">
        <v>509185004</v>
      </c>
      <c r="F153" s="1538" t="s">
        <v>1993</v>
      </c>
      <c r="G153" s="1538"/>
      <c r="H153" s="1542"/>
      <c r="I153" s="1542"/>
      <c r="J153" s="553">
        <v>1.75</v>
      </c>
      <c r="K153" s="553">
        <v>0</v>
      </c>
      <c r="L153" s="1541"/>
      <c r="M153" s="1550">
        <f t="shared" si="29"/>
        <v>1.75</v>
      </c>
      <c r="N153" s="1152">
        <f t="shared" si="30"/>
        <v>1.75</v>
      </c>
      <c r="O153" s="155">
        <v>0</v>
      </c>
      <c r="P153" s="156">
        <v>1750</v>
      </c>
      <c r="Q153" s="1550">
        <f t="shared" si="35"/>
        <v>122.5</v>
      </c>
      <c r="R153" s="309"/>
      <c r="T153" s="856" t="s">
        <v>2511</v>
      </c>
    </row>
    <row r="154" spans="1:20" s="158" customFormat="1" ht="12">
      <c r="A154" s="158">
        <v>141</v>
      </c>
      <c r="B154" s="1540">
        <v>376</v>
      </c>
      <c r="C154" s="1549" t="s">
        <v>29</v>
      </c>
      <c r="D154" s="1549" t="s">
        <v>5</v>
      </c>
      <c r="E154" s="1556">
        <v>509185109</v>
      </c>
      <c r="F154" s="1538" t="s">
        <v>1990</v>
      </c>
      <c r="G154" s="1538"/>
      <c r="H154" s="1542"/>
      <c r="I154" s="1542"/>
      <c r="J154" s="553">
        <v>2</v>
      </c>
      <c r="K154" s="553">
        <v>0</v>
      </c>
      <c r="L154" s="1541"/>
      <c r="M154" s="1550">
        <f t="shared" si="29"/>
        <v>2</v>
      </c>
      <c r="N154" s="1152">
        <f t="shared" si="30"/>
        <v>1</v>
      </c>
      <c r="O154" s="155">
        <v>1000</v>
      </c>
      <c r="P154" s="156">
        <v>2000</v>
      </c>
      <c r="Q154" s="1550">
        <f t="shared" si="35"/>
        <v>70</v>
      </c>
      <c r="R154" s="309"/>
      <c r="T154" s="856" t="s">
        <v>2511</v>
      </c>
    </row>
    <row r="155" spans="1:20" s="158" customFormat="1" ht="12">
      <c r="A155" s="311">
        <v>142</v>
      </c>
      <c r="B155" s="1540">
        <v>377</v>
      </c>
      <c r="C155" s="1549" t="s">
        <v>29</v>
      </c>
      <c r="D155" s="1549" t="s">
        <v>5</v>
      </c>
      <c r="E155" s="1556">
        <v>509185118</v>
      </c>
      <c r="F155" s="1538" t="s">
        <v>1989</v>
      </c>
      <c r="G155" s="1538"/>
      <c r="H155" s="1542"/>
      <c r="I155" s="1542"/>
      <c r="J155" s="1550">
        <v>1.5</v>
      </c>
      <c r="K155" s="1550">
        <v>0</v>
      </c>
      <c r="L155" s="1541"/>
      <c r="M155" s="1550">
        <f t="shared" si="29"/>
        <v>1.5</v>
      </c>
      <c r="N155" s="1152">
        <f t="shared" si="30"/>
        <v>1.5</v>
      </c>
      <c r="O155" s="155">
        <v>0</v>
      </c>
      <c r="P155" s="156">
        <v>1500</v>
      </c>
      <c r="Q155" s="1550">
        <f t="shared" si="35"/>
        <v>105</v>
      </c>
      <c r="R155" s="309"/>
      <c r="T155" s="856" t="s">
        <v>2511</v>
      </c>
    </row>
    <row r="156" spans="1:20" s="158" customFormat="1" ht="12">
      <c r="A156" s="158">
        <v>143</v>
      </c>
      <c r="B156" s="1540">
        <v>378</v>
      </c>
      <c r="C156" s="1549" t="s">
        <v>29</v>
      </c>
      <c r="D156" s="1549" t="s">
        <v>5</v>
      </c>
      <c r="E156" s="1556">
        <v>509185137</v>
      </c>
      <c r="F156" s="1538" t="s">
        <v>1988</v>
      </c>
      <c r="G156" s="1538"/>
      <c r="H156" s="1542"/>
      <c r="I156" s="1542"/>
      <c r="J156" s="1550">
        <v>2.5</v>
      </c>
      <c r="K156" s="1550">
        <v>0</v>
      </c>
      <c r="L156" s="1541"/>
      <c r="M156" s="1550">
        <f t="shared" si="29"/>
        <v>2.5</v>
      </c>
      <c r="N156" s="1152">
        <f t="shared" si="30"/>
        <v>1.5</v>
      </c>
      <c r="O156" s="155">
        <v>0</v>
      </c>
      <c r="P156" s="156">
        <v>1500</v>
      </c>
      <c r="Q156" s="1550">
        <f t="shared" si="35"/>
        <v>105</v>
      </c>
      <c r="R156" s="309"/>
      <c r="T156" s="856" t="s">
        <v>2511</v>
      </c>
    </row>
    <row r="157" spans="1:20" s="158" customFormat="1" ht="12">
      <c r="A157" s="311">
        <v>144</v>
      </c>
      <c r="B157" s="1540">
        <v>379</v>
      </c>
      <c r="C157" s="1549" t="s">
        <v>29</v>
      </c>
      <c r="D157" s="1549" t="s">
        <v>5</v>
      </c>
      <c r="E157" s="1556">
        <v>509185171</v>
      </c>
      <c r="F157" s="1538" t="s">
        <v>1987</v>
      </c>
      <c r="G157" s="1538"/>
      <c r="H157" s="1542"/>
      <c r="I157" s="1542"/>
      <c r="J157" s="1550">
        <v>3.4</v>
      </c>
      <c r="K157" s="1550">
        <v>2</v>
      </c>
      <c r="L157" s="1541"/>
      <c r="M157" s="1550">
        <f t="shared" si="29"/>
        <v>1.4</v>
      </c>
      <c r="N157" s="1152">
        <f t="shared" si="30"/>
        <v>1.4</v>
      </c>
      <c r="O157" s="155">
        <v>2000</v>
      </c>
      <c r="P157" s="156">
        <v>3400</v>
      </c>
      <c r="Q157" s="1550">
        <f t="shared" si="35"/>
        <v>98</v>
      </c>
      <c r="R157" s="309"/>
      <c r="T157" s="856" t="s">
        <v>2511</v>
      </c>
    </row>
    <row r="158" spans="1:20" s="158" customFormat="1" ht="12">
      <c r="A158" s="158">
        <v>145</v>
      </c>
      <c r="B158" s="1540">
        <v>380</v>
      </c>
      <c r="C158" s="1549" t="s">
        <v>29</v>
      </c>
      <c r="D158" s="1549" t="s">
        <v>5</v>
      </c>
      <c r="E158" s="1556">
        <v>509185014</v>
      </c>
      <c r="F158" s="1538" t="s">
        <v>1986</v>
      </c>
      <c r="G158" s="1538"/>
      <c r="H158" s="1542"/>
      <c r="I158" s="1542"/>
      <c r="J158" s="1550">
        <v>1.9</v>
      </c>
      <c r="K158" s="1550">
        <v>0</v>
      </c>
      <c r="L158" s="1541"/>
      <c r="M158" s="1550">
        <f t="shared" ref="M158:M172" si="36">J158-K158-L158</f>
        <v>1.9</v>
      </c>
      <c r="N158" s="1152">
        <f t="shared" ref="N158:N172" si="37">(P158-O158)/1000</f>
        <v>1</v>
      </c>
      <c r="O158" s="155">
        <v>0</v>
      </c>
      <c r="P158" s="156">
        <v>1000</v>
      </c>
      <c r="Q158" s="1550">
        <f t="shared" si="35"/>
        <v>70</v>
      </c>
      <c r="R158" s="309"/>
      <c r="T158" s="856" t="s">
        <v>2511</v>
      </c>
    </row>
    <row r="159" spans="1:20" s="158" customFormat="1" ht="12">
      <c r="A159" s="311">
        <v>146</v>
      </c>
      <c r="B159" s="1540">
        <v>381</v>
      </c>
      <c r="C159" s="1549" t="s">
        <v>29</v>
      </c>
      <c r="D159" s="1549" t="s">
        <v>5</v>
      </c>
      <c r="E159" s="1556">
        <v>509185046</v>
      </c>
      <c r="F159" s="1538" t="s">
        <v>1985</v>
      </c>
      <c r="G159" s="1538"/>
      <c r="H159" s="1542"/>
      <c r="I159" s="1542"/>
      <c r="J159" s="1550">
        <v>2</v>
      </c>
      <c r="K159" s="1550">
        <v>0</v>
      </c>
      <c r="L159" s="1541"/>
      <c r="M159" s="1550">
        <f t="shared" si="36"/>
        <v>2</v>
      </c>
      <c r="N159" s="1152">
        <f t="shared" si="37"/>
        <v>1</v>
      </c>
      <c r="O159" s="155">
        <v>0</v>
      </c>
      <c r="P159" s="156">
        <v>1000</v>
      </c>
      <c r="Q159" s="1550">
        <f t="shared" si="35"/>
        <v>70</v>
      </c>
      <c r="R159" s="309"/>
      <c r="T159" s="856" t="s">
        <v>2511</v>
      </c>
    </row>
    <row r="160" spans="1:20" s="311" customFormat="1" ht="12">
      <c r="A160" s="158">
        <v>147</v>
      </c>
      <c r="B160" s="1540">
        <v>382</v>
      </c>
      <c r="C160" s="1549" t="s">
        <v>29</v>
      </c>
      <c r="D160" s="1549" t="s">
        <v>5</v>
      </c>
      <c r="E160" s="1544">
        <v>509185067</v>
      </c>
      <c r="F160" s="1545" t="s">
        <v>2581</v>
      </c>
      <c r="G160" s="1538" t="s">
        <v>2694</v>
      </c>
      <c r="H160" s="280">
        <v>0.16</v>
      </c>
      <c r="I160" s="280">
        <v>10</v>
      </c>
      <c r="J160" s="1550">
        <v>2.2999999999999998</v>
      </c>
      <c r="K160" s="1550"/>
      <c r="L160" s="1541"/>
      <c r="M160" s="1541">
        <f t="shared" si="36"/>
        <v>2.2999999999999998</v>
      </c>
      <c r="N160" s="1550">
        <f t="shared" si="37"/>
        <v>0.16</v>
      </c>
      <c r="O160" s="155">
        <v>0</v>
      </c>
      <c r="P160" s="156">
        <v>160</v>
      </c>
      <c r="Q160" s="1550">
        <v>8</v>
      </c>
      <c r="R160" s="151"/>
      <c r="T160" s="204" t="s">
        <v>2582</v>
      </c>
    </row>
    <row r="161" spans="1:20" s="158" customFormat="1" ht="12">
      <c r="A161" s="311">
        <v>148</v>
      </c>
      <c r="B161" s="1540">
        <v>387</v>
      </c>
      <c r="C161" s="1549" t="s">
        <v>29</v>
      </c>
      <c r="D161" s="1549" t="s">
        <v>246</v>
      </c>
      <c r="E161" s="1541">
        <v>509915008</v>
      </c>
      <c r="F161" s="1538" t="s">
        <v>1977</v>
      </c>
      <c r="G161" s="1228"/>
      <c r="H161" s="1555"/>
      <c r="I161" s="1555"/>
      <c r="J161" s="1550">
        <v>3.5</v>
      </c>
      <c r="K161" s="1550">
        <v>1</v>
      </c>
      <c r="L161" s="1541"/>
      <c r="M161" s="1550">
        <f t="shared" si="36"/>
        <v>2.5</v>
      </c>
      <c r="N161" s="1152">
        <v>1</v>
      </c>
      <c r="O161" s="155">
        <v>1000</v>
      </c>
      <c r="P161" s="156">
        <v>3500</v>
      </c>
      <c r="Q161" s="1550">
        <f t="shared" ref="Q161:Q162" si="38">N161*70</f>
        <v>70</v>
      </c>
      <c r="R161" s="309"/>
      <c r="T161" s="856" t="s">
        <v>2512</v>
      </c>
    </row>
    <row r="162" spans="1:20" s="158" customFormat="1" ht="12">
      <c r="A162" s="158">
        <v>149</v>
      </c>
      <c r="B162" s="1540">
        <v>390</v>
      </c>
      <c r="C162" s="1549" t="s">
        <v>29</v>
      </c>
      <c r="D162" s="1549" t="s">
        <v>106</v>
      </c>
      <c r="E162" s="1541">
        <v>509545140</v>
      </c>
      <c r="F162" s="1538" t="s">
        <v>1982</v>
      </c>
      <c r="G162" s="1228"/>
      <c r="H162" s="1555"/>
      <c r="I162" s="1555"/>
      <c r="J162" s="1550">
        <v>2</v>
      </c>
      <c r="K162" s="1550"/>
      <c r="L162" s="1541"/>
      <c r="M162" s="1550">
        <f t="shared" si="36"/>
        <v>2</v>
      </c>
      <c r="N162" s="1152">
        <f t="shared" si="37"/>
        <v>1</v>
      </c>
      <c r="O162" s="155">
        <v>0</v>
      </c>
      <c r="P162" s="156">
        <v>1000</v>
      </c>
      <c r="Q162" s="1550">
        <f t="shared" si="38"/>
        <v>70</v>
      </c>
      <c r="R162" s="309"/>
      <c r="T162" s="856" t="s">
        <v>2518</v>
      </c>
    </row>
    <row r="163" spans="1:20" s="311" customFormat="1" ht="12">
      <c r="A163" s="311">
        <v>150</v>
      </c>
      <c r="B163" s="1540">
        <v>399</v>
      </c>
      <c r="C163" s="1549" t="s">
        <v>21</v>
      </c>
      <c r="D163" s="1549" t="s">
        <v>5</v>
      </c>
      <c r="E163" s="1544">
        <v>542405207</v>
      </c>
      <c r="F163" s="1545" t="s">
        <v>448</v>
      </c>
      <c r="G163" s="1538"/>
      <c r="H163" s="280">
        <v>1</v>
      </c>
      <c r="I163" s="280">
        <v>60</v>
      </c>
      <c r="J163" s="1550">
        <v>1.03</v>
      </c>
      <c r="K163" s="1550">
        <v>0</v>
      </c>
      <c r="L163" s="1541"/>
      <c r="M163" s="1541">
        <f t="shared" si="36"/>
        <v>1.03</v>
      </c>
      <c r="N163" s="1550">
        <f t="shared" si="37"/>
        <v>1.03</v>
      </c>
      <c r="O163" s="155">
        <v>0</v>
      </c>
      <c r="P163" s="156">
        <v>1030</v>
      </c>
      <c r="Q163" s="1550">
        <f t="shared" ref="Q163:Q165" si="39">N163*70</f>
        <v>72.100000000000009</v>
      </c>
      <c r="R163" s="151"/>
      <c r="T163" s="856" t="s">
        <v>2819</v>
      </c>
    </row>
    <row r="164" spans="1:20" s="311" customFormat="1" ht="12">
      <c r="A164" s="158">
        <v>151</v>
      </c>
      <c r="B164" s="1540">
        <v>400</v>
      </c>
      <c r="C164" s="1549" t="s">
        <v>21</v>
      </c>
      <c r="D164" s="1549" t="s">
        <v>5</v>
      </c>
      <c r="E164" s="1544">
        <v>542405160</v>
      </c>
      <c r="F164" s="1545" t="s">
        <v>2601</v>
      </c>
      <c r="G164" s="1538"/>
      <c r="H164" s="280"/>
      <c r="I164" s="280"/>
      <c r="J164" s="1550">
        <v>0.7</v>
      </c>
      <c r="K164" s="1550"/>
      <c r="L164" s="1541"/>
      <c r="M164" s="1541">
        <f t="shared" si="36"/>
        <v>0.7</v>
      </c>
      <c r="N164" s="1550">
        <f t="shared" si="37"/>
        <v>0.7</v>
      </c>
      <c r="O164" s="155">
        <v>0</v>
      </c>
      <c r="P164" s="156">
        <v>700</v>
      </c>
      <c r="Q164" s="1550">
        <f t="shared" si="39"/>
        <v>49</v>
      </c>
      <c r="R164" s="151"/>
      <c r="T164" s="856" t="s">
        <v>2602</v>
      </c>
    </row>
    <row r="165" spans="1:20" s="158" customFormat="1" ht="24">
      <c r="A165" s="311">
        <v>152</v>
      </c>
      <c r="B165" s="1540">
        <v>405</v>
      </c>
      <c r="C165" s="1540" t="s">
        <v>21</v>
      </c>
      <c r="D165" s="1549" t="s">
        <v>245</v>
      </c>
      <c r="E165" s="1541">
        <v>542735088</v>
      </c>
      <c r="F165" s="1538" t="s">
        <v>1919</v>
      </c>
      <c r="G165" s="1228"/>
      <c r="H165" s="1555"/>
      <c r="I165" s="1555"/>
      <c r="J165" s="1550">
        <v>1.62</v>
      </c>
      <c r="K165" s="1550">
        <v>0.62</v>
      </c>
      <c r="L165" s="1541"/>
      <c r="M165" s="1550">
        <f t="shared" si="36"/>
        <v>1</v>
      </c>
      <c r="N165" s="1152">
        <f t="shared" si="37"/>
        <v>1</v>
      </c>
      <c r="O165" s="155">
        <v>0</v>
      </c>
      <c r="P165" s="156">
        <v>1000</v>
      </c>
      <c r="Q165" s="1550">
        <f t="shared" si="39"/>
        <v>70</v>
      </c>
      <c r="R165" s="309"/>
      <c r="T165" s="856" t="s">
        <v>2541</v>
      </c>
    </row>
    <row r="166" spans="1:20" s="158" customFormat="1" ht="12">
      <c r="A166" s="158">
        <v>153</v>
      </c>
      <c r="B166" s="1540">
        <v>409</v>
      </c>
      <c r="C166" s="1540" t="s">
        <v>21</v>
      </c>
      <c r="D166" s="1540" t="s">
        <v>18</v>
      </c>
      <c r="E166" s="1541">
        <v>542845009</v>
      </c>
      <c r="F166" s="1538" t="s">
        <v>1923</v>
      </c>
      <c r="G166" s="1228"/>
      <c r="H166" s="1555"/>
      <c r="I166" s="1555"/>
      <c r="J166" s="1550">
        <v>1.86</v>
      </c>
      <c r="K166" s="1550">
        <v>0.61799999999999999</v>
      </c>
      <c r="L166" s="1541"/>
      <c r="M166" s="1550">
        <f t="shared" si="36"/>
        <v>1.242</v>
      </c>
      <c r="N166" s="1152">
        <f t="shared" si="37"/>
        <v>1.242</v>
      </c>
      <c r="O166" s="155">
        <v>618</v>
      </c>
      <c r="P166" s="156">
        <v>1860</v>
      </c>
      <c r="Q166" s="1550">
        <f t="shared" ref="Q166:Q172" si="40">N166*75</f>
        <v>93.15</v>
      </c>
      <c r="R166" s="309"/>
      <c r="T166" s="856" t="s">
        <v>2563</v>
      </c>
    </row>
    <row r="167" spans="1:20" s="158" customFormat="1" ht="24">
      <c r="A167" s="311">
        <v>154</v>
      </c>
      <c r="B167" s="1540">
        <v>412</v>
      </c>
      <c r="C167" s="1549" t="s">
        <v>8</v>
      </c>
      <c r="D167" s="1549" t="s">
        <v>104</v>
      </c>
      <c r="E167" s="1541">
        <v>578525209</v>
      </c>
      <c r="F167" s="1538" t="s">
        <v>1906</v>
      </c>
      <c r="G167" s="1538"/>
      <c r="H167" s="1554"/>
      <c r="I167" s="1554"/>
      <c r="J167" s="1550">
        <v>0.65</v>
      </c>
      <c r="K167" s="1550"/>
      <c r="L167" s="1541"/>
      <c r="M167" s="1550">
        <f t="shared" si="36"/>
        <v>0.65</v>
      </c>
      <c r="N167" s="1152">
        <f t="shared" si="37"/>
        <v>0.65</v>
      </c>
      <c r="O167" s="155">
        <v>0</v>
      </c>
      <c r="P167" s="156">
        <v>650</v>
      </c>
      <c r="Q167" s="1550">
        <f t="shared" si="40"/>
        <v>48.75</v>
      </c>
      <c r="R167" s="309"/>
      <c r="T167" s="856" t="s">
        <v>2503</v>
      </c>
    </row>
    <row r="168" spans="1:20" s="158" customFormat="1" ht="12">
      <c r="A168" s="158">
        <v>155</v>
      </c>
      <c r="B168" s="1540">
        <v>413</v>
      </c>
      <c r="C168" s="1549" t="s">
        <v>8</v>
      </c>
      <c r="D168" s="1549" t="s">
        <v>5</v>
      </c>
      <c r="E168" s="1541">
        <v>578955453</v>
      </c>
      <c r="F168" s="1538" t="s">
        <v>1905</v>
      </c>
      <c r="G168" s="1538"/>
      <c r="H168" s="1554"/>
      <c r="I168" s="1554"/>
      <c r="J168" s="1550">
        <v>2</v>
      </c>
      <c r="K168" s="1550"/>
      <c r="L168" s="1541"/>
      <c r="M168" s="1550">
        <f t="shared" si="36"/>
        <v>2</v>
      </c>
      <c r="N168" s="1152">
        <f t="shared" si="37"/>
        <v>0.7</v>
      </c>
      <c r="O168" s="155">
        <v>0</v>
      </c>
      <c r="P168" s="156">
        <v>700</v>
      </c>
      <c r="Q168" s="1550">
        <f t="shared" si="40"/>
        <v>52.5</v>
      </c>
      <c r="R168" s="309"/>
      <c r="T168" s="856" t="s">
        <v>2553</v>
      </c>
    </row>
    <row r="169" spans="1:20" s="311" customFormat="1" ht="12">
      <c r="A169" s="311">
        <v>156</v>
      </c>
      <c r="B169" s="1540">
        <v>416</v>
      </c>
      <c r="C169" s="1549" t="s">
        <v>8</v>
      </c>
      <c r="D169" s="1549" t="s">
        <v>5</v>
      </c>
      <c r="E169" s="1541">
        <v>578955001</v>
      </c>
      <c r="F169" s="1538" t="s">
        <v>1903</v>
      </c>
      <c r="G169" s="1538"/>
      <c r="H169" s="1554"/>
      <c r="I169" s="1554"/>
      <c r="J169" s="1550">
        <v>4.5</v>
      </c>
      <c r="K169" s="1550"/>
      <c r="L169" s="1541"/>
      <c r="M169" s="1550">
        <f t="shared" si="36"/>
        <v>4.5</v>
      </c>
      <c r="N169" s="1152">
        <f t="shared" si="37"/>
        <v>1.5</v>
      </c>
      <c r="O169" s="155">
        <v>0</v>
      </c>
      <c r="P169" s="156">
        <v>1500</v>
      </c>
      <c r="Q169" s="1550">
        <f t="shared" si="40"/>
        <v>112.5</v>
      </c>
      <c r="R169" s="151"/>
      <c r="T169" s="856" t="s">
        <v>2542</v>
      </c>
    </row>
    <row r="170" spans="1:20" s="158" customFormat="1" ht="12">
      <c r="A170" s="158">
        <v>157</v>
      </c>
      <c r="B170" s="1540">
        <v>419</v>
      </c>
      <c r="C170" s="1549" t="s">
        <v>8</v>
      </c>
      <c r="D170" s="1549" t="s">
        <v>7</v>
      </c>
      <c r="E170" s="1541">
        <v>578575192</v>
      </c>
      <c r="F170" s="1538" t="s">
        <v>1901</v>
      </c>
      <c r="G170" s="1538"/>
      <c r="H170" s="1554"/>
      <c r="I170" s="1554"/>
      <c r="J170" s="1550">
        <v>1.6</v>
      </c>
      <c r="K170" s="1550"/>
      <c r="L170" s="1541"/>
      <c r="M170" s="1550">
        <f t="shared" si="36"/>
        <v>1.6</v>
      </c>
      <c r="N170" s="1152">
        <f t="shared" si="37"/>
        <v>1</v>
      </c>
      <c r="O170" s="155">
        <v>0</v>
      </c>
      <c r="P170" s="156">
        <v>1000</v>
      </c>
      <c r="Q170" s="1550">
        <f t="shared" si="40"/>
        <v>75</v>
      </c>
      <c r="R170" s="309"/>
      <c r="T170" s="856" t="s">
        <v>2503</v>
      </c>
    </row>
    <row r="171" spans="1:20" s="158" customFormat="1" ht="12">
      <c r="A171" s="311">
        <v>158</v>
      </c>
      <c r="B171" s="1540">
        <v>421</v>
      </c>
      <c r="C171" s="1549" t="s">
        <v>8</v>
      </c>
      <c r="D171" s="1549" t="s">
        <v>12</v>
      </c>
      <c r="E171" s="1541">
        <v>578965070</v>
      </c>
      <c r="F171" s="1538" t="s">
        <v>1910</v>
      </c>
      <c r="G171" s="1538"/>
      <c r="H171" s="1554"/>
      <c r="I171" s="1554"/>
      <c r="J171" s="1550">
        <v>1</v>
      </c>
      <c r="K171" s="1550"/>
      <c r="L171" s="1541"/>
      <c r="M171" s="1550">
        <f t="shared" si="36"/>
        <v>1</v>
      </c>
      <c r="N171" s="1152">
        <f t="shared" si="37"/>
        <v>1</v>
      </c>
      <c r="O171" s="155">
        <v>0</v>
      </c>
      <c r="P171" s="156">
        <v>1000</v>
      </c>
      <c r="Q171" s="1550">
        <f t="shared" si="40"/>
        <v>75</v>
      </c>
      <c r="R171" s="309"/>
      <c r="T171" s="856" t="s">
        <v>2543</v>
      </c>
    </row>
    <row r="172" spans="1:20" s="311" customFormat="1" ht="24">
      <c r="A172" s="158">
        <v>159</v>
      </c>
      <c r="B172" s="1540">
        <v>426</v>
      </c>
      <c r="C172" s="1549" t="s">
        <v>8</v>
      </c>
      <c r="D172" s="1549" t="s">
        <v>11</v>
      </c>
      <c r="E172" s="1541">
        <v>578765284</v>
      </c>
      <c r="F172" s="1545" t="s">
        <v>442</v>
      </c>
      <c r="G172" s="1538"/>
      <c r="H172" s="124">
        <v>1.5</v>
      </c>
      <c r="I172" s="124">
        <v>90</v>
      </c>
      <c r="J172" s="1550"/>
      <c r="K172" s="1550"/>
      <c r="L172" s="1541"/>
      <c r="M172" s="1541">
        <f t="shared" si="36"/>
        <v>0</v>
      </c>
      <c r="N172" s="1550">
        <f t="shared" si="37"/>
        <v>1.5</v>
      </c>
      <c r="O172" s="155">
        <v>0</v>
      </c>
      <c r="P172" s="156">
        <v>1500</v>
      </c>
      <c r="Q172" s="1550">
        <f t="shared" si="40"/>
        <v>112.5</v>
      </c>
      <c r="R172" s="151"/>
      <c r="T172" s="856" t="s">
        <v>2819</v>
      </c>
    </row>
    <row r="173" spans="1:20" s="169" customFormat="1" ht="12">
      <c r="A173" s="311">
        <v>160</v>
      </c>
      <c r="B173" s="1540">
        <v>444</v>
      </c>
      <c r="C173" s="1549" t="s">
        <v>1</v>
      </c>
      <c r="D173" s="1549" t="s">
        <v>77</v>
      </c>
      <c r="E173" s="1541">
        <v>579145042</v>
      </c>
      <c r="F173" s="1538" t="s">
        <v>1950</v>
      </c>
      <c r="G173" s="1538"/>
      <c r="H173" s="1554"/>
      <c r="I173" s="1554"/>
      <c r="J173" s="1550">
        <v>3</v>
      </c>
      <c r="K173" s="1550"/>
      <c r="L173" s="1541"/>
      <c r="M173" s="1550">
        <f t="shared" ref="M173:M183" si="41">J173-K173-L173</f>
        <v>3</v>
      </c>
      <c r="N173" s="1152">
        <f t="shared" ref="N173:N183" si="42">(P173-O173)/1000</f>
        <v>1</v>
      </c>
      <c r="O173" s="155">
        <v>942</v>
      </c>
      <c r="P173" s="156">
        <v>1942</v>
      </c>
      <c r="Q173" s="1550">
        <f t="shared" ref="Q173:Q183" si="43">N173*70</f>
        <v>70</v>
      </c>
      <c r="R173" s="1114"/>
      <c r="T173" s="204" t="s">
        <v>2502</v>
      </c>
    </row>
    <row r="174" spans="1:20" s="169" customFormat="1" ht="12">
      <c r="A174" s="158">
        <v>161</v>
      </c>
      <c r="B174" s="1540">
        <v>445</v>
      </c>
      <c r="C174" s="1549" t="s">
        <v>1</v>
      </c>
      <c r="D174" s="1549" t="s">
        <v>77</v>
      </c>
      <c r="E174" s="1541">
        <v>579145054</v>
      </c>
      <c r="F174" s="1538" t="s">
        <v>1949</v>
      </c>
      <c r="G174" s="1538"/>
      <c r="H174" s="1554"/>
      <c r="I174" s="1554"/>
      <c r="J174" s="1550">
        <v>2</v>
      </c>
      <c r="K174" s="1550"/>
      <c r="L174" s="1541"/>
      <c r="M174" s="1550">
        <f t="shared" si="41"/>
        <v>2</v>
      </c>
      <c r="N174" s="1152">
        <f t="shared" si="42"/>
        <v>1</v>
      </c>
      <c r="O174" s="155">
        <v>1000</v>
      </c>
      <c r="P174" s="156">
        <v>2000</v>
      </c>
      <c r="Q174" s="1550">
        <f t="shared" si="43"/>
        <v>70</v>
      </c>
      <c r="R174" s="1114"/>
      <c r="T174" s="204" t="s">
        <v>2502</v>
      </c>
    </row>
    <row r="175" spans="1:20" s="169" customFormat="1" ht="12">
      <c r="A175" s="311">
        <v>162</v>
      </c>
      <c r="B175" s="1540">
        <v>446</v>
      </c>
      <c r="C175" s="1549" t="s">
        <v>1</v>
      </c>
      <c r="D175" s="1549" t="s">
        <v>77</v>
      </c>
      <c r="E175" s="1541">
        <v>579145078</v>
      </c>
      <c r="F175" s="1538" t="s">
        <v>1948</v>
      </c>
      <c r="G175" s="1538"/>
      <c r="H175" s="1554"/>
      <c r="I175" s="1554"/>
      <c r="J175" s="1550">
        <v>2.5</v>
      </c>
      <c r="K175" s="1550"/>
      <c r="L175" s="1541"/>
      <c r="M175" s="1550">
        <f t="shared" si="41"/>
        <v>2.5</v>
      </c>
      <c r="N175" s="1152">
        <f t="shared" si="42"/>
        <v>1.5</v>
      </c>
      <c r="O175" s="155">
        <v>1000</v>
      </c>
      <c r="P175" s="156">
        <v>2500</v>
      </c>
      <c r="Q175" s="1550">
        <f t="shared" si="43"/>
        <v>105</v>
      </c>
      <c r="R175" s="1114"/>
      <c r="T175" s="204" t="s">
        <v>2502</v>
      </c>
    </row>
    <row r="176" spans="1:20" s="287" customFormat="1" ht="12">
      <c r="A176" s="158">
        <v>163</v>
      </c>
      <c r="B176" s="1539">
        <v>451</v>
      </c>
      <c r="C176" s="1549" t="s">
        <v>1</v>
      </c>
      <c r="D176" s="1549" t="s">
        <v>5</v>
      </c>
      <c r="E176" s="1541">
        <v>579805001</v>
      </c>
      <c r="F176" s="1538" t="s">
        <v>2594</v>
      </c>
      <c r="G176" s="1163"/>
      <c r="H176" s="1163"/>
      <c r="I176" s="1163"/>
      <c r="J176" s="261">
        <v>2.35</v>
      </c>
      <c r="K176" s="261"/>
      <c r="L176" s="261"/>
      <c r="M176" s="1255">
        <f>J176-K176-L176</f>
        <v>2.35</v>
      </c>
      <c r="N176" s="1152">
        <f t="shared" ref="N176" si="44">(P176-O176)/1000</f>
        <v>1</v>
      </c>
      <c r="O176" s="1256">
        <v>0</v>
      </c>
      <c r="P176" s="1257">
        <v>1000</v>
      </c>
      <c r="Q176" s="1550">
        <f t="shared" si="43"/>
        <v>70</v>
      </c>
      <c r="R176" s="349"/>
      <c r="T176" s="856" t="s">
        <v>2595</v>
      </c>
    </row>
    <row r="177" spans="1:25" s="287" customFormat="1" ht="12">
      <c r="A177" s="311">
        <v>164</v>
      </c>
      <c r="B177" s="1539">
        <v>452</v>
      </c>
      <c r="C177" s="1549" t="s">
        <v>1</v>
      </c>
      <c r="D177" s="1549" t="s">
        <v>5</v>
      </c>
      <c r="E177" s="1541">
        <v>579805080</v>
      </c>
      <c r="F177" s="1538" t="s">
        <v>2596</v>
      </c>
      <c r="G177" s="1163"/>
      <c r="H177" s="1163"/>
      <c r="I177" s="1163"/>
      <c r="J177" s="261">
        <v>3.5</v>
      </c>
      <c r="K177" s="261"/>
      <c r="L177" s="261"/>
      <c r="M177" s="1255">
        <f>J177-K177-L177</f>
        <v>3.5</v>
      </c>
      <c r="N177" s="1258">
        <f>(P177-O177)/1000</f>
        <v>1</v>
      </c>
      <c r="O177" s="1256">
        <v>0</v>
      </c>
      <c r="P177" s="1257">
        <v>1000</v>
      </c>
      <c r="Q177" s="1550">
        <f t="shared" si="43"/>
        <v>70</v>
      </c>
      <c r="R177" s="349"/>
      <c r="T177" s="856" t="s">
        <v>2595</v>
      </c>
    </row>
    <row r="178" spans="1:25" s="158" customFormat="1" ht="12">
      <c r="A178" s="158">
        <v>165</v>
      </c>
      <c r="B178" s="1539">
        <v>453</v>
      </c>
      <c r="C178" s="1549" t="s">
        <v>1</v>
      </c>
      <c r="D178" s="1549" t="s">
        <v>5</v>
      </c>
      <c r="E178" s="1541">
        <v>579805096</v>
      </c>
      <c r="F178" s="1538" t="s">
        <v>2608</v>
      </c>
      <c r="G178" s="1538"/>
      <c r="H178" s="1554"/>
      <c r="I178" s="1554"/>
      <c r="J178" s="1550">
        <v>1.3</v>
      </c>
      <c r="K178" s="1550"/>
      <c r="L178" s="1541"/>
      <c r="M178" s="1550">
        <f t="shared" ref="M178" si="45">J178-K178-L178</f>
        <v>1.3</v>
      </c>
      <c r="N178" s="1152">
        <f t="shared" ref="N178" si="46">(P178-O178)/1000</f>
        <v>1.3</v>
      </c>
      <c r="O178" s="155">
        <v>0</v>
      </c>
      <c r="P178" s="156">
        <v>1300</v>
      </c>
      <c r="Q178" s="1550">
        <f t="shared" si="43"/>
        <v>91</v>
      </c>
      <c r="R178" s="892"/>
      <c r="T178" s="856" t="s">
        <v>2609</v>
      </c>
    </row>
    <row r="179" spans="1:25" s="311" customFormat="1" ht="12">
      <c r="A179" s="311">
        <v>166</v>
      </c>
      <c r="B179" s="1539">
        <v>454</v>
      </c>
      <c r="C179" s="1549" t="s">
        <v>1</v>
      </c>
      <c r="D179" s="1549" t="s">
        <v>5</v>
      </c>
      <c r="E179" s="1544">
        <v>579805091</v>
      </c>
      <c r="F179" s="1545" t="s">
        <v>2850</v>
      </c>
      <c r="G179" s="1538"/>
      <c r="H179" s="280">
        <v>1.5</v>
      </c>
      <c r="I179" s="280">
        <v>60</v>
      </c>
      <c r="J179" s="1550">
        <v>2.5</v>
      </c>
      <c r="K179" s="1550">
        <v>0.66</v>
      </c>
      <c r="L179" s="1541"/>
      <c r="M179" s="1541">
        <f t="shared" si="41"/>
        <v>1.8399999999999999</v>
      </c>
      <c r="N179" s="1550">
        <f t="shared" si="42"/>
        <v>1.5</v>
      </c>
      <c r="O179" s="155">
        <v>0</v>
      </c>
      <c r="P179" s="156">
        <v>1500</v>
      </c>
      <c r="Q179" s="1550">
        <f t="shared" si="43"/>
        <v>105</v>
      </c>
      <c r="R179" s="151"/>
      <c r="T179" s="856" t="s">
        <v>2851</v>
      </c>
    </row>
    <row r="180" spans="1:25" s="158" customFormat="1" ht="12">
      <c r="A180" s="158">
        <v>167</v>
      </c>
      <c r="B180" s="1540">
        <v>455</v>
      </c>
      <c r="C180" s="1549" t="s">
        <v>1</v>
      </c>
      <c r="D180" s="1549" t="s">
        <v>116</v>
      </c>
      <c r="E180" s="1541">
        <v>579765026</v>
      </c>
      <c r="F180" s="1538" t="s">
        <v>1964</v>
      </c>
      <c r="G180" s="1538"/>
      <c r="H180" s="1554"/>
      <c r="I180" s="1554"/>
      <c r="J180" s="1550">
        <v>4.57</v>
      </c>
      <c r="K180" s="1550"/>
      <c r="L180" s="1541"/>
      <c r="M180" s="1550">
        <f t="shared" si="41"/>
        <v>4.57</v>
      </c>
      <c r="N180" s="1152">
        <v>1.5</v>
      </c>
      <c r="O180" s="155">
        <v>2000</v>
      </c>
      <c r="P180" s="156">
        <v>4570</v>
      </c>
      <c r="Q180" s="1550">
        <f t="shared" si="43"/>
        <v>105</v>
      </c>
      <c r="R180" s="309"/>
      <c r="T180" s="856" t="s">
        <v>2531</v>
      </c>
    </row>
    <row r="181" spans="1:25" s="158" customFormat="1" ht="12">
      <c r="A181" s="311">
        <v>168</v>
      </c>
      <c r="B181" s="1540">
        <v>458</v>
      </c>
      <c r="C181" s="1549" t="s">
        <v>1</v>
      </c>
      <c r="D181" s="1549" t="s">
        <v>778</v>
      </c>
      <c r="E181" s="1541">
        <v>579585027</v>
      </c>
      <c r="F181" s="1538" t="s">
        <v>1966</v>
      </c>
      <c r="G181" s="1538"/>
      <c r="H181" s="1554"/>
      <c r="I181" s="1554"/>
      <c r="J181" s="1550">
        <v>3</v>
      </c>
      <c r="K181" s="1550">
        <v>0.6</v>
      </c>
      <c r="L181" s="1541"/>
      <c r="M181" s="1550">
        <f t="shared" si="41"/>
        <v>2.4</v>
      </c>
      <c r="N181" s="1152">
        <f t="shared" si="42"/>
        <v>2</v>
      </c>
      <c r="O181" s="155">
        <v>600</v>
      </c>
      <c r="P181" s="156">
        <v>2600</v>
      </c>
      <c r="Q181" s="1550">
        <f t="shared" si="43"/>
        <v>140</v>
      </c>
      <c r="R181" s="309"/>
      <c r="T181" s="856" t="s">
        <v>2541</v>
      </c>
    </row>
    <row r="182" spans="1:25" s="158" customFormat="1" ht="25.5" customHeight="1">
      <c r="A182" s="158">
        <v>169</v>
      </c>
      <c r="B182" s="1540">
        <v>464</v>
      </c>
      <c r="C182" s="1549" t="s">
        <v>1</v>
      </c>
      <c r="D182" s="1549" t="s">
        <v>1681</v>
      </c>
      <c r="E182" s="1541">
        <v>579885023</v>
      </c>
      <c r="F182" s="1538" t="s">
        <v>1969</v>
      </c>
      <c r="G182" s="1538"/>
      <c r="H182" s="1554"/>
      <c r="I182" s="1554"/>
      <c r="J182" s="1550">
        <v>3.6</v>
      </c>
      <c r="K182" s="1550">
        <v>0.67100000000000004</v>
      </c>
      <c r="L182" s="1541"/>
      <c r="M182" s="1550">
        <f t="shared" si="41"/>
        <v>2.9290000000000003</v>
      </c>
      <c r="N182" s="1152">
        <f t="shared" si="42"/>
        <v>1</v>
      </c>
      <c r="O182" s="155">
        <v>671</v>
      </c>
      <c r="P182" s="156">
        <v>1671</v>
      </c>
      <c r="Q182" s="1550">
        <f t="shared" si="43"/>
        <v>70</v>
      </c>
      <c r="R182" s="309"/>
      <c r="T182" s="856" t="s">
        <v>2566</v>
      </c>
    </row>
    <row r="183" spans="1:25" s="158" customFormat="1" ht="25.5" customHeight="1">
      <c r="A183" s="311">
        <v>170</v>
      </c>
      <c r="B183" s="1540">
        <v>465</v>
      </c>
      <c r="C183" s="1549" t="s">
        <v>1</v>
      </c>
      <c r="D183" s="1549" t="s">
        <v>1681</v>
      </c>
      <c r="E183" s="1541">
        <v>579885055</v>
      </c>
      <c r="F183" s="1538" t="s">
        <v>2621</v>
      </c>
      <c r="G183" s="1538"/>
      <c r="H183" s="1554"/>
      <c r="I183" s="1554"/>
      <c r="J183" s="1550">
        <v>0.93</v>
      </c>
      <c r="K183" s="1550"/>
      <c r="L183" s="1541"/>
      <c r="M183" s="1550">
        <f t="shared" si="41"/>
        <v>0.93</v>
      </c>
      <c r="N183" s="1152">
        <f t="shared" si="42"/>
        <v>0.93</v>
      </c>
      <c r="O183" s="155">
        <v>0</v>
      </c>
      <c r="P183" s="156">
        <v>930</v>
      </c>
      <c r="Q183" s="1550">
        <f t="shared" si="43"/>
        <v>65.100000000000009</v>
      </c>
      <c r="R183" s="893"/>
      <c r="T183" s="856" t="s">
        <v>2620</v>
      </c>
    </row>
    <row r="184" spans="1:25" s="141" customFormat="1" ht="17.25" customHeight="1">
      <c r="B184" s="929"/>
      <c r="C184" s="929"/>
      <c r="D184" s="929"/>
      <c r="E184" s="930"/>
      <c r="F184" s="931" t="s">
        <v>2474</v>
      </c>
      <c r="G184" s="931"/>
      <c r="H184" s="932"/>
      <c r="I184" s="932"/>
      <c r="J184" s="933"/>
      <c r="K184" s="933"/>
      <c r="L184" s="933"/>
      <c r="M184" s="933"/>
      <c r="N184" s="933">
        <f>SUM(N107:N183)</f>
        <v>84.280000000000015</v>
      </c>
      <c r="O184" s="932"/>
      <c r="P184" s="932"/>
      <c r="Q184" s="933">
        <f>SUM(Q107:Q183)</f>
        <v>6051.02</v>
      </c>
      <c r="R184" s="595"/>
      <c r="T184" s="856"/>
    </row>
    <row r="185" spans="1:25" s="116" customFormat="1" ht="9.75" customHeight="1">
      <c r="B185" s="145"/>
      <c r="C185" s="145"/>
      <c r="D185" s="145"/>
      <c r="E185" s="181"/>
      <c r="F185" s="346"/>
      <c r="G185" s="117"/>
      <c r="J185" s="607"/>
      <c r="K185" s="607"/>
      <c r="L185" s="181"/>
      <c r="M185" s="181"/>
      <c r="N185" s="181"/>
      <c r="Q185" s="607"/>
      <c r="T185" s="856"/>
      <c r="V185" s="141"/>
    </row>
    <row r="186" spans="1:25" s="901" customFormat="1" ht="20.25" customHeight="1">
      <c r="B186" s="898"/>
      <c r="C186" s="898"/>
      <c r="D186" s="898"/>
      <c r="E186" s="899"/>
      <c r="F186" s="900" t="s">
        <v>2152</v>
      </c>
      <c r="G186" s="900"/>
      <c r="J186" s="902"/>
      <c r="K186" s="902"/>
      <c r="L186" s="899"/>
      <c r="M186" s="899"/>
      <c r="N186" s="902">
        <f>N184+N103+N74</f>
        <v>184.49700000000001</v>
      </c>
      <c r="Q186" s="902">
        <f>Q184+Q103+Q74</f>
        <v>11303.630000000001</v>
      </c>
      <c r="T186" s="903"/>
      <c r="V186" s="141"/>
    </row>
    <row r="187" spans="1:25" s="116" customFormat="1" ht="12">
      <c r="B187" s="145"/>
      <c r="C187" s="145"/>
      <c r="D187" s="145"/>
      <c r="E187" s="181"/>
      <c r="F187" s="117"/>
      <c r="G187" s="117"/>
      <c r="J187" s="607"/>
      <c r="K187" s="607"/>
      <c r="L187" s="181"/>
      <c r="M187" s="181"/>
      <c r="N187" s="181"/>
      <c r="Q187" s="607"/>
      <c r="T187" s="856"/>
      <c r="V187" s="141"/>
      <c r="W187" s="141"/>
      <c r="X187" s="141"/>
      <c r="Y187" s="141"/>
    </row>
    <row r="188" spans="1:25" s="116" customFormat="1" ht="12">
      <c r="B188" s="145"/>
      <c r="C188" s="145"/>
      <c r="D188" s="145"/>
      <c r="E188" s="181"/>
      <c r="F188" s="117"/>
      <c r="G188" s="117"/>
      <c r="J188" s="607"/>
      <c r="K188" s="607"/>
      <c r="L188" s="181"/>
      <c r="M188" s="181"/>
      <c r="N188" s="181"/>
      <c r="Q188" s="607"/>
      <c r="T188" s="856"/>
      <c r="V188" s="141"/>
      <c r="W188" s="141"/>
      <c r="X188" s="141"/>
      <c r="Y188" s="141"/>
    </row>
    <row r="189" spans="1:25" s="116" customFormat="1" ht="12">
      <c r="B189" s="145"/>
      <c r="C189" s="145"/>
      <c r="D189" s="145"/>
      <c r="E189" s="181"/>
      <c r="F189" s="117"/>
      <c r="G189" s="117"/>
      <c r="J189" s="607"/>
      <c r="K189" s="607"/>
      <c r="L189" s="181"/>
      <c r="M189" s="181"/>
      <c r="N189" s="181"/>
      <c r="Q189" s="607"/>
      <c r="T189" s="856"/>
      <c r="V189" s="141"/>
    </row>
    <row r="190" spans="1:25" s="116" customFormat="1" ht="12">
      <c r="B190" s="145"/>
      <c r="C190" s="145"/>
      <c r="D190" s="145"/>
      <c r="E190" s="181"/>
      <c r="F190" s="117"/>
      <c r="G190" s="117"/>
      <c r="J190" s="607"/>
      <c r="K190" s="607"/>
      <c r="L190" s="181"/>
      <c r="M190" s="181"/>
      <c r="N190" s="181"/>
      <c r="Q190" s="607"/>
      <c r="T190" s="856"/>
      <c r="V190" s="141"/>
    </row>
    <row r="191" spans="1:25" s="116" customFormat="1" ht="12">
      <c r="B191" s="145"/>
      <c r="C191" s="145"/>
      <c r="D191" s="145"/>
      <c r="E191" s="181"/>
      <c r="F191" s="117"/>
      <c r="G191" s="117"/>
      <c r="J191" s="607"/>
      <c r="K191" s="607"/>
      <c r="L191" s="181"/>
      <c r="M191" s="181"/>
      <c r="N191" s="181"/>
      <c r="Q191" s="607"/>
      <c r="T191" s="856"/>
      <c r="V191" s="141"/>
    </row>
    <row r="192" spans="1:25" s="116" customFormat="1" ht="12">
      <c r="B192" s="145"/>
      <c r="C192" s="145"/>
      <c r="D192" s="145"/>
      <c r="E192" s="181"/>
      <c r="F192" s="117"/>
      <c r="G192" s="117"/>
      <c r="J192" s="607"/>
      <c r="K192" s="607"/>
      <c r="L192" s="181"/>
      <c r="M192" s="181"/>
      <c r="N192" s="181"/>
      <c r="Q192" s="607"/>
      <c r="T192" s="856"/>
      <c r="V192" s="141"/>
    </row>
    <row r="193" spans="2:22" s="116" customFormat="1" ht="12">
      <c r="B193" s="145"/>
      <c r="C193" s="145"/>
      <c r="D193" s="145"/>
      <c r="E193" s="181"/>
      <c r="F193" s="117"/>
      <c r="G193" s="117"/>
      <c r="J193" s="607"/>
      <c r="K193" s="607"/>
      <c r="L193" s="181"/>
      <c r="M193" s="181"/>
      <c r="N193" s="181"/>
      <c r="Q193" s="607"/>
      <c r="T193" s="856"/>
      <c r="V193" s="141"/>
    </row>
    <row r="194" spans="2:22" s="116" customFormat="1" ht="12">
      <c r="B194" s="145"/>
      <c r="C194" s="145"/>
      <c r="D194" s="145"/>
      <c r="E194" s="181"/>
      <c r="F194" s="117"/>
      <c r="G194" s="117"/>
      <c r="J194" s="607"/>
      <c r="K194" s="607"/>
      <c r="L194" s="181"/>
      <c r="M194" s="181"/>
      <c r="N194" s="181"/>
      <c r="Q194" s="607"/>
      <c r="T194" s="856"/>
      <c r="V194" s="141"/>
    </row>
    <row r="195" spans="2:22" s="116" customFormat="1" ht="12">
      <c r="B195" s="145"/>
      <c r="C195" s="145"/>
      <c r="D195" s="145"/>
      <c r="E195" s="181"/>
      <c r="F195" s="117"/>
      <c r="G195" s="117"/>
      <c r="J195" s="607"/>
      <c r="K195" s="607"/>
      <c r="L195" s="181"/>
      <c r="M195" s="181"/>
      <c r="N195" s="181"/>
      <c r="Q195" s="607"/>
      <c r="T195" s="856"/>
      <c r="V195" s="141"/>
    </row>
    <row r="196" spans="2:22" s="116" customFormat="1" ht="12">
      <c r="B196" s="145"/>
      <c r="C196" s="145"/>
      <c r="D196" s="145"/>
      <c r="E196" s="181"/>
      <c r="F196" s="117"/>
      <c r="G196" s="117"/>
      <c r="J196" s="607"/>
      <c r="K196" s="607"/>
      <c r="L196" s="181"/>
      <c r="M196" s="181"/>
      <c r="N196" s="181"/>
      <c r="Q196" s="607"/>
      <c r="T196" s="856"/>
      <c r="V196" s="141"/>
    </row>
    <row r="197" spans="2:22" s="116" customFormat="1" ht="12">
      <c r="B197" s="145"/>
      <c r="C197" s="145"/>
      <c r="D197" s="145"/>
      <c r="E197" s="181"/>
      <c r="F197" s="117"/>
      <c r="G197" s="117"/>
      <c r="J197" s="607"/>
      <c r="K197" s="607"/>
      <c r="L197" s="181"/>
      <c r="M197" s="181"/>
      <c r="N197" s="181"/>
      <c r="Q197" s="607"/>
      <c r="T197" s="856"/>
    </row>
    <row r="198" spans="2:22" s="163" customFormat="1">
      <c r="B198" s="608"/>
      <c r="C198" s="608"/>
      <c r="D198" s="608"/>
      <c r="E198" s="576"/>
      <c r="F198" s="324"/>
      <c r="G198" s="324"/>
      <c r="J198" s="609"/>
      <c r="K198" s="609"/>
      <c r="L198" s="576"/>
      <c r="M198" s="576"/>
      <c r="N198" s="576"/>
      <c r="Q198" s="609"/>
      <c r="T198" s="854"/>
    </row>
  </sheetData>
  <mergeCells count="22">
    <mergeCell ref="A4:A5"/>
    <mergeCell ref="B105:F105"/>
    <mergeCell ref="B75:F75"/>
    <mergeCell ref="R4:R5"/>
    <mergeCell ref="O5:P5"/>
    <mergeCell ref="B6:F6"/>
    <mergeCell ref="J4:J5"/>
    <mergeCell ref="K4:K5"/>
    <mergeCell ref="L4:L5"/>
    <mergeCell ref="M4:M5"/>
    <mergeCell ref="N4:P4"/>
    <mergeCell ref="Q4:Q5"/>
    <mergeCell ref="N1:Q1"/>
    <mergeCell ref="B2:Q2"/>
    <mergeCell ref="B3:Q3"/>
    <mergeCell ref="B4:B5"/>
    <mergeCell ref="C4:C5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173"/>
  <sheetViews>
    <sheetView workbookViewId="0">
      <selection activeCell="H15" sqref="H15"/>
    </sheetView>
  </sheetViews>
  <sheetFormatPr defaultRowHeight="14.4"/>
  <cols>
    <col min="3" max="3" width="12.5546875" customWidth="1"/>
    <col min="4" max="4" width="9.88671875" customWidth="1"/>
    <col min="5" max="5" width="32.6640625" customWidth="1"/>
    <col min="8" max="8" width="23.5546875" customWidth="1"/>
  </cols>
  <sheetData>
    <row r="1" spans="1:13" ht="33.6">
      <c r="A1" s="1662" t="s">
        <v>2888</v>
      </c>
    </row>
    <row r="2" spans="1:13" ht="22.2">
      <c r="A2" s="1805" t="s">
        <v>2455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</row>
    <row r="3" spans="1:13" ht="18.60000000000000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</row>
    <row r="4" spans="1:13" ht="16.2">
      <c r="A4" s="1862" t="s">
        <v>1671</v>
      </c>
      <c r="B4" s="1862" t="s">
        <v>1674</v>
      </c>
      <c r="C4" s="1862" t="s">
        <v>1675</v>
      </c>
      <c r="D4" s="1862" t="s">
        <v>2696</v>
      </c>
      <c r="E4" s="1862" t="s">
        <v>1673</v>
      </c>
      <c r="F4" s="1926" t="s">
        <v>463</v>
      </c>
      <c r="G4" s="1927"/>
      <c r="H4" s="1863" t="s">
        <v>464</v>
      </c>
      <c r="I4" s="1925" t="s">
        <v>790</v>
      </c>
      <c r="J4" s="1925"/>
      <c r="K4" s="1925"/>
      <c r="L4" s="1862" t="s">
        <v>2181</v>
      </c>
      <c r="M4" s="1862" t="s">
        <v>2858</v>
      </c>
    </row>
    <row r="5" spans="1:13" ht="32.4">
      <c r="A5" s="1863"/>
      <c r="B5" s="1863"/>
      <c r="C5" s="1863"/>
      <c r="D5" s="1863"/>
      <c r="E5" s="1863"/>
      <c r="F5" s="1928" t="s">
        <v>466</v>
      </c>
      <c r="G5" s="1929"/>
      <c r="H5" s="1863"/>
      <c r="I5" s="1584" t="s">
        <v>791</v>
      </c>
      <c r="J5" s="1261" t="s">
        <v>2173</v>
      </c>
      <c r="K5" s="1584" t="s">
        <v>793</v>
      </c>
      <c r="L5" s="1862"/>
      <c r="M5" s="1862"/>
    </row>
    <row r="6" spans="1:13" ht="21">
      <c r="A6" s="1921" t="s">
        <v>2471</v>
      </c>
      <c r="B6" s="1921"/>
      <c r="C6" s="1921"/>
      <c r="D6" s="1921"/>
      <c r="E6" s="1922"/>
      <c r="F6" s="1262"/>
      <c r="G6" s="1262"/>
      <c r="H6" s="1263"/>
      <c r="I6" s="1264"/>
      <c r="J6" s="576"/>
      <c r="K6" s="576"/>
      <c r="L6" s="1265"/>
    </row>
    <row r="7" spans="1:13" s="1047" customFormat="1" ht="26.4">
      <c r="A7" s="1613">
        <v>1</v>
      </c>
      <c r="B7" s="1613" t="s">
        <v>57</v>
      </c>
      <c r="C7" s="1613" t="s">
        <v>65</v>
      </c>
      <c r="D7" s="1607">
        <v>504282007</v>
      </c>
      <c r="E7" s="1607" t="s">
        <v>64</v>
      </c>
      <c r="F7" s="1642">
        <v>16</v>
      </c>
      <c r="G7" s="1642">
        <v>96</v>
      </c>
      <c r="H7" s="1643" t="s">
        <v>2311</v>
      </c>
      <c r="I7" s="1601" t="s">
        <v>805</v>
      </c>
      <c r="J7" s="1614">
        <v>20</v>
      </c>
      <c r="K7" s="1614">
        <v>5.5</v>
      </c>
      <c r="L7" s="1614">
        <v>230.59</v>
      </c>
      <c r="M7" s="1047">
        <v>1</v>
      </c>
    </row>
    <row r="8" spans="1:13" s="1047" customFormat="1" ht="26.4">
      <c r="A8" s="2132">
        <v>2</v>
      </c>
      <c r="B8" s="2132" t="s">
        <v>57</v>
      </c>
      <c r="C8" s="2132" t="s">
        <v>65</v>
      </c>
      <c r="D8" s="2118">
        <v>504282010</v>
      </c>
      <c r="E8" s="2118" t="s">
        <v>471</v>
      </c>
      <c r="F8" s="1642">
        <v>75</v>
      </c>
      <c r="G8" s="1642">
        <v>350</v>
      </c>
      <c r="H8" s="1643" t="s">
        <v>2312</v>
      </c>
      <c r="I8" s="1601" t="s">
        <v>803</v>
      </c>
      <c r="J8" s="1614">
        <v>36</v>
      </c>
      <c r="K8" s="1614">
        <v>5.5</v>
      </c>
      <c r="L8" s="1614">
        <v>218</v>
      </c>
      <c r="M8" s="1047">
        <v>1</v>
      </c>
    </row>
    <row r="9" spans="1:13" s="1047" customFormat="1" ht="26.4">
      <c r="A9" s="2132"/>
      <c r="B9" s="2132"/>
      <c r="C9" s="2132"/>
      <c r="D9" s="2118"/>
      <c r="E9" s="2118"/>
      <c r="F9" s="1642"/>
      <c r="G9" s="1642"/>
      <c r="H9" s="1643" t="s">
        <v>2313</v>
      </c>
      <c r="I9" s="1601" t="s">
        <v>804</v>
      </c>
      <c r="J9" s="1614">
        <v>15</v>
      </c>
      <c r="K9" s="1614">
        <v>5.5</v>
      </c>
      <c r="L9" s="1614">
        <v>137.80000000000001</v>
      </c>
      <c r="M9" s="1047">
        <v>1</v>
      </c>
    </row>
    <row r="10" spans="1:13" s="1047" customFormat="1">
      <c r="A10" s="2132">
        <v>3</v>
      </c>
      <c r="B10" s="2132" t="s">
        <v>57</v>
      </c>
      <c r="C10" s="2133" t="s">
        <v>472</v>
      </c>
      <c r="D10" s="2118">
        <v>504872005</v>
      </c>
      <c r="E10" s="2118" t="s">
        <v>473</v>
      </c>
      <c r="F10" s="1642">
        <v>70</v>
      </c>
      <c r="G10" s="1642">
        <v>390</v>
      </c>
      <c r="H10" s="1643" t="s">
        <v>2314</v>
      </c>
      <c r="I10" s="1601">
        <v>350</v>
      </c>
      <c r="J10" s="1614">
        <v>50.06</v>
      </c>
      <c r="K10" s="1614">
        <v>5.5</v>
      </c>
      <c r="L10" s="1614">
        <v>290.10000000000002</v>
      </c>
      <c r="M10" s="1047">
        <v>1</v>
      </c>
    </row>
    <row r="11" spans="1:13" s="1047" customFormat="1">
      <c r="A11" s="2132"/>
      <c r="B11" s="2132"/>
      <c r="C11" s="2133"/>
      <c r="D11" s="2118"/>
      <c r="E11" s="2118"/>
      <c r="F11" s="1642"/>
      <c r="G11" s="1642"/>
      <c r="H11" s="1643" t="s">
        <v>2315</v>
      </c>
      <c r="I11" s="1601">
        <v>9714</v>
      </c>
      <c r="J11" s="1614">
        <v>36.06</v>
      </c>
      <c r="K11" s="1614">
        <v>5.5</v>
      </c>
      <c r="L11" s="1614">
        <v>232.78</v>
      </c>
      <c r="M11" s="1047">
        <v>1</v>
      </c>
    </row>
    <row r="12" spans="1:13" s="1047" customFormat="1" ht="23.25" customHeight="1">
      <c r="A12" s="1644">
        <v>6</v>
      </c>
      <c r="B12" s="1644" t="s">
        <v>31</v>
      </c>
      <c r="C12" s="1644" t="s">
        <v>50</v>
      </c>
      <c r="D12" s="2114">
        <v>506102003</v>
      </c>
      <c r="E12" s="2114" t="s">
        <v>49</v>
      </c>
      <c r="F12" s="1642"/>
      <c r="G12" s="1642"/>
      <c r="H12" s="1643" t="s">
        <v>830</v>
      </c>
      <c r="I12" s="1601" t="s">
        <v>834</v>
      </c>
      <c r="J12" s="1614">
        <v>15</v>
      </c>
      <c r="K12" s="1614">
        <v>5.5</v>
      </c>
      <c r="L12" s="1614">
        <v>118.06</v>
      </c>
      <c r="M12" s="1047">
        <v>1</v>
      </c>
    </row>
    <row r="13" spans="1:13" s="1778" customFormat="1">
      <c r="A13" s="1654"/>
      <c r="B13" s="1654"/>
      <c r="C13" s="1654"/>
      <c r="D13" s="2115"/>
      <c r="E13" s="2115"/>
      <c r="F13" s="1773"/>
      <c r="G13" s="1773"/>
      <c r="H13" s="1774" t="s">
        <v>831</v>
      </c>
      <c r="I13" s="1775" t="s">
        <v>833</v>
      </c>
      <c r="J13" s="1776">
        <v>15</v>
      </c>
      <c r="K13" s="1776">
        <v>5.5</v>
      </c>
      <c r="L13" s="1776">
        <v>98.14</v>
      </c>
      <c r="M13" s="1777"/>
    </row>
    <row r="14" spans="1:13" s="1047" customFormat="1" ht="23.25" customHeight="1">
      <c r="A14" s="2132">
        <v>7</v>
      </c>
      <c r="B14" s="2132" t="s">
        <v>31</v>
      </c>
      <c r="C14" s="2132" t="s">
        <v>39</v>
      </c>
      <c r="D14" s="2118">
        <v>506322005</v>
      </c>
      <c r="E14" s="2118" t="s">
        <v>40</v>
      </c>
      <c r="F14" s="1642">
        <v>82</v>
      </c>
      <c r="G14" s="1642">
        <v>340</v>
      </c>
      <c r="H14" s="1643" t="s">
        <v>2304</v>
      </c>
      <c r="I14" s="1601" t="s">
        <v>868</v>
      </c>
      <c r="J14" s="1614">
        <v>30</v>
      </c>
      <c r="K14" s="1614">
        <v>5.5</v>
      </c>
      <c r="L14" s="1614">
        <v>249.34</v>
      </c>
      <c r="M14" s="1047">
        <v>1</v>
      </c>
    </row>
    <row r="15" spans="1:13" s="1047" customFormat="1" ht="26.4">
      <c r="A15" s="2132"/>
      <c r="B15" s="2132"/>
      <c r="C15" s="2132"/>
      <c r="D15" s="2118"/>
      <c r="E15" s="2118"/>
      <c r="F15" s="1642"/>
      <c r="G15" s="1642"/>
      <c r="H15" s="1643" t="s">
        <v>2305</v>
      </c>
      <c r="I15" s="1601" t="s">
        <v>869</v>
      </c>
      <c r="J15" s="1614">
        <v>32</v>
      </c>
      <c r="K15" s="1614">
        <v>5.5</v>
      </c>
      <c r="L15" s="1614">
        <v>241.97</v>
      </c>
      <c r="M15" s="1047">
        <v>1</v>
      </c>
    </row>
    <row r="16" spans="1:13" s="1047" customFormat="1" ht="26.4">
      <c r="A16" s="1613">
        <v>8</v>
      </c>
      <c r="B16" s="1613" t="s">
        <v>31</v>
      </c>
      <c r="C16" s="1613" t="s">
        <v>33</v>
      </c>
      <c r="D16" s="1607">
        <v>506692002</v>
      </c>
      <c r="E16" s="1607" t="s">
        <v>475</v>
      </c>
      <c r="F16" s="1642">
        <v>45</v>
      </c>
      <c r="G16" s="1642">
        <v>244.35</v>
      </c>
      <c r="H16" s="1643" t="s">
        <v>2306</v>
      </c>
      <c r="I16" s="1601" t="s">
        <v>898</v>
      </c>
      <c r="J16" s="1614">
        <v>45</v>
      </c>
      <c r="K16" s="1614">
        <v>5.5</v>
      </c>
      <c r="L16" s="1614">
        <v>244.35</v>
      </c>
      <c r="M16" s="1047">
        <v>1</v>
      </c>
    </row>
    <row r="17" spans="1:13" s="1047" customFormat="1" ht="24">
      <c r="A17" s="1613">
        <v>12</v>
      </c>
      <c r="B17" s="1613" t="s">
        <v>29</v>
      </c>
      <c r="C17" s="1613" t="s">
        <v>5</v>
      </c>
      <c r="D17" s="1607">
        <v>509182012</v>
      </c>
      <c r="E17" s="1607" t="s">
        <v>477</v>
      </c>
      <c r="F17" s="1642">
        <v>54</v>
      </c>
      <c r="G17" s="1642">
        <v>284</v>
      </c>
      <c r="H17" s="1643" t="s">
        <v>2441</v>
      </c>
      <c r="I17" s="1601" t="s">
        <v>964</v>
      </c>
      <c r="J17" s="1614">
        <v>54</v>
      </c>
      <c r="K17" s="1614">
        <v>5.5</v>
      </c>
      <c r="L17" s="1614">
        <v>283.72000000000003</v>
      </c>
      <c r="M17" s="1047">
        <v>1</v>
      </c>
    </row>
    <row r="18" spans="1:13" s="1047" customFormat="1">
      <c r="A18" s="1613">
        <v>26</v>
      </c>
      <c r="B18" s="1613" t="s">
        <v>8</v>
      </c>
      <c r="C18" s="1613" t="s">
        <v>11</v>
      </c>
      <c r="D18" s="1607">
        <v>578762007</v>
      </c>
      <c r="E18" s="1607" t="s">
        <v>10</v>
      </c>
      <c r="F18" s="1642">
        <v>42</v>
      </c>
      <c r="G18" s="1642">
        <v>252</v>
      </c>
      <c r="H18" s="1607" t="s">
        <v>1399</v>
      </c>
      <c r="I18" s="1601" t="s">
        <v>1400</v>
      </c>
      <c r="J18" s="1614">
        <v>21</v>
      </c>
      <c r="K18" s="1614">
        <v>5.5</v>
      </c>
      <c r="L18" s="1614">
        <v>148.44</v>
      </c>
      <c r="M18" s="1047">
        <v>1</v>
      </c>
    </row>
    <row r="19" spans="1:13" s="1047" customFormat="1">
      <c r="A19" s="1613">
        <v>27</v>
      </c>
      <c r="B19" s="1613" t="s">
        <v>1</v>
      </c>
      <c r="C19" s="1613" t="s">
        <v>77</v>
      </c>
      <c r="D19" s="1607">
        <v>579142001</v>
      </c>
      <c r="E19" s="1607" t="s">
        <v>490</v>
      </c>
      <c r="F19" s="1642">
        <v>36</v>
      </c>
      <c r="G19" s="1642">
        <v>232.01687000000001</v>
      </c>
      <c r="H19" s="1607" t="s">
        <v>1405</v>
      </c>
      <c r="I19" s="1601" t="s">
        <v>1406</v>
      </c>
      <c r="J19" s="1614">
        <v>36</v>
      </c>
      <c r="K19" s="1614">
        <v>5.5</v>
      </c>
      <c r="L19" s="1614">
        <v>232.02</v>
      </c>
      <c r="M19" s="1047">
        <v>1</v>
      </c>
    </row>
    <row r="20" spans="1:13" s="1047" customFormat="1">
      <c r="A20" s="1830"/>
      <c r="B20" s="1830"/>
      <c r="C20" s="1830"/>
      <c r="D20" s="1924"/>
      <c r="E20" s="1924"/>
      <c r="F20" s="1642"/>
      <c r="G20" s="1642"/>
      <c r="H20" s="1607" t="s">
        <v>1432</v>
      </c>
      <c r="I20" s="1601" t="s">
        <v>1433</v>
      </c>
      <c r="J20" s="1614">
        <v>22</v>
      </c>
      <c r="K20" s="1614">
        <v>5.5</v>
      </c>
      <c r="L20" s="1614">
        <v>150.41</v>
      </c>
      <c r="M20" s="1047">
        <v>1</v>
      </c>
    </row>
    <row r="21" spans="1:13" s="1047" customFormat="1" ht="24">
      <c r="A21" s="1830"/>
      <c r="B21" s="1830"/>
      <c r="C21" s="1830"/>
      <c r="D21" s="1924"/>
      <c r="E21" s="1924"/>
      <c r="F21" s="1642"/>
      <c r="G21" s="1642"/>
      <c r="H21" s="1607" t="s">
        <v>1434</v>
      </c>
      <c r="I21" s="1601" t="s">
        <v>1435</v>
      </c>
      <c r="J21" s="1614">
        <v>32</v>
      </c>
      <c r="K21" s="1614">
        <v>5.5</v>
      </c>
      <c r="L21" s="1614">
        <v>231.97</v>
      </c>
      <c r="M21" s="1047">
        <v>2</v>
      </c>
    </row>
    <row r="22" spans="1:13" s="1047" customFormat="1">
      <c r="A22" s="1830"/>
      <c r="B22" s="1830"/>
      <c r="C22" s="1830"/>
      <c r="D22" s="1924"/>
      <c r="E22" s="1924"/>
      <c r="F22" s="1642"/>
      <c r="G22" s="1642"/>
      <c r="H22" s="1607" t="s">
        <v>1446</v>
      </c>
      <c r="I22" s="1601" t="s">
        <v>1447</v>
      </c>
      <c r="J22" s="1614">
        <v>12</v>
      </c>
      <c r="K22" s="1614">
        <v>5.5</v>
      </c>
      <c r="L22" s="1614">
        <v>132.69999999999999</v>
      </c>
      <c r="M22" s="1047">
        <v>1</v>
      </c>
    </row>
    <row r="23" spans="1:13" s="1047" customFormat="1">
      <c r="A23" s="1830"/>
      <c r="B23" s="1830"/>
      <c r="C23" s="1830"/>
      <c r="D23" s="1924"/>
      <c r="E23" s="1924"/>
      <c r="F23" s="1642"/>
      <c r="G23" s="1642"/>
      <c r="H23" s="1607" t="s">
        <v>1450</v>
      </c>
      <c r="I23" s="1601" t="s">
        <v>1451</v>
      </c>
      <c r="J23" s="1614">
        <v>12</v>
      </c>
      <c r="K23" s="1614">
        <v>5.5</v>
      </c>
      <c r="L23" s="1614">
        <v>110.12</v>
      </c>
      <c r="M23" s="1047">
        <v>1</v>
      </c>
    </row>
    <row r="24" spans="1:13">
      <c r="A24" s="142"/>
      <c r="B24" s="142"/>
      <c r="C24" s="142"/>
      <c r="D24" s="141"/>
      <c r="E24" s="141" t="s">
        <v>1773</v>
      </c>
      <c r="F24" s="141"/>
      <c r="G24" s="141"/>
      <c r="H24" s="571"/>
      <c r="I24" s="554"/>
      <c r="J24" s="572">
        <f>SUM(J7:J23)</f>
        <v>483.12</v>
      </c>
      <c r="K24" s="572"/>
      <c r="L24" s="572">
        <f>SUM(L7:L23)</f>
        <v>3350.5099999999998</v>
      </c>
      <c r="M24" s="572">
        <f>SUM(M7:M23)</f>
        <v>17</v>
      </c>
    </row>
    <row r="25" spans="1:13" ht="21">
      <c r="A25" s="1911" t="s">
        <v>2470</v>
      </c>
      <c r="B25" s="1911"/>
      <c r="C25" s="1911"/>
      <c r="D25" s="1911"/>
      <c r="E25" s="1911"/>
      <c r="F25" s="163"/>
      <c r="G25" s="163"/>
      <c r="H25" s="1277"/>
      <c r="I25" s="1264"/>
      <c r="J25" s="609"/>
      <c r="K25" s="576"/>
      <c r="L25" s="576"/>
    </row>
    <row r="26" spans="1:13">
      <c r="A26" s="162"/>
      <c r="B26" s="608"/>
      <c r="C26" s="608"/>
      <c r="D26" s="1278"/>
      <c r="E26" s="1279"/>
      <c r="F26" s="163"/>
      <c r="G26" s="163"/>
      <c r="H26" s="1277"/>
      <c r="I26" s="1264"/>
      <c r="J26" s="609"/>
      <c r="K26" s="576"/>
      <c r="L26" s="576"/>
    </row>
    <row r="27" spans="1:13" s="1047" customFormat="1">
      <c r="A27" s="1613">
        <v>34</v>
      </c>
      <c r="B27" s="1613" t="s">
        <v>57</v>
      </c>
      <c r="C27" s="1613" t="s">
        <v>65</v>
      </c>
      <c r="D27" s="1607">
        <v>504282003</v>
      </c>
      <c r="E27" s="1607" t="s">
        <v>469</v>
      </c>
      <c r="F27" s="1642">
        <v>72</v>
      </c>
      <c r="G27" s="1642">
        <v>377.09</v>
      </c>
      <c r="H27" s="1645" t="s">
        <v>470</v>
      </c>
      <c r="I27" s="1601" t="s">
        <v>795</v>
      </c>
      <c r="J27" s="1614">
        <v>72</v>
      </c>
      <c r="K27" s="1614">
        <v>5.5</v>
      </c>
      <c r="L27" s="1612">
        <v>377.09</v>
      </c>
      <c r="M27" s="1047">
        <v>1</v>
      </c>
    </row>
    <row r="28" spans="1:13" s="1047" customFormat="1" ht="24">
      <c r="A28" s="1613">
        <v>35</v>
      </c>
      <c r="B28" s="1613" t="s">
        <v>57</v>
      </c>
      <c r="C28" s="1613" t="s">
        <v>63</v>
      </c>
      <c r="D28" s="1607">
        <v>504092010</v>
      </c>
      <c r="E28" s="1607" t="s">
        <v>62</v>
      </c>
      <c r="F28" s="1642">
        <v>34</v>
      </c>
      <c r="G28" s="1642">
        <v>190</v>
      </c>
      <c r="H28" s="1643" t="s">
        <v>2175</v>
      </c>
      <c r="I28" s="1601" t="s">
        <v>806</v>
      </c>
      <c r="J28" s="1614">
        <v>21</v>
      </c>
      <c r="K28" s="1614">
        <v>5.5</v>
      </c>
      <c r="L28" s="1612">
        <v>155.4</v>
      </c>
      <c r="M28" s="1047">
        <v>1</v>
      </c>
    </row>
    <row r="29" spans="1:13" s="1047" customFormat="1" ht="26.4">
      <c r="A29" s="2114">
        <v>36</v>
      </c>
      <c r="B29" s="2114" t="s">
        <v>31</v>
      </c>
      <c r="C29" s="2114" t="s">
        <v>33</v>
      </c>
      <c r="D29" s="2116">
        <v>506692004</v>
      </c>
      <c r="E29" s="2116" t="s">
        <v>32</v>
      </c>
      <c r="F29" s="1642"/>
      <c r="G29" s="1642"/>
      <c r="H29" s="1643" t="s">
        <v>2176</v>
      </c>
      <c r="I29" s="1601" t="s">
        <v>895</v>
      </c>
      <c r="J29" s="1614">
        <v>20</v>
      </c>
      <c r="K29" s="1614">
        <v>5.5</v>
      </c>
      <c r="L29" s="1612">
        <v>179.24</v>
      </c>
      <c r="M29" s="1047">
        <v>1</v>
      </c>
    </row>
    <row r="30" spans="1:13" s="1047" customFormat="1" ht="26.4">
      <c r="A30" s="2123"/>
      <c r="B30" s="2123"/>
      <c r="C30" s="2123"/>
      <c r="D30" s="2124"/>
      <c r="E30" s="2124"/>
      <c r="F30" s="1642"/>
      <c r="G30" s="1642"/>
      <c r="H30" s="1643" t="s">
        <v>2177</v>
      </c>
      <c r="I30" s="1601" t="s">
        <v>896</v>
      </c>
      <c r="J30" s="1614">
        <v>25</v>
      </c>
      <c r="K30" s="1614">
        <v>5.5</v>
      </c>
      <c r="L30" s="1612">
        <v>235.04</v>
      </c>
      <c r="M30" s="1047">
        <v>1</v>
      </c>
    </row>
    <row r="31" spans="1:13" s="1047" customFormat="1" ht="26.4">
      <c r="A31" s="2115"/>
      <c r="B31" s="2115"/>
      <c r="C31" s="2115"/>
      <c r="D31" s="2117"/>
      <c r="E31" s="2117"/>
      <c r="F31" s="1642"/>
      <c r="G31" s="1642"/>
      <c r="H31" s="1643" t="s">
        <v>2178</v>
      </c>
      <c r="I31" s="1601" t="s">
        <v>897</v>
      </c>
      <c r="J31" s="1614">
        <v>30</v>
      </c>
      <c r="K31" s="1614">
        <v>5.5</v>
      </c>
      <c r="L31" s="1612">
        <v>210.22</v>
      </c>
      <c r="M31" s="1047">
        <v>1</v>
      </c>
    </row>
    <row r="32" spans="1:13" s="1047" customFormat="1" ht="26.4">
      <c r="A32" s="1613">
        <v>38</v>
      </c>
      <c r="B32" s="1613" t="s">
        <v>29</v>
      </c>
      <c r="C32" s="1613" t="s">
        <v>5</v>
      </c>
      <c r="D32" s="1607">
        <v>509252011</v>
      </c>
      <c r="E32" s="1607" t="s">
        <v>89</v>
      </c>
      <c r="F32" s="1642">
        <v>36.049999999999997</v>
      </c>
      <c r="G32" s="1642">
        <v>221</v>
      </c>
      <c r="H32" s="1643" t="s">
        <v>2179</v>
      </c>
      <c r="I32" s="1601" t="s">
        <v>958</v>
      </c>
      <c r="J32" s="1614">
        <v>36.049999999999997</v>
      </c>
      <c r="K32" s="1614">
        <v>5.5</v>
      </c>
      <c r="L32" s="1612">
        <v>220.15</v>
      </c>
      <c r="M32" s="1047">
        <v>1</v>
      </c>
    </row>
    <row r="33" spans="1:13" s="1047" customFormat="1" ht="24">
      <c r="A33" s="1613">
        <v>39</v>
      </c>
      <c r="B33" s="1613" t="s">
        <v>21</v>
      </c>
      <c r="C33" s="1613" t="s">
        <v>18</v>
      </c>
      <c r="D33" s="1607">
        <v>542842004</v>
      </c>
      <c r="E33" s="1607" t="s">
        <v>22</v>
      </c>
      <c r="F33" s="1642"/>
      <c r="G33" s="1642"/>
      <c r="H33" s="1613" t="s">
        <v>1368</v>
      </c>
      <c r="I33" s="1601" t="s">
        <v>1369</v>
      </c>
      <c r="J33" s="1614">
        <v>23</v>
      </c>
      <c r="K33" s="1614">
        <v>5.5</v>
      </c>
      <c r="L33" s="1612">
        <v>348.85</v>
      </c>
      <c r="M33" s="1047">
        <v>1</v>
      </c>
    </row>
    <row r="34" spans="1:13" s="1047" customFormat="1">
      <c r="A34" s="2114">
        <v>41</v>
      </c>
      <c r="B34" s="2114" t="s">
        <v>8</v>
      </c>
      <c r="C34" s="2114" t="s">
        <v>97</v>
      </c>
      <c r="D34" s="2116">
        <v>578382004</v>
      </c>
      <c r="E34" s="2116" t="s">
        <v>485</v>
      </c>
      <c r="F34" s="1642">
        <v>63</v>
      </c>
      <c r="G34" s="1642">
        <v>350</v>
      </c>
      <c r="H34" s="1613" t="s">
        <v>1383</v>
      </c>
      <c r="I34" s="1601" t="s">
        <v>1384</v>
      </c>
      <c r="J34" s="1614">
        <v>20</v>
      </c>
      <c r="K34" s="1614">
        <v>5.5</v>
      </c>
      <c r="L34" s="1612">
        <v>150.35</v>
      </c>
      <c r="M34" s="1047">
        <v>1</v>
      </c>
    </row>
    <row r="35" spans="1:13" s="1047" customFormat="1">
      <c r="A35" s="2123"/>
      <c r="B35" s="2123"/>
      <c r="C35" s="2123"/>
      <c r="D35" s="2124"/>
      <c r="E35" s="2124"/>
      <c r="F35" s="1642"/>
      <c r="G35" s="1642"/>
      <c r="H35" s="1613" t="s">
        <v>1385</v>
      </c>
      <c r="I35" s="1601" t="s">
        <v>1386</v>
      </c>
      <c r="J35" s="1614">
        <v>15</v>
      </c>
      <c r="K35" s="1614">
        <v>5.5</v>
      </c>
      <c r="L35" s="1612">
        <v>124.78</v>
      </c>
      <c r="M35" s="1047">
        <v>1</v>
      </c>
    </row>
    <row r="36" spans="1:13" s="1047" customFormat="1">
      <c r="A36" s="2115"/>
      <c r="B36" s="2115"/>
      <c r="C36" s="2115"/>
      <c r="D36" s="2117"/>
      <c r="E36" s="2117"/>
      <c r="F36" s="1642"/>
      <c r="G36" s="1642"/>
      <c r="H36" s="1613" t="s">
        <v>1387</v>
      </c>
      <c r="I36" s="1601" t="s">
        <v>1388</v>
      </c>
      <c r="J36" s="1614">
        <v>15</v>
      </c>
      <c r="K36" s="1614">
        <v>5.5</v>
      </c>
      <c r="L36" s="1612">
        <v>124.07</v>
      </c>
      <c r="M36" s="1047">
        <v>1</v>
      </c>
    </row>
    <row r="37" spans="1:13" s="1047" customFormat="1">
      <c r="A37" s="1613">
        <v>42</v>
      </c>
      <c r="B37" s="1613" t="s">
        <v>8</v>
      </c>
      <c r="C37" s="1613" t="s">
        <v>97</v>
      </c>
      <c r="D37" s="1607">
        <v>578382005</v>
      </c>
      <c r="E37" s="1607" t="s">
        <v>486</v>
      </c>
      <c r="F37" s="1642">
        <v>87</v>
      </c>
      <c r="G37" s="1642">
        <v>470</v>
      </c>
      <c r="H37" s="1613" t="s">
        <v>1389</v>
      </c>
      <c r="I37" s="1601" t="s">
        <v>1390</v>
      </c>
      <c r="J37" s="1614">
        <v>20</v>
      </c>
      <c r="K37" s="1614">
        <v>5.5</v>
      </c>
      <c r="L37" s="1612">
        <v>164.89</v>
      </c>
      <c r="M37" s="1047">
        <v>1</v>
      </c>
    </row>
    <row r="38" spans="1:13" s="1047" customFormat="1">
      <c r="A38" s="1622"/>
      <c r="B38" s="1622"/>
      <c r="C38" s="1622"/>
      <c r="D38" s="1623"/>
      <c r="E38" s="1623"/>
      <c r="F38" s="1642"/>
      <c r="G38" s="1642"/>
      <c r="H38" s="1613" t="s">
        <v>1397</v>
      </c>
      <c r="I38" s="1601" t="s">
        <v>1398</v>
      </c>
      <c r="J38" s="1614">
        <v>42.06</v>
      </c>
      <c r="K38" s="1614">
        <v>5.5</v>
      </c>
      <c r="L38" s="1612">
        <v>268.58</v>
      </c>
      <c r="M38" s="1047">
        <v>1</v>
      </c>
    </row>
    <row r="39" spans="1:13" s="1047" customFormat="1">
      <c r="A39" s="1622"/>
      <c r="B39" s="1622"/>
      <c r="C39" s="1622"/>
      <c r="D39" s="1623"/>
      <c r="E39" s="1623"/>
      <c r="F39" s="1642"/>
      <c r="G39" s="1642"/>
      <c r="H39" s="1613" t="s">
        <v>1403</v>
      </c>
      <c r="I39" s="1601" t="s">
        <v>1404</v>
      </c>
      <c r="J39" s="1614">
        <v>42.06</v>
      </c>
      <c r="K39" s="1614">
        <v>5.5</v>
      </c>
      <c r="L39" s="1612">
        <v>268.58999999999997</v>
      </c>
      <c r="M39" s="1047">
        <v>1</v>
      </c>
    </row>
    <row r="40" spans="1:13" s="1047" customFormat="1">
      <c r="A40" s="2125">
        <v>45</v>
      </c>
      <c r="B40" s="2125" t="s">
        <v>1</v>
      </c>
      <c r="C40" s="2125" t="s">
        <v>5</v>
      </c>
      <c r="D40" s="2128">
        <v>579802001</v>
      </c>
      <c r="E40" s="2131" t="s">
        <v>76</v>
      </c>
      <c r="F40" s="1646">
        <v>224</v>
      </c>
      <c r="G40" s="1646">
        <v>1377.92</v>
      </c>
      <c r="H40" s="1647" t="s">
        <v>1420</v>
      </c>
      <c r="I40" s="1648" t="s">
        <v>1421</v>
      </c>
      <c r="J40" s="1649">
        <v>30</v>
      </c>
      <c r="K40" s="1614">
        <v>5.5</v>
      </c>
      <c r="L40" s="1650">
        <v>291.64</v>
      </c>
      <c r="M40" s="1047">
        <v>1</v>
      </c>
    </row>
    <row r="41" spans="1:13" s="1047" customFormat="1">
      <c r="A41" s="2126"/>
      <c r="B41" s="2126"/>
      <c r="C41" s="2126"/>
      <c r="D41" s="2129"/>
      <c r="E41" s="2131"/>
      <c r="F41" s="1646"/>
      <c r="G41" s="1646"/>
      <c r="H41" s="1647" t="s">
        <v>1422</v>
      </c>
      <c r="I41" s="1648" t="s">
        <v>1423</v>
      </c>
      <c r="J41" s="1649">
        <v>30</v>
      </c>
      <c r="K41" s="1614">
        <v>5.5</v>
      </c>
      <c r="L41" s="1650">
        <v>225.23</v>
      </c>
      <c r="M41" s="1047">
        <v>1</v>
      </c>
    </row>
    <row r="42" spans="1:13" s="1047" customFormat="1" ht="36">
      <c r="A42" s="2127"/>
      <c r="B42" s="2127"/>
      <c r="C42" s="2127"/>
      <c r="D42" s="2130"/>
      <c r="E42" s="2131"/>
      <c r="F42" s="1646"/>
      <c r="G42" s="1646"/>
      <c r="H42" s="1647" t="s">
        <v>1424</v>
      </c>
      <c r="I42" s="1648" t="s">
        <v>1425</v>
      </c>
      <c r="J42" s="1649">
        <v>110.1</v>
      </c>
      <c r="K42" s="1614">
        <v>5.5</v>
      </c>
      <c r="L42" s="1650">
        <v>942.88</v>
      </c>
      <c r="M42" s="1047">
        <v>1</v>
      </c>
    </row>
    <row r="43" spans="1:13" s="1047" customFormat="1">
      <c r="A43" s="2114">
        <v>47</v>
      </c>
      <c r="B43" s="2114" t="s">
        <v>1</v>
      </c>
      <c r="C43" s="2114" t="s">
        <v>77</v>
      </c>
      <c r="D43" s="2116">
        <v>579142005</v>
      </c>
      <c r="E43" s="2116" t="s">
        <v>78</v>
      </c>
      <c r="F43" s="1642">
        <v>66</v>
      </c>
      <c r="G43" s="1642">
        <v>350</v>
      </c>
      <c r="H43" s="1613" t="s">
        <v>1407</v>
      </c>
      <c r="I43" s="1601" t="s">
        <v>1408</v>
      </c>
      <c r="J43" s="1614">
        <v>39.06</v>
      </c>
      <c r="K43" s="1614">
        <v>5.5</v>
      </c>
      <c r="L43" s="1612">
        <v>353.6</v>
      </c>
      <c r="M43" s="1047">
        <v>1</v>
      </c>
    </row>
    <row r="44" spans="1:13" s="1047" customFormat="1">
      <c r="A44" s="2115"/>
      <c r="B44" s="2115"/>
      <c r="C44" s="2115"/>
      <c r="D44" s="2117"/>
      <c r="E44" s="2117"/>
      <c r="F44" s="1642"/>
      <c r="G44" s="1642"/>
      <c r="H44" s="1613" t="s">
        <v>1409</v>
      </c>
      <c r="I44" s="1601" t="s">
        <v>868</v>
      </c>
      <c r="J44" s="1614">
        <v>54.06</v>
      </c>
      <c r="K44" s="1614">
        <v>5.5</v>
      </c>
      <c r="L44" s="1612">
        <v>409.54</v>
      </c>
      <c r="M44" s="1047">
        <v>1</v>
      </c>
    </row>
    <row r="45" spans="1:13" s="1047" customFormat="1">
      <c r="A45" s="2114">
        <v>48</v>
      </c>
      <c r="B45" s="2114" t="s">
        <v>1</v>
      </c>
      <c r="C45" s="2114" t="s">
        <v>3</v>
      </c>
      <c r="D45" s="2116">
        <v>579872005</v>
      </c>
      <c r="E45" s="2116" t="s">
        <v>4</v>
      </c>
      <c r="F45" s="1642"/>
      <c r="G45" s="1642"/>
      <c r="H45" s="1613" t="s">
        <v>1414</v>
      </c>
      <c r="I45" s="1601" t="s">
        <v>1415</v>
      </c>
      <c r="J45" s="1614">
        <v>25</v>
      </c>
      <c r="K45" s="1614">
        <v>5.5</v>
      </c>
      <c r="L45" s="1612">
        <v>200.5</v>
      </c>
      <c r="M45" s="1047">
        <v>1</v>
      </c>
    </row>
    <row r="46" spans="1:13" s="1047" customFormat="1">
      <c r="A46" s="2123"/>
      <c r="B46" s="2123"/>
      <c r="C46" s="2123"/>
      <c r="D46" s="2124"/>
      <c r="E46" s="2124"/>
      <c r="F46" s="1642"/>
      <c r="G46" s="1642"/>
      <c r="H46" s="1613" t="s">
        <v>1416</v>
      </c>
      <c r="I46" s="1601" t="s">
        <v>1417</v>
      </c>
      <c r="J46" s="1614">
        <v>32</v>
      </c>
      <c r="K46" s="1614">
        <v>5.5</v>
      </c>
      <c r="L46" s="1612">
        <v>289.52999999999997</v>
      </c>
      <c r="M46" s="1047">
        <v>1</v>
      </c>
    </row>
    <row r="47" spans="1:13" s="1047" customFormat="1">
      <c r="A47" s="2115"/>
      <c r="B47" s="2115"/>
      <c r="C47" s="2115"/>
      <c r="D47" s="2117"/>
      <c r="E47" s="2117"/>
      <c r="F47" s="1642"/>
      <c r="G47" s="1642"/>
      <c r="H47" s="1613" t="s">
        <v>1418</v>
      </c>
      <c r="I47" s="1601" t="s">
        <v>1419</v>
      </c>
      <c r="J47" s="1614">
        <v>25</v>
      </c>
      <c r="K47" s="1614">
        <v>5.5</v>
      </c>
      <c r="L47" s="1612">
        <v>235.56</v>
      </c>
      <c r="M47" s="1047">
        <v>1</v>
      </c>
    </row>
    <row r="48" spans="1:13" s="1047" customFormat="1" ht="48">
      <c r="A48" s="1613">
        <v>49</v>
      </c>
      <c r="B48" s="1613" t="s">
        <v>1</v>
      </c>
      <c r="C48" s="1613" t="s">
        <v>0</v>
      </c>
      <c r="D48" s="1607">
        <v>579472007</v>
      </c>
      <c r="E48" s="1607" t="s">
        <v>493</v>
      </c>
      <c r="F48" s="1642"/>
      <c r="G48" s="1642"/>
      <c r="H48" s="1613" t="s">
        <v>1448</v>
      </c>
      <c r="I48" s="1601" t="s">
        <v>1449</v>
      </c>
      <c r="J48" s="1614">
        <v>12</v>
      </c>
      <c r="K48" s="1614">
        <v>5.5</v>
      </c>
      <c r="L48" s="1612">
        <v>132.69</v>
      </c>
      <c r="M48" s="1047">
        <v>1</v>
      </c>
    </row>
    <row r="49" spans="1:13">
      <c r="A49" s="186"/>
      <c r="B49" s="142"/>
      <c r="C49" s="142" t="s">
        <v>1774</v>
      </c>
      <c r="D49" s="141"/>
      <c r="E49" s="141"/>
      <c r="F49" s="141"/>
      <c r="G49" s="141"/>
      <c r="H49" s="571"/>
      <c r="I49" s="554"/>
      <c r="J49" s="184">
        <f>SUM(J27:J48)</f>
        <v>738.38999999999987</v>
      </c>
      <c r="K49" s="184"/>
      <c r="L49" s="184">
        <f>SUM(L27:L48)</f>
        <v>5908.42</v>
      </c>
      <c r="M49" s="184">
        <f>SUM(M27:M48)</f>
        <v>22</v>
      </c>
    </row>
    <row r="50" spans="1:13" ht="21">
      <c r="A50" s="1807" t="s">
        <v>2469</v>
      </c>
      <c r="B50" s="1807"/>
      <c r="C50" s="1807"/>
      <c r="D50" s="1807"/>
      <c r="E50" s="1807"/>
      <c r="F50" s="163"/>
      <c r="G50" s="163"/>
      <c r="H50" s="1277"/>
      <c r="I50" s="1264"/>
      <c r="J50" s="609"/>
      <c r="K50" s="576"/>
      <c r="L50" s="576"/>
    </row>
    <row r="51" spans="1:13">
      <c r="A51" s="608"/>
      <c r="B51" s="608"/>
      <c r="C51" s="608"/>
      <c r="D51" s="1278"/>
      <c r="E51" s="1279"/>
      <c r="F51" s="163"/>
      <c r="G51" s="163"/>
      <c r="H51" s="1277"/>
      <c r="I51" s="1264"/>
      <c r="J51" s="609"/>
      <c r="K51" s="576"/>
      <c r="L51" s="576"/>
    </row>
    <row r="52" spans="1:13" s="1047" customFormat="1" ht="24">
      <c r="A52" s="1613">
        <v>51</v>
      </c>
      <c r="B52" s="1613" t="s">
        <v>57</v>
      </c>
      <c r="C52" s="1613" t="s">
        <v>65</v>
      </c>
      <c r="D52" s="1607">
        <v>504282010</v>
      </c>
      <c r="E52" s="1607" t="s">
        <v>471</v>
      </c>
      <c r="F52" s="1642"/>
      <c r="G52" s="1642"/>
      <c r="H52" s="1643" t="s">
        <v>2492</v>
      </c>
      <c r="I52" s="1601" t="s">
        <v>1728</v>
      </c>
      <c r="J52" s="1614">
        <v>29</v>
      </c>
      <c r="K52" s="1614">
        <v>5.5</v>
      </c>
      <c r="L52" s="1614">
        <f>226+4.09</f>
        <v>230.09</v>
      </c>
      <c r="M52" s="1047">
        <v>1</v>
      </c>
    </row>
    <row r="53" spans="1:13" s="1047" customFormat="1" ht="24">
      <c r="A53" s="1613">
        <v>52</v>
      </c>
      <c r="B53" s="1613" t="s">
        <v>57</v>
      </c>
      <c r="C53" s="1613" t="s">
        <v>63</v>
      </c>
      <c r="D53" s="1607">
        <v>504092010</v>
      </c>
      <c r="E53" s="1607" t="s">
        <v>62</v>
      </c>
      <c r="F53" s="1642"/>
      <c r="G53" s="1642"/>
      <c r="H53" s="1643"/>
      <c r="I53" s="1601" t="s">
        <v>1733</v>
      </c>
      <c r="J53" s="1614">
        <v>20</v>
      </c>
      <c r="K53" s="1614">
        <v>5.5</v>
      </c>
      <c r="L53" s="1614">
        <v>100</v>
      </c>
      <c r="M53" s="1047">
        <v>1</v>
      </c>
    </row>
    <row r="54" spans="1:13" s="1047" customFormat="1">
      <c r="A54" s="1613">
        <v>53</v>
      </c>
      <c r="B54" s="1613" t="s">
        <v>57</v>
      </c>
      <c r="C54" s="1613" t="s">
        <v>59</v>
      </c>
      <c r="D54" s="1607">
        <v>504472002</v>
      </c>
      <c r="E54" s="1607" t="s">
        <v>60</v>
      </c>
      <c r="F54" s="1642"/>
      <c r="G54" s="1642"/>
      <c r="H54" s="1643"/>
      <c r="I54" s="1601" t="s">
        <v>1753</v>
      </c>
      <c r="J54" s="1614">
        <v>29</v>
      </c>
      <c r="K54" s="1614">
        <v>5.5</v>
      </c>
      <c r="L54" s="1614">
        <v>120</v>
      </c>
      <c r="M54" s="1047">
        <v>1</v>
      </c>
    </row>
    <row r="55" spans="1:13" s="1047" customFormat="1" ht="48">
      <c r="A55" s="1613">
        <v>54</v>
      </c>
      <c r="B55" s="1613" t="s">
        <v>31</v>
      </c>
      <c r="C55" s="1613" t="s">
        <v>30</v>
      </c>
      <c r="D55" s="309">
        <v>506072008</v>
      </c>
      <c r="E55" s="1607" t="s">
        <v>2180</v>
      </c>
      <c r="F55" s="1642"/>
      <c r="G55" s="1642"/>
      <c r="H55" s="1643"/>
      <c r="I55" s="846" t="s">
        <v>2026</v>
      </c>
      <c r="J55" s="1604">
        <v>20</v>
      </c>
      <c r="K55" s="1614">
        <v>5.5</v>
      </c>
      <c r="L55" s="1614">
        <v>50</v>
      </c>
      <c r="M55" s="1047">
        <v>1</v>
      </c>
    </row>
    <row r="56" spans="1:13" s="1047" customFormat="1" ht="24">
      <c r="A56" s="1613">
        <v>55</v>
      </c>
      <c r="B56" s="1613" t="s">
        <v>31</v>
      </c>
      <c r="C56" s="1613" t="s">
        <v>30</v>
      </c>
      <c r="D56" s="1607">
        <v>506072013</v>
      </c>
      <c r="E56" s="1607" t="s">
        <v>474</v>
      </c>
      <c r="F56" s="1642">
        <v>56</v>
      </c>
      <c r="G56" s="1642">
        <v>300</v>
      </c>
      <c r="H56" s="1607"/>
      <c r="I56" s="1601" t="s">
        <v>1737</v>
      </c>
      <c r="J56" s="1614">
        <v>55</v>
      </c>
      <c r="K56" s="1614">
        <v>5.5</v>
      </c>
      <c r="L56" s="1614">
        <v>200</v>
      </c>
      <c r="M56" s="1047">
        <v>2</v>
      </c>
    </row>
    <row r="57" spans="1:13" s="1047" customFormat="1" ht="26.4">
      <c r="A57" s="2114">
        <v>56</v>
      </c>
      <c r="B57" s="2114" t="s">
        <v>31</v>
      </c>
      <c r="C57" s="2114" t="s">
        <v>30</v>
      </c>
      <c r="D57" s="2116">
        <v>506072012</v>
      </c>
      <c r="E57" s="2116" t="s">
        <v>1677</v>
      </c>
      <c r="F57" s="1642"/>
      <c r="G57" s="1642"/>
      <c r="H57" s="1643" t="s">
        <v>2174</v>
      </c>
      <c r="I57" s="1601" t="s">
        <v>1678</v>
      </c>
      <c r="J57" s="1614">
        <v>23</v>
      </c>
      <c r="K57" s="1614">
        <v>5.5</v>
      </c>
      <c r="L57" s="1614">
        <v>130.49</v>
      </c>
      <c r="M57" s="1047">
        <v>1</v>
      </c>
    </row>
    <row r="58" spans="1:13" s="1047" customFormat="1">
      <c r="A58" s="2123"/>
      <c r="B58" s="2123"/>
      <c r="C58" s="2123"/>
      <c r="D58" s="2124"/>
      <c r="E58" s="2124"/>
      <c r="F58" s="1642"/>
      <c r="G58" s="1642"/>
      <c r="H58" s="1643"/>
      <c r="I58" s="1601" t="s">
        <v>895</v>
      </c>
      <c r="J58" s="1614">
        <v>25</v>
      </c>
      <c r="K58" s="1614">
        <v>5.5</v>
      </c>
      <c r="L58" s="1614">
        <v>100</v>
      </c>
      <c r="M58" s="1047">
        <v>1</v>
      </c>
    </row>
    <row r="59" spans="1:13" s="1047" customFormat="1">
      <c r="A59" s="2115"/>
      <c r="B59" s="2115"/>
      <c r="C59" s="2115"/>
      <c r="D59" s="2117"/>
      <c r="E59" s="2117"/>
      <c r="F59" s="1642"/>
      <c r="G59" s="1642"/>
      <c r="H59" s="1643"/>
      <c r="I59" s="1601" t="s">
        <v>1736</v>
      </c>
      <c r="J59" s="1614">
        <v>30</v>
      </c>
      <c r="K59" s="1614">
        <v>5.5</v>
      </c>
      <c r="L59" s="1614">
        <v>150</v>
      </c>
      <c r="M59" s="1047">
        <v>1</v>
      </c>
    </row>
    <row r="60" spans="1:13" s="1047" customFormat="1" ht="24">
      <c r="A60" s="1613">
        <v>57</v>
      </c>
      <c r="B60" s="1613" t="s">
        <v>31</v>
      </c>
      <c r="C60" s="1613" t="s">
        <v>50</v>
      </c>
      <c r="D60" s="1607">
        <v>506102003</v>
      </c>
      <c r="E60" s="1607" t="s">
        <v>49</v>
      </c>
      <c r="F60" s="1642"/>
      <c r="G60" s="1642"/>
      <c r="H60" s="1643"/>
      <c r="I60" s="1601" t="s">
        <v>2886</v>
      </c>
      <c r="J60" s="1614">
        <v>65.06</v>
      </c>
      <c r="K60" s="1614">
        <v>5.5</v>
      </c>
      <c r="L60" s="1614">
        <v>215</v>
      </c>
      <c r="M60" s="1047">
        <v>2</v>
      </c>
    </row>
    <row r="61" spans="1:13" s="1047" customFormat="1">
      <c r="A61" s="1613">
        <v>58</v>
      </c>
      <c r="B61" s="1613" t="s">
        <v>31</v>
      </c>
      <c r="C61" s="1613" t="s">
        <v>44</v>
      </c>
      <c r="D61" s="1607">
        <v>506622007</v>
      </c>
      <c r="E61" s="1607" t="s">
        <v>43</v>
      </c>
      <c r="F61" s="1642">
        <v>74</v>
      </c>
      <c r="G61" s="1642">
        <v>330</v>
      </c>
      <c r="H61" s="1607"/>
      <c r="I61" s="1601" t="s">
        <v>2692</v>
      </c>
      <c r="J61" s="1614">
        <v>21</v>
      </c>
      <c r="K61" s="1614">
        <v>5.5</v>
      </c>
      <c r="L61" s="1614">
        <v>120</v>
      </c>
      <c r="M61" s="1047">
        <v>1</v>
      </c>
    </row>
    <row r="62" spans="1:13" s="1047" customFormat="1" ht="24">
      <c r="A62" s="1613">
        <v>59</v>
      </c>
      <c r="B62" s="1613" t="s">
        <v>31</v>
      </c>
      <c r="C62" s="1613" t="s">
        <v>39</v>
      </c>
      <c r="D62" s="1607">
        <v>506322005</v>
      </c>
      <c r="E62" s="1607" t="s">
        <v>40</v>
      </c>
      <c r="F62" s="1642"/>
      <c r="G62" s="1642"/>
      <c r="H62" s="1643"/>
      <c r="I62" s="1601" t="s">
        <v>1754</v>
      </c>
      <c r="J62" s="1614">
        <v>20</v>
      </c>
      <c r="K62" s="1614">
        <v>5.5</v>
      </c>
      <c r="L62" s="1614">
        <v>100</v>
      </c>
      <c r="M62" s="1047">
        <v>1</v>
      </c>
    </row>
    <row r="63" spans="1:13" s="1047" customFormat="1" ht="24">
      <c r="A63" s="1613">
        <v>60</v>
      </c>
      <c r="B63" s="1613" t="s">
        <v>31</v>
      </c>
      <c r="C63" s="1613" t="s">
        <v>39</v>
      </c>
      <c r="D63" s="1607">
        <v>506322017</v>
      </c>
      <c r="E63" s="1607" t="s">
        <v>38</v>
      </c>
      <c r="F63" s="1642">
        <v>20</v>
      </c>
      <c r="G63" s="1642">
        <v>90</v>
      </c>
      <c r="H63" s="1607"/>
      <c r="I63" s="1601" t="s">
        <v>1735</v>
      </c>
      <c r="J63" s="1614">
        <v>20</v>
      </c>
      <c r="K63" s="1614">
        <v>5.5</v>
      </c>
      <c r="L63" s="1614">
        <v>90</v>
      </c>
      <c r="M63" s="1047">
        <v>1</v>
      </c>
    </row>
    <row r="64" spans="1:13" s="1047" customFormat="1">
      <c r="A64" s="2114">
        <v>61</v>
      </c>
      <c r="B64" s="2114" t="s">
        <v>31</v>
      </c>
      <c r="C64" s="2114" t="s">
        <v>33</v>
      </c>
      <c r="D64" s="2116">
        <v>506692004</v>
      </c>
      <c r="E64" s="2116" t="s">
        <v>32</v>
      </c>
      <c r="F64" s="1642"/>
      <c r="G64" s="1642"/>
      <c r="H64" s="1643"/>
      <c r="I64" s="1601" t="s">
        <v>1755</v>
      </c>
      <c r="J64" s="1614">
        <v>20</v>
      </c>
      <c r="K64" s="1614">
        <v>5.5</v>
      </c>
      <c r="L64" s="1614">
        <v>90</v>
      </c>
      <c r="M64" s="1047">
        <v>1</v>
      </c>
    </row>
    <row r="65" spans="1:13" s="1047" customFormat="1">
      <c r="A65" s="2115"/>
      <c r="B65" s="2115"/>
      <c r="C65" s="2115"/>
      <c r="D65" s="2117"/>
      <c r="E65" s="2117"/>
      <c r="F65" s="1642"/>
      <c r="G65" s="1642"/>
      <c r="H65" s="1643"/>
      <c r="I65" s="1601" t="s">
        <v>1682</v>
      </c>
      <c r="J65" s="1614">
        <v>56</v>
      </c>
      <c r="K65" s="1614">
        <v>5.5</v>
      </c>
      <c r="L65" s="1614">
        <v>175</v>
      </c>
      <c r="M65" s="1047">
        <v>1</v>
      </c>
    </row>
    <row r="66" spans="1:13" s="1047" customFormat="1">
      <c r="A66" s="2119">
        <v>63</v>
      </c>
      <c r="B66" s="2121" t="s">
        <v>31</v>
      </c>
      <c r="C66" s="2121" t="s">
        <v>95</v>
      </c>
      <c r="D66" s="2122">
        <v>506362003</v>
      </c>
      <c r="E66" s="2122" t="s">
        <v>2031</v>
      </c>
      <c r="F66" s="309"/>
      <c r="G66" s="309"/>
      <c r="H66" s="1607"/>
      <c r="I66" s="846" t="s">
        <v>2032</v>
      </c>
      <c r="J66" s="1604">
        <v>15</v>
      </c>
      <c r="K66" s="1614">
        <v>5.5</v>
      </c>
      <c r="L66" s="1614">
        <v>75</v>
      </c>
      <c r="M66" s="1047">
        <v>1</v>
      </c>
    </row>
    <row r="67" spans="1:13" s="1047" customFormat="1">
      <c r="A67" s="2120"/>
      <c r="B67" s="2121"/>
      <c r="C67" s="2121"/>
      <c r="D67" s="2122"/>
      <c r="E67" s="2122"/>
      <c r="F67" s="309"/>
      <c r="G67" s="309"/>
      <c r="H67" s="1607"/>
      <c r="I67" s="846" t="s">
        <v>840</v>
      </c>
      <c r="J67" s="1604">
        <v>21</v>
      </c>
      <c r="K67" s="1614">
        <v>5.5</v>
      </c>
      <c r="L67" s="1614">
        <v>90</v>
      </c>
      <c r="M67" s="1047">
        <v>1</v>
      </c>
    </row>
    <row r="68" spans="1:13" s="1047" customFormat="1">
      <c r="A68" s="1603">
        <v>64</v>
      </c>
      <c r="B68" s="1651" t="s">
        <v>31</v>
      </c>
      <c r="C68" s="1651" t="s">
        <v>95</v>
      </c>
      <c r="D68" s="309">
        <v>506362005</v>
      </c>
      <c r="E68" s="309" t="s">
        <v>2033</v>
      </c>
      <c r="F68" s="309"/>
      <c r="G68" s="309"/>
      <c r="H68" s="1607"/>
      <c r="I68" s="846" t="s">
        <v>2600</v>
      </c>
      <c r="J68" s="1604">
        <v>25</v>
      </c>
      <c r="K68" s="1614">
        <v>5.5</v>
      </c>
      <c r="L68" s="1614">
        <v>125</v>
      </c>
      <c r="M68" s="1047">
        <v>1</v>
      </c>
    </row>
    <row r="69" spans="1:13" s="1047" customFormat="1" ht="24">
      <c r="A69" s="1613">
        <v>65</v>
      </c>
      <c r="B69" s="1603" t="s">
        <v>21</v>
      </c>
      <c r="C69" s="1603" t="s">
        <v>25</v>
      </c>
      <c r="D69" s="309">
        <v>542432007</v>
      </c>
      <c r="E69" s="1607" t="s">
        <v>481</v>
      </c>
      <c r="F69" s="1605">
        <v>59</v>
      </c>
      <c r="G69" s="1605">
        <v>300</v>
      </c>
      <c r="H69" s="1607"/>
      <c r="I69" s="1601" t="s">
        <v>840</v>
      </c>
      <c r="J69" s="1614">
        <v>60.06</v>
      </c>
      <c r="K69" s="1614">
        <v>5.5</v>
      </c>
      <c r="L69" s="1614">
        <v>375</v>
      </c>
      <c r="M69" s="1047">
        <v>1</v>
      </c>
    </row>
    <row r="70" spans="1:13" s="1047" customFormat="1" ht="24">
      <c r="A70" s="1613">
        <v>66</v>
      </c>
      <c r="B70" s="1613" t="s">
        <v>8</v>
      </c>
      <c r="C70" s="1613" t="s">
        <v>97</v>
      </c>
      <c r="D70" s="1607">
        <v>578382004</v>
      </c>
      <c r="E70" s="1607" t="s">
        <v>485</v>
      </c>
      <c r="F70" s="1642"/>
      <c r="G70" s="1642"/>
      <c r="H70" s="1607"/>
      <c r="I70" s="1601" t="s">
        <v>1756</v>
      </c>
      <c r="J70" s="1614">
        <v>15</v>
      </c>
      <c r="K70" s="1614">
        <v>5.5</v>
      </c>
      <c r="L70" s="1614">
        <v>75</v>
      </c>
      <c r="M70" s="1047">
        <v>1</v>
      </c>
    </row>
    <row r="71" spans="1:13" s="1047" customFormat="1">
      <c r="A71" s="2114">
        <v>67</v>
      </c>
      <c r="B71" s="2114" t="s">
        <v>8</v>
      </c>
      <c r="C71" s="2114" t="s">
        <v>97</v>
      </c>
      <c r="D71" s="2116">
        <v>578382005</v>
      </c>
      <c r="E71" s="2116" t="s">
        <v>486</v>
      </c>
      <c r="F71" s="1642"/>
      <c r="G71" s="1642"/>
      <c r="H71" s="1607"/>
      <c r="I71" s="1601" t="s">
        <v>1757</v>
      </c>
      <c r="J71" s="1614">
        <v>15</v>
      </c>
      <c r="K71" s="1614">
        <v>5.5</v>
      </c>
      <c r="L71" s="1614">
        <v>75</v>
      </c>
      <c r="M71" s="1047">
        <v>1</v>
      </c>
    </row>
    <row r="72" spans="1:13" s="1047" customFormat="1">
      <c r="A72" s="2115"/>
      <c r="B72" s="2115"/>
      <c r="C72" s="2115"/>
      <c r="D72" s="2117"/>
      <c r="E72" s="2117"/>
      <c r="F72" s="1642"/>
      <c r="G72" s="1642"/>
      <c r="H72" s="1607"/>
      <c r="I72" s="1601" t="s">
        <v>1758</v>
      </c>
      <c r="J72" s="1614">
        <v>35.06</v>
      </c>
      <c r="K72" s="1614">
        <v>5.5</v>
      </c>
      <c r="L72" s="1614">
        <v>150</v>
      </c>
      <c r="M72" s="1047">
        <v>1</v>
      </c>
    </row>
    <row r="73" spans="1:13" s="1047" customFormat="1">
      <c r="A73" s="1613">
        <v>68</v>
      </c>
      <c r="B73" s="1651" t="s">
        <v>8</v>
      </c>
      <c r="C73" s="1651" t="s">
        <v>5</v>
      </c>
      <c r="D73" s="309">
        <v>578952006</v>
      </c>
      <c r="E73" s="309" t="s">
        <v>1898</v>
      </c>
      <c r="F73" s="1604"/>
      <c r="G73" s="1604"/>
      <c r="H73" s="1607"/>
      <c r="I73" s="846" t="s">
        <v>2034</v>
      </c>
      <c r="J73" s="1604">
        <v>24</v>
      </c>
      <c r="K73" s="1614">
        <v>5.5</v>
      </c>
      <c r="L73" s="1614">
        <v>120</v>
      </c>
      <c r="M73" s="1047">
        <v>1</v>
      </c>
    </row>
    <row r="74" spans="1:13" s="1047" customFormat="1" ht="36">
      <c r="A74" s="1613">
        <v>69</v>
      </c>
      <c r="B74" s="1613" t="s">
        <v>8</v>
      </c>
      <c r="C74" s="1613" t="s">
        <v>12</v>
      </c>
      <c r="D74" s="1607">
        <v>578962003</v>
      </c>
      <c r="E74" s="1607" t="s">
        <v>487</v>
      </c>
      <c r="F74" s="1642">
        <v>18</v>
      </c>
      <c r="G74" s="1642">
        <v>45</v>
      </c>
      <c r="H74" s="1607"/>
      <c r="I74" s="1601"/>
      <c r="J74" s="1614">
        <v>18</v>
      </c>
      <c r="K74" s="1614">
        <v>5.5</v>
      </c>
      <c r="L74" s="1614">
        <v>130</v>
      </c>
      <c r="M74" s="1047">
        <v>1</v>
      </c>
    </row>
    <row r="75" spans="1:13" s="1047" customFormat="1">
      <c r="A75" s="2114">
        <v>70</v>
      </c>
      <c r="B75" s="2114" t="s">
        <v>8</v>
      </c>
      <c r="C75" s="2114" t="s">
        <v>11</v>
      </c>
      <c r="D75" s="2118">
        <v>578762003</v>
      </c>
      <c r="E75" s="2118" t="s">
        <v>488</v>
      </c>
      <c r="F75" s="1642">
        <v>67</v>
      </c>
      <c r="G75" s="1642">
        <v>350</v>
      </c>
      <c r="H75" s="1607"/>
      <c r="I75" s="1601" t="s">
        <v>1760</v>
      </c>
      <c r="J75" s="1614">
        <v>20</v>
      </c>
      <c r="K75" s="1614">
        <v>5.5</v>
      </c>
      <c r="L75" s="1614">
        <v>100</v>
      </c>
      <c r="M75" s="1047">
        <v>1</v>
      </c>
    </row>
    <row r="76" spans="1:13" s="1047" customFormat="1">
      <c r="A76" s="2115"/>
      <c r="B76" s="2115"/>
      <c r="C76" s="2115"/>
      <c r="D76" s="2118"/>
      <c r="E76" s="2118"/>
      <c r="F76" s="1642"/>
      <c r="G76" s="1642"/>
      <c r="H76" s="1607"/>
      <c r="I76" s="1601" t="s">
        <v>1759</v>
      </c>
      <c r="J76" s="1614">
        <v>50.06</v>
      </c>
      <c r="K76" s="1614">
        <v>5.5</v>
      </c>
      <c r="L76" s="1614">
        <v>200</v>
      </c>
      <c r="M76" s="1047">
        <v>1</v>
      </c>
    </row>
    <row r="77" spans="1:13" s="1047" customFormat="1">
      <c r="A77" s="1613">
        <v>71</v>
      </c>
      <c r="B77" s="1613" t="s">
        <v>8</v>
      </c>
      <c r="C77" s="1613" t="s">
        <v>11</v>
      </c>
      <c r="D77" s="1607">
        <v>578762007</v>
      </c>
      <c r="E77" s="1607" t="s">
        <v>10</v>
      </c>
      <c r="F77" s="1642"/>
      <c r="G77" s="1642"/>
      <c r="H77" s="1607"/>
      <c r="I77" s="1601" t="s">
        <v>1761</v>
      </c>
      <c r="J77" s="1614">
        <v>23</v>
      </c>
      <c r="K77" s="1614">
        <v>5.5</v>
      </c>
      <c r="L77" s="1614">
        <v>120</v>
      </c>
      <c r="M77" s="1047">
        <v>1</v>
      </c>
    </row>
    <row r="78" spans="1:13" s="1047" customFormat="1">
      <c r="A78" s="1613">
        <v>72</v>
      </c>
      <c r="B78" s="1613" t="s">
        <v>8</v>
      </c>
      <c r="C78" s="1613" t="s">
        <v>79</v>
      </c>
      <c r="D78" s="1607">
        <v>578662005</v>
      </c>
      <c r="E78" s="1607" t="s">
        <v>489</v>
      </c>
      <c r="F78" s="1642">
        <v>40</v>
      </c>
      <c r="G78" s="1642">
        <v>200</v>
      </c>
      <c r="H78" s="1607"/>
      <c r="I78" s="1601" t="s">
        <v>1762</v>
      </c>
      <c r="J78" s="1614">
        <v>42</v>
      </c>
      <c r="K78" s="1614">
        <v>5.5</v>
      </c>
      <c r="L78" s="1614">
        <v>60</v>
      </c>
      <c r="M78" s="1047">
        <v>1</v>
      </c>
    </row>
    <row r="79" spans="1:13" s="1047" customFormat="1" ht="24">
      <c r="A79" s="1613">
        <v>74</v>
      </c>
      <c r="B79" s="1613" t="s">
        <v>1</v>
      </c>
      <c r="C79" s="1613" t="s">
        <v>3</v>
      </c>
      <c r="D79" s="1607">
        <v>579872005</v>
      </c>
      <c r="E79" s="1607" t="s">
        <v>4</v>
      </c>
      <c r="F79" s="1642"/>
      <c r="G79" s="1642"/>
      <c r="H79" s="1607"/>
      <c r="I79" s="1601" t="s">
        <v>1763</v>
      </c>
      <c r="J79" s="1614">
        <v>39.06</v>
      </c>
      <c r="K79" s="1614">
        <v>5.5</v>
      </c>
      <c r="L79" s="1614">
        <v>150</v>
      </c>
      <c r="M79" s="1047">
        <v>1</v>
      </c>
    </row>
    <row r="80" spans="1:13" s="1047" customFormat="1" ht="24">
      <c r="A80" s="1613">
        <v>75</v>
      </c>
      <c r="B80" s="1613" t="s">
        <v>1</v>
      </c>
      <c r="C80" s="1613" t="s">
        <v>77</v>
      </c>
      <c r="D80" s="1607">
        <v>579142002</v>
      </c>
      <c r="E80" s="1607" t="s">
        <v>1410</v>
      </c>
      <c r="F80" s="1642"/>
      <c r="G80" s="1642"/>
      <c r="H80" s="1607" t="s">
        <v>1751</v>
      </c>
      <c r="I80" s="1601" t="s">
        <v>1411</v>
      </c>
      <c r="J80" s="1614">
        <v>22</v>
      </c>
      <c r="K80" s="1614">
        <v>5.5</v>
      </c>
      <c r="L80" s="1614">
        <v>147.13999999999999</v>
      </c>
      <c r="M80" s="1047">
        <v>1</v>
      </c>
    </row>
    <row r="81" spans="1:18">
      <c r="A81" s="142"/>
      <c r="B81" s="142"/>
      <c r="C81" s="142"/>
      <c r="D81" s="141"/>
      <c r="E81" s="571" t="s">
        <v>2474</v>
      </c>
      <c r="F81" s="141"/>
      <c r="G81" s="141"/>
      <c r="H81" s="571"/>
      <c r="I81" s="554"/>
      <c r="J81" s="572">
        <f>SUM(J52:J80)</f>
        <v>857.3</v>
      </c>
      <c r="K81" s="184"/>
      <c r="L81" s="572">
        <f>SUM(L52:L80)</f>
        <v>3862.72</v>
      </c>
      <c r="M81" s="572">
        <f>SUM(M52:M80)</f>
        <v>31</v>
      </c>
    </row>
    <row r="82" spans="1:18">
      <c r="A82" s="142"/>
      <c r="B82" s="142"/>
      <c r="C82" s="142"/>
      <c r="D82" s="141"/>
      <c r="E82" s="571"/>
      <c r="F82" s="141"/>
      <c r="G82" s="141"/>
      <c r="H82" s="571"/>
      <c r="I82" s="554"/>
      <c r="J82" s="572"/>
      <c r="K82" s="184"/>
      <c r="L82" s="572"/>
    </row>
    <row r="83" spans="1:18">
      <c r="A83" s="145"/>
      <c r="B83" s="145"/>
      <c r="C83" s="145"/>
      <c r="D83" s="116"/>
      <c r="E83" s="1289" t="s">
        <v>2152</v>
      </c>
      <c r="F83" s="116"/>
      <c r="G83" s="116"/>
      <c r="H83" s="1289" t="s">
        <v>2152</v>
      </c>
      <c r="I83" s="346"/>
      <c r="J83" s="607">
        <f>J81+J49+J24</f>
        <v>2078.81</v>
      </c>
      <c r="K83" s="181"/>
      <c r="L83" s="607">
        <f>L81+L49+L24</f>
        <v>13121.65</v>
      </c>
      <c r="M83" s="607">
        <f>M81+M49+M24</f>
        <v>70</v>
      </c>
    </row>
    <row r="84" spans="1:18" ht="33.6">
      <c r="A84" s="1662" t="s">
        <v>2887</v>
      </c>
    </row>
    <row r="86" spans="1:18" ht="23.4">
      <c r="A86" s="1949" t="s">
        <v>2471</v>
      </c>
      <c r="B86" s="1949"/>
      <c r="C86" s="1949"/>
      <c r="D86" s="1949"/>
      <c r="E86" s="1950"/>
      <c r="F86" s="1292"/>
      <c r="G86" s="1293"/>
      <c r="H86" s="1635"/>
      <c r="I86" s="1294"/>
      <c r="J86" s="71"/>
      <c r="K86" s="1295"/>
      <c r="L86" s="1296"/>
      <c r="P86" s="3"/>
      <c r="Q86" s="3"/>
      <c r="R86" s="3"/>
    </row>
    <row r="87" spans="1:18" s="1047" customFormat="1" ht="26.4">
      <c r="A87" s="1663">
        <v>8</v>
      </c>
      <c r="B87" s="1664" t="s">
        <v>135</v>
      </c>
      <c r="C87" s="1664" t="s">
        <v>137</v>
      </c>
      <c r="D87" s="1665">
        <v>509253026</v>
      </c>
      <c r="E87" s="1666" t="s">
        <v>142</v>
      </c>
      <c r="F87" s="1667">
        <v>99</v>
      </c>
      <c r="G87" s="1667">
        <v>674</v>
      </c>
      <c r="H87" s="1668" t="s">
        <v>2326</v>
      </c>
      <c r="I87" s="1669" t="s">
        <v>1066</v>
      </c>
      <c r="J87" s="1670">
        <v>99</v>
      </c>
      <c r="K87" s="1670"/>
      <c r="L87" s="1670">
        <v>673.53</v>
      </c>
      <c r="M87" s="1047">
        <v>1</v>
      </c>
      <c r="P87" s="1671"/>
      <c r="Q87" s="1671"/>
      <c r="R87" s="1671"/>
    </row>
    <row r="88" spans="1:18" s="1047" customFormat="1" ht="39.6">
      <c r="A88" s="1663">
        <v>10</v>
      </c>
      <c r="B88" s="1664" t="s">
        <v>130</v>
      </c>
      <c r="C88" s="1664" t="s">
        <v>25</v>
      </c>
      <c r="D88" s="1665">
        <v>542433007</v>
      </c>
      <c r="E88" s="1666" t="s">
        <v>507</v>
      </c>
      <c r="F88" s="1667">
        <v>12</v>
      </c>
      <c r="G88" s="1667">
        <v>65</v>
      </c>
      <c r="H88" s="1672" t="s">
        <v>1452</v>
      </c>
      <c r="I88" s="1669" t="s">
        <v>1453</v>
      </c>
      <c r="J88" s="1670">
        <v>12</v>
      </c>
      <c r="K88" s="1670"/>
      <c r="L88" s="1670">
        <v>144.85</v>
      </c>
      <c r="M88" s="1047">
        <v>1</v>
      </c>
      <c r="P88" s="1671"/>
      <c r="Q88" s="1671"/>
      <c r="R88" s="1671"/>
    </row>
    <row r="89" spans="1:18" s="1047" customFormat="1" ht="39.6">
      <c r="A89" s="1663">
        <v>11</v>
      </c>
      <c r="B89" s="1664" t="s">
        <v>130</v>
      </c>
      <c r="C89" s="1664" t="s">
        <v>25</v>
      </c>
      <c r="D89" s="1665">
        <v>542433004</v>
      </c>
      <c r="E89" s="1666" t="s">
        <v>508</v>
      </c>
      <c r="F89" s="1667">
        <v>32</v>
      </c>
      <c r="G89" s="1667">
        <v>180</v>
      </c>
      <c r="H89" s="1672" t="s">
        <v>1454</v>
      </c>
      <c r="I89" s="1669" t="s">
        <v>1455</v>
      </c>
      <c r="J89" s="1670">
        <v>32</v>
      </c>
      <c r="K89" s="1670"/>
      <c r="L89" s="1670">
        <v>217.7</v>
      </c>
      <c r="M89" s="1047">
        <v>1</v>
      </c>
      <c r="P89" s="1671"/>
      <c r="Q89" s="1671"/>
      <c r="R89" s="1671"/>
    </row>
    <row r="90" spans="1:18">
      <c r="A90" s="532"/>
      <c r="B90" s="526"/>
      <c r="C90" s="526"/>
      <c r="D90" s="547"/>
      <c r="E90" s="502" t="s">
        <v>1773</v>
      </c>
      <c r="F90" s="501"/>
      <c r="G90" s="501"/>
      <c r="H90" s="501"/>
      <c r="I90" s="541"/>
      <c r="J90" s="503">
        <f>SUM(J87:J89)</f>
        <v>143</v>
      </c>
      <c r="K90" s="503"/>
      <c r="L90" s="503">
        <f>SUM(L87:L89)</f>
        <v>1036.08</v>
      </c>
      <c r="M90" s="503">
        <f>SUM(M87:M89)</f>
        <v>3</v>
      </c>
      <c r="P90" s="501"/>
      <c r="Q90" s="501"/>
      <c r="R90" s="501"/>
    </row>
    <row r="91" spans="1:18" ht="23.4">
      <c r="A91" s="1951" t="s">
        <v>2470</v>
      </c>
      <c r="B91" s="1951"/>
      <c r="C91" s="1951"/>
      <c r="D91" s="1951"/>
      <c r="E91" s="1951"/>
      <c r="F91" s="1308"/>
      <c r="G91" s="1308"/>
      <c r="H91" s="1308"/>
      <c r="I91" s="1309"/>
      <c r="J91" s="1308"/>
      <c r="K91" s="1308"/>
      <c r="L91" s="1308"/>
      <c r="P91" s="3"/>
      <c r="Q91" s="3"/>
      <c r="R91" s="3"/>
    </row>
    <row r="92" spans="1:18" s="1047" customFormat="1" ht="26.4">
      <c r="A92" s="1663">
        <v>23</v>
      </c>
      <c r="B92" s="1664" t="s">
        <v>31</v>
      </c>
      <c r="C92" s="1664" t="s">
        <v>42</v>
      </c>
      <c r="D92" s="1665">
        <v>506513002</v>
      </c>
      <c r="E92" s="1666" t="s">
        <v>499</v>
      </c>
      <c r="F92" s="1667">
        <v>20</v>
      </c>
      <c r="G92" s="1667">
        <v>128</v>
      </c>
      <c r="H92" s="1643" t="s">
        <v>2329</v>
      </c>
      <c r="I92" s="1669" t="s">
        <v>823</v>
      </c>
      <c r="J92" s="1670">
        <v>20</v>
      </c>
      <c r="K92" s="1670"/>
      <c r="L92" s="1670">
        <v>127.72</v>
      </c>
      <c r="M92" s="1047">
        <v>1</v>
      </c>
      <c r="P92" s="1670">
        <v>100.89</v>
      </c>
      <c r="Q92" s="1671"/>
      <c r="R92" s="1671"/>
    </row>
    <row r="93" spans="1:18" s="1047" customFormat="1" ht="26.4">
      <c r="A93" s="1663">
        <v>24</v>
      </c>
      <c r="B93" s="1664" t="s">
        <v>31</v>
      </c>
      <c r="C93" s="1664" t="s">
        <v>51</v>
      </c>
      <c r="D93" s="1665">
        <v>506943004</v>
      </c>
      <c r="E93" s="1666" t="s">
        <v>498</v>
      </c>
      <c r="F93" s="1667">
        <v>15</v>
      </c>
      <c r="G93" s="1667">
        <v>75</v>
      </c>
      <c r="H93" s="1643" t="s">
        <v>839</v>
      </c>
      <c r="I93" s="1669" t="s">
        <v>840</v>
      </c>
      <c r="J93" s="1670">
        <v>12</v>
      </c>
      <c r="K93" s="1670"/>
      <c r="L93" s="1670">
        <v>83.72</v>
      </c>
      <c r="M93" s="1047">
        <v>1</v>
      </c>
      <c r="P93" s="1670"/>
      <c r="Q93" s="1671"/>
      <c r="R93" s="1671"/>
    </row>
    <row r="94" spans="1:18" s="1047" customFormat="1" ht="26.4">
      <c r="A94" s="2140">
        <v>25</v>
      </c>
      <c r="B94" s="2142" t="s">
        <v>31</v>
      </c>
      <c r="C94" s="2114" t="s">
        <v>33</v>
      </c>
      <c r="D94" s="2144">
        <v>506693005</v>
      </c>
      <c r="E94" s="2132" t="s">
        <v>497</v>
      </c>
      <c r="F94" s="1642">
        <v>41</v>
      </c>
      <c r="G94" s="1642">
        <v>295.83999999999997</v>
      </c>
      <c r="H94" s="1643" t="s">
        <v>2330</v>
      </c>
      <c r="I94" s="1669" t="s">
        <v>899</v>
      </c>
      <c r="J94" s="1670">
        <v>21</v>
      </c>
      <c r="K94" s="1670"/>
      <c r="L94" s="1670">
        <v>157.96</v>
      </c>
      <c r="M94" s="1047">
        <v>1</v>
      </c>
      <c r="P94" s="1670"/>
      <c r="Q94" s="1671"/>
      <c r="R94" s="1671"/>
    </row>
    <row r="95" spans="1:18" s="1047" customFormat="1" ht="26.4">
      <c r="A95" s="2141"/>
      <c r="B95" s="2143"/>
      <c r="C95" s="2115"/>
      <c r="D95" s="2144"/>
      <c r="E95" s="2132"/>
      <c r="F95" s="1642"/>
      <c r="G95" s="1642"/>
      <c r="H95" s="1643" t="s">
        <v>2331</v>
      </c>
      <c r="I95" s="1669" t="s">
        <v>900</v>
      </c>
      <c r="J95" s="1670">
        <v>20</v>
      </c>
      <c r="K95" s="1670"/>
      <c r="L95" s="1670">
        <v>143.13</v>
      </c>
      <c r="M95" s="1047">
        <v>1</v>
      </c>
      <c r="P95" s="1670"/>
      <c r="Q95" s="1671"/>
      <c r="R95" s="1671"/>
    </row>
    <row r="96" spans="1:18" s="1047" customFormat="1" ht="39.6">
      <c r="A96" s="1663">
        <v>27</v>
      </c>
      <c r="B96" s="1664" t="s">
        <v>130</v>
      </c>
      <c r="C96" s="1664" t="s">
        <v>25</v>
      </c>
      <c r="D96" s="1665">
        <v>542433019</v>
      </c>
      <c r="E96" s="1666" t="s">
        <v>509</v>
      </c>
      <c r="F96" s="1667">
        <v>15</v>
      </c>
      <c r="G96" s="1667">
        <v>122.21793</v>
      </c>
      <c r="H96" s="1643" t="s">
        <v>1456</v>
      </c>
      <c r="I96" s="1669" t="s">
        <v>1457</v>
      </c>
      <c r="J96" s="1670">
        <v>15</v>
      </c>
      <c r="K96" s="1670"/>
      <c r="L96" s="1670">
        <v>122.22</v>
      </c>
      <c r="M96" s="1047">
        <v>1</v>
      </c>
      <c r="P96" s="1670"/>
      <c r="Q96" s="1671"/>
      <c r="R96" s="1671"/>
    </row>
    <row r="97" spans="1:18" s="1047" customFormat="1" ht="39.6">
      <c r="A97" s="1663">
        <v>28</v>
      </c>
      <c r="B97" s="1664" t="s">
        <v>130</v>
      </c>
      <c r="C97" s="1664" t="s">
        <v>510</v>
      </c>
      <c r="D97" s="1665">
        <v>542733007</v>
      </c>
      <c r="E97" s="1666" t="s">
        <v>512</v>
      </c>
      <c r="F97" s="1667">
        <v>21</v>
      </c>
      <c r="G97" s="1667">
        <v>156</v>
      </c>
      <c r="H97" s="1643" t="s">
        <v>1462</v>
      </c>
      <c r="I97" s="1669" t="s">
        <v>1463</v>
      </c>
      <c r="J97" s="1670">
        <v>21</v>
      </c>
      <c r="K97" s="1670"/>
      <c r="L97" s="1670">
        <v>155.93</v>
      </c>
      <c r="M97" s="1047">
        <v>1</v>
      </c>
      <c r="P97" s="1670"/>
      <c r="Q97" s="1671"/>
      <c r="R97" s="1671"/>
    </row>
    <row r="98" spans="1:18" s="1047" customFormat="1" ht="39.6">
      <c r="A98" s="1663">
        <v>29</v>
      </c>
      <c r="B98" s="1664" t="s">
        <v>130</v>
      </c>
      <c r="C98" s="1664" t="s">
        <v>510</v>
      </c>
      <c r="D98" s="1665">
        <v>542733006</v>
      </c>
      <c r="E98" s="1666" t="s">
        <v>511</v>
      </c>
      <c r="F98" s="1667"/>
      <c r="G98" s="1667"/>
      <c r="H98" s="1643" t="s">
        <v>1460</v>
      </c>
      <c r="I98" s="1669" t="s">
        <v>1461</v>
      </c>
      <c r="J98" s="1670">
        <v>23</v>
      </c>
      <c r="K98" s="1670"/>
      <c r="L98" s="1670">
        <v>141.5</v>
      </c>
      <c r="M98" s="1047">
        <v>1</v>
      </c>
      <c r="P98" s="1670"/>
      <c r="Q98" s="1671"/>
      <c r="R98" s="1671"/>
    </row>
    <row r="99" spans="1:18" s="1047" customFormat="1">
      <c r="A99" s="2140">
        <v>33</v>
      </c>
      <c r="B99" s="2137" t="s">
        <v>1</v>
      </c>
      <c r="C99" s="2137" t="s">
        <v>116</v>
      </c>
      <c r="D99" s="2138">
        <v>579763018</v>
      </c>
      <c r="E99" s="2139" t="s">
        <v>118</v>
      </c>
      <c r="F99" s="1667">
        <v>41</v>
      </c>
      <c r="G99" s="1667">
        <v>241</v>
      </c>
      <c r="H99" s="1643" t="s">
        <v>1479</v>
      </c>
      <c r="I99" s="1669" t="s">
        <v>1480</v>
      </c>
      <c r="J99" s="1670">
        <v>30</v>
      </c>
      <c r="K99" s="1670"/>
      <c r="L99" s="1670">
        <v>201.3</v>
      </c>
      <c r="M99" s="1047">
        <v>1</v>
      </c>
      <c r="P99" s="1670"/>
      <c r="Q99" s="1671"/>
      <c r="R99" s="1671"/>
    </row>
    <row r="100" spans="1:18" s="1047" customFormat="1">
      <c r="A100" s="2141"/>
      <c r="B100" s="2137"/>
      <c r="C100" s="2137"/>
      <c r="D100" s="2138"/>
      <c r="E100" s="2139"/>
      <c r="F100" s="1667"/>
      <c r="G100" s="1667"/>
      <c r="H100" s="1643" t="s">
        <v>1481</v>
      </c>
      <c r="I100" s="1669" t="s">
        <v>1482</v>
      </c>
      <c r="J100" s="1670">
        <v>21</v>
      </c>
      <c r="K100" s="1670"/>
      <c r="L100" s="1670">
        <v>112.72</v>
      </c>
      <c r="M100" s="1047">
        <v>1</v>
      </c>
      <c r="P100" s="1670"/>
      <c r="Q100" s="1671"/>
      <c r="R100" s="1671"/>
    </row>
    <row r="101" spans="1:18">
      <c r="A101" s="192"/>
      <c r="B101" s="526"/>
      <c r="C101" s="526"/>
      <c r="D101" s="547"/>
      <c r="E101" s="502" t="s">
        <v>1774</v>
      </c>
      <c r="F101" s="501"/>
      <c r="G101" s="501"/>
      <c r="H101" s="501"/>
      <c r="I101" s="541"/>
      <c r="J101" s="501">
        <f>SUM(J92:J100)</f>
        <v>183</v>
      </c>
      <c r="K101" s="501"/>
      <c r="L101" s="501">
        <f>SUM(L92:L100)</f>
        <v>1246.2</v>
      </c>
      <c r="M101" s="501">
        <f>SUM(M92:M100)</f>
        <v>9</v>
      </c>
      <c r="P101" s="501"/>
      <c r="Q101" s="501"/>
      <c r="R101" s="501"/>
    </row>
    <row r="102" spans="1:18">
      <c r="A102" s="326"/>
      <c r="B102" s="1312"/>
      <c r="C102" s="1312"/>
      <c r="D102" s="1313"/>
      <c r="E102" s="1308"/>
      <c r="F102" s="1308"/>
      <c r="G102" s="1308"/>
      <c r="H102" s="1308"/>
      <c r="I102" s="1309"/>
      <c r="J102" s="1308"/>
      <c r="K102" s="1308"/>
      <c r="L102" s="1308"/>
      <c r="P102" s="3"/>
      <c r="Q102" s="3"/>
      <c r="R102" s="3"/>
    </row>
    <row r="103" spans="1:18" ht="21">
      <c r="A103" s="1807" t="s">
        <v>2469</v>
      </c>
      <c r="B103" s="1807"/>
      <c r="C103" s="1807"/>
      <c r="D103" s="1807"/>
      <c r="E103" s="1807"/>
      <c r="F103" s="1308"/>
      <c r="G103" s="1308"/>
      <c r="H103" s="1308"/>
      <c r="I103" s="1309"/>
      <c r="J103" s="1308"/>
      <c r="K103" s="1308"/>
      <c r="L103" s="1308"/>
      <c r="P103" s="3"/>
      <c r="Q103" s="3"/>
      <c r="R103" s="3"/>
    </row>
    <row r="104" spans="1:18" s="1047" customFormat="1">
      <c r="A104" s="2134">
        <v>34</v>
      </c>
      <c r="B104" s="2134" t="s">
        <v>57</v>
      </c>
      <c r="C104" s="2134" t="s">
        <v>59</v>
      </c>
      <c r="D104" s="2135">
        <v>504473001</v>
      </c>
      <c r="E104" s="2136" t="s">
        <v>494</v>
      </c>
      <c r="F104" s="1673">
        <v>41</v>
      </c>
      <c r="G104" s="1673">
        <v>246</v>
      </c>
      <c r="H104" s="1670"/>
      <c r="I104" s="1669" t="s">
        <v>1734</v>
      </c>
      <c r="J104" s="1670">
        <v>21</v>
      </c>
      <c r="K104" s="1670"/>
      <c r="L104" s="1670">
        <f>J104*7</f>
        <v>147</v>
      </c>
      <c r="M104" s="1047">
        <v>1</v>
      </c>
      <c r="P104" s="1671"/>
      <c r="Q104" s="1671"/>
      <c r="R104" s="1671" t="s">
        <v>1731</v>
      </c>
    </row>
    <row r="105" spans="1:18" s="1047" customFormat="1">
      <c r="A105" s="2134"/>
      <c r="B105" s="2134"/>
      <c r="C105" s="2134"/>
      <c r="D105" s="2135"/>
      <c r="E105" s="2136"/>
      <c r="F105" s="1673"/>
      <c r="G105" s="1673"/>
      <c r="H105" s="1670"/>
      <c r="I105" s="1669">
        <v>428</v>
      </c>
      <c r="J105" s="1670">
        <v>23</v>
      </c>
      <c r="K105" s="1670"/>
      <c r="L105" s="1670">
        <f>J105*7</f>
        <v>161</v>
      </c>
      <c r="M105" s="1047">
        <v>1</v>
      </c>
      <c r="P105" s="1671"/>
      <c r="Q105" s="1671"/>
      <c r="R105" s="1671" t="s">
        <v>1731</v>
      </c>
    </row>
    <row r="106" spans="1:18" s="1047" customFormat="1" ht="24">
      <c r="A106" s="2134">
        <v>35</v>
      </c>
      <c r="B106" s="2137" t="s">
        <v>31</v>
      </c>
      <c r="C106" s="2137" t="s">
        <v>151</v>
      </c>
      <c r="D106" s="2138">
        <v>506033006</v>
      </c>
      <c r="E106" s="2139" t="s">
        <v>152</v>
      </c>
      <c r="F106" s="1667"/>
      <c r="G106" s="1667"/>
      <c r="H106" s="1643"/>
      <c r="I106" s="1669" t="s">
        <v>1722</v>
      </c>
      <c r="J106" s="1670">
        <v>15</v>
      </c>
      <c r="K106" s="1670"/>
      <c r="L106" s="1670">
        <f t="shared" ref="L106:L107" si="0">J106*7</f>
        <v>105</v>
      </c>
      <c r="M106" s="1047">
        <v>1</v>
      </c>
      <c r="P106" s="1671" t="s">
        <v>1724</v>
      </c>
      <c r="Q106" s="1671"/>
      <c r="R106" s="1671" t="s">
        <v>2705</v>
      </c>
    </row>
    <row r="107" spans="1:18" s="1047" customFormat="1" ht="24">
      <c r="A107" s="2134"/>
      <c r="B107" s="2137"/>
      <c r="C107" s="2137"/>
      <c r="D107" s="2138"/>
      <c r="E107" s="2139"/>
      <c r="F107" s="1667"/>
      <c r="G107" s="1667"/>
      <c r="H107" s="1643"/>
      <c r="I107" s="1669" t="s">
        <v>1723</v>
      </c>
      <c r="J107" s="1670">
        <v>15</v>
      </c>
      <c r="K107" s="1670"/>
      <c r="L107" s="1670">
        <f t="shared" si="0"/>
        <v>105</v>
      </c>
      <c r="M107" s="1047">
        <v>1</v>
      </c>
      <c r="P107" s="1671" t="s">
        <v>1724</v>
      </c>
      <c r="Q107" s="1671"/>
      <c r="R107" s="1671" t="s">
        <v>2706</v>
      </c>
    </row>
    <row r="108" spans="1:18" s="1047" customFormat="1" ht="34.200000000000003">
      <c r="A108" s="1663">
        <v>36</v>
      </c>
      <c r="B108" s="1664" t="s">
        <v>31</v>
      </c>
      <c r="C108" s="1664" t="s">
        <v>51</v>
      </c>
      <c r="D108" s="1665">
        <v>506943007</v>
      </c>
      <c r="E108" s="1666" t="s">
        <v>149</v>
      </c>
      <c r="F108" s="1667">
        <v>57</v>
      </c>
      <c r="G108" s="1667">
        <v>320</v>
      </c>
      <c r="H108" s="1670"/>
      <c r="I108" s="1669" t="s">
        <v>1764</v>
      </c>
      <c r="J108" s="1670">
        <v>47</v>
      </c>
      <c r="K108" s="1670"/>
      <c r="L108" s="1670">
        <f>J108*7</f>
        <v>329</v>
      </c>
      <c r="M108" s="1047">
        <v>3</v>
      </c>
      <c r="P108" s="1671"/>
      <c r="Q108" s="1671"/>
      <c r="R108" s="1671"/>
    </row>
    <row r="109" spans="1:18" s="1047" customFormat="1" ht="22.8">
      <c r="A109" s="1663">
        <v>37</v>
      </c>
      <c r="B109" s="1664" t="s">
        <v>31</v>
      </c>
      <c r="C109" s="1664" t="s">
        <v>500</v>
      </c>
      <c r="D109" s="1665">
        <v>506023014</v>
      </c>
      <c r="E109" s="1666" t="s">
        <v>501</v>
      </c>
      <c r="F109" s="1667">
        <v>30</v>
      </c>
      <c r="G109" s="1667">
        <v>150</v>
      </c>
      <c r="H109" s="1670"/>
      <c r="I109" s="1669" t="s">
        <v>840</v>
      </c>
      <c r="J109" s="1667">
        <v>30</v>
      </c>
      <c r="K109" s="1670"/>
      <c r="L109" s="1670">
        <f>J109*7</f>
        <v>210</v>
      </c>
      <c r="M109" s="1047">
        <v>1</v>
      </c>
      <c r="P109" s="1671"/>
      <c r="Q109" s="1671"/>
      <c r="R109" s="1671"/>
    </row>
    <row r="110" spans="1:18" s="1047" customFormat="1" ht="22.8">
      <c r="A110" s="1663">
        <v>38</v>
      </c>
      <c r="B110" s="1664" t="s">
        <v>19</v>
      </c>
      <c r="C110" s="1664" t="s">
        <v>18</v>
      </c>
      <c r="D110" s="1665">
        <v>542733003</v>
      </c>
      <c r="E110" s="1669" t="s">
        <v>160</v>
      </c>
      <c r="F110" s="1674">
        <v>12</v>
      </c>
      <c r="G110" s="1674">
        <v>54</v>
      </c>
      <c r="H110" s="1670"/>
      <c r="I110" s="875"/>
      <c r="J110" s="1674">
        <v>12</v>
      </c>
      <c r="K110" s="1675"/>
      <c r="L110" s="1670">
        <f>J110*7</f>
        <v>84</v>
      </c>
      <c r="M110" s="1047">
        <v>1</v>
      </c>
      <c r="P110" s="1676"/>
      <c r="Q110" s="1676"/>
      <c r="R110" s="1676"/>
    </row>
    <row r="111" spans="1:18" s="1047" customFormat="1" ht="22.8">
      <c r="A111" s="1663">
        <v>39</v>
      </c>
      <c r="B111" s="1664" t="s">
        <v>8</v>
      </c>
      <c r="C111" s="1651" t="s">
        <v>5</v>
      </c>
      <c r="D111" s="1677">
        <v>578953012</v>
      </c>
      <c r="E111" s="1666" t="s">
        <v>513</v>
      </c>
      <c r="F111" s="1674">
        <v>20</v>
      </c>
      <c r="G111" s="1674">
        <v>100</v>
      </c>
      <c r="H111" s="1670"/>
      <c r="I111" s="875"/>
      <c r="J111" s="1674">
        <v>20</v>
      </c>
      <c r="K111" s="1675"/>
      <c r="L111" s="1670">
        <f>J111*7</f>
        <v>140</v>
      </c>
      <c r="M111" s="1047">
        <v>1</v>
      </c>
      <c r="P111" s="1676"/>
      <c r="Q111" s="1676"/>
      <c r="R111" s="1676"/>
    </row>
    <row r="112" spans="1:18" s="1047" customFormat="1" ht="22.8">
      <c r="A112" s="1663">
        <v>40</v>
      </c>
      <c r="B112" s="1664" t="s">
        <v>8</v>
      </c>
      <c r="C112" s="1664" t="s">
        <v>97</v>
      </c>
      <c r="D112" s="1665">
        <v>578383001</v>
      </c>
      <c r="E112" s="1666" t="s">
        <v>128</v>
      </c>
      <c r="F112" s="1667"/>
      <c r="G112" s="1667"/>
      <c r="H112" s="1672"/>
      <c r="I112" s="1669" t="s">
        <v>1765</v>
      </c>
      <c r="J112" s="1670">
        <v>30</v>
      </c>
      <c r="K112" s="1670"/>
      <c r="L112" s="1670">
        <f>J112*7</f>
        <v>210</v>
      </c>
      <c r="M112" s="1047">
        <v>2</v>
      </c>
      <c r="P112" s="1671"/>
      <c r="Q112" s="1671"/>
      <c r="R112" s="1671"/>
    </row>
    <row r="113" spans="1:18">
      <c r="A113" s="535"/>
      <c r="B113" s="528"/>
      <c r="C113" s="528"/>
      <c r="D113" s="550"/>
      <c r="E113" s="571" t="s">
        <v>2474</v>
      </c>
      <c r="F113" s="490"/>
      <c r="G113" s="490"/>
      <c r="H113" s="490"/>
      <c r="I113" s="544"/>
      <c r="J113" s="523">
        <f>SUM(J104:J112)</f>
        <v>213</v>
      </c>
      <c r="K113" s="490"/>
      <c r="L113" s="523">
        <f>SUM(L104:L112)</f>
        <v>1491</v>
      </c>
      <c r="M113" s="523">
        <f>SUM(M104:M112)</f>
        <v>12</v>
      </c>
      <c r="P113" s="521"/>
      <c r="Q113" s="521"/>
      <c r="R113" s="521"/>
    </row>
    <row r="114" spans="1:18">
      <c r="A114" s="535"/>
      <c r="B114" s="528"/>
      <c r="C114" s="528"/>
      <c r="D114" s="550"/>
      <c r="E114" s="490"/>
      <c r="F114" s="490"/>
      <c r="G114" s="490"/>
      <c r="H114" s="490"/>
      <c r="I114" s="544" t="s">
        <v>2152</v>
      </c>
      <c r="J114" s="523">
        <f>J113+J101+J90</f>
        <v>539</v>
      </c>
      <c r="K114" s="490"/>
      <c r="L114" s="523">
        <f>L113+L101+L90</f>
        <v>3773.2799999999997</v>
      </c>
      <c r="M114" s="523">
        <f>M113+M101+M90</f>
        <v>24</v>
      </c>
      <c r="P114" s="490"/>
      <c r="Q114" s="490"/>
      <c r="R114" s="490"/>
    </row>
    <row r="117" spans="1:18" ht="33.6">
      <c r="A117" s="1662" t="s">
        <v>2889</v>
      </c>
    </row>
    <row r="119" spans="1:18" ht="23.4">
      <c r="A119" s="1988" t="s">
        <v>2471</v>
      </c>
      <c r="B119" s="1988"/>
      <c r="C119" s="1988"/>
      <c r="D119" s="1988"/>
      <c r="E119" s="1989"/>
      <c r="F119" s="1262"/>
      <c r="G119" s="1262"/>
      <c r="H119" s="1318"/>
      <c r="I119" s="1309"/>
      <c r="J119" s="1319"/>
      <c r="K119" s="1319"/>
      <c r="L119" s="1320"/>
    </row>
    <row r="120" spans="1:18" s="1047" customFormat="1" ht="24">
      <c r="A120" s="1639">
        <v>31</v>
      </c>
      <c r="B120" s="1639" t="s">
        <v>29</v>
      </c>
      <c r="C120" s="1639" t="s">
        <v>5</v>
      </c>
      <c r="D120" s="1640">
        <v>509184083</v>
      </c>
      <c r="E120" s="1690" t="s">
        <v>566</v>
      </c>
      <c r="F120" s="1691">
        <v>20</v>
      </c>
      <c r="G120" s="1691">
        <v>141</v>
      </c>
      <c r="H120" s="1644" t="s">
        <v>2359</v>
      </c>
      <c r="I120" s="1641"/>
      <c r="J120" s="1692">
        <v>20</v>
      </c>
      <c r="K120" s="1692"/>
      <c r="L120" s="1691">
        <v>140.09</v>
      </c>
      <c r="M120" s="1047">
        <v>1</v>
      </c>
    </row>
    <row r="121" spans="1:18" s="1047" customFormat="1" ht="24">
      <c r="A121" s="1639">
        <v>47</v>
      </c>
      <c r="B121" s="1639" t="s">
        <v>29</v>
      </c>
      <c r="C121" s="1639" t="s">
        <v>164</v>
      </c>
      <c r="D121" s="1640">
        <v>509254117</v>
      </c>
      <c r="E121" s="1690" t="s">
        <v>580</v>
      </c>
      <c r="F121" s="1691">
        <v>54</v>
      </c>
      <c r="G121" s="1691">
        <v>397.75081999999998</v>
      </c>
      <c r="H121" s="1693" t="s">
        <v>2374</v>
      </c>
      <c r="I121" s="1641" t="s">
        <v>1069</v>
      </c>
      <c r="J121" s="1692">
        <v>54</v>
      </c>
      <c r="K121" s="1692"/>
      <c r="L121" s="1691">
        <v>397.75</v>
      </c>
      <c r="M121" s="1047">
        <v>1</v>
      </c>
    </row>
    <row r="122" spans="1:18">
      <c r="A122" s="651"/>
      <c r="B122" s="651"/>
      <c r="C122" s="651"/>
      <c r="D122" s="940"/>
      <c r="E122" s="571" t="s">
        <v>1773</v>
      </c>
      <c r="F122" s="652"/>
      <c r="G122" s="652"/>
      <c r="H122" s="653"/>
      <c r="I122" s="654"/>
      <c r="J122" s="944">
        <f>SUM(J120:J121)</f>
        <v>74</v>
      </c>
      <c r="K122" s="655"/>
      <c r="L122" s="944">
        <f>SUM(L120:L121)</f>
        <v>537.84</v>
      </c>
      <c r="M122" s="944">
        <f>SUM(M120:M121)</f>
        <v>2</v>
      </c>
    </row>
    <row r="123" spans="1:18" ht="23.4">
      <c r="A123" s="1980" t="s">
        <v>2470</v>
      </c>
      <c r="B123" s="1980"/>
      <c r="C123" s="1980"/>
      <c r="D123" s="1980"/>
      <c r="E123" s="1980"/>
      <c r="F123" s="1319"/>
      <c r="G123" s="1319"/>
      <c r="H123" s="1308"/>
      <c r="I123" s="1309"/>
      <c r="J123" s="1325"/>
      <c r="K123" s="1325"/>
      <c r="L123" s="1326"/>
    </row>
    <row r="124" spans="1:18">
      <c r="A124" s="171"/>
      <c r="B124" s="1327"/>
      <c r="C124" s="1327"/>
      <c r="D124" s="941"/>
      <c r="E124" s="1328"/>
      <c r="F124" s="1319"/>
      <c r="G124" s="1319"/>
      <c r="H124" s="1308"/>
      <c r="I124" s="1309"/>
      <c r="J124" s="1325"/>
      <c r="K124" s="1325"/>
      <c r="L124" s="1326"/>
    </row>
    <row r="125" spans="1:18" s="1047" customFormat="1" ht="36">
      <c r="A125" s="1639">
        <v>109</v>
      </c>
      <c r="B125" s="1639" t="s">
        <v>31</v>
      </c>
      <c r="C125" s="1639" t="s">
        <v>33</v>
      </c>
      <c r="D125" s="1640">
        <v>506694043</v>
      </c>
      <c r="E125" s="1690" t="s">
        <v>547</v>
      </c>
      <c r="F125" s="1691">
        <v>12</v>
      </c>
      <c r="G125" s="1691">
        <v>100.68</v>
      </c>
      <c r="H125" s="1644" t="s">
        <v>2384</v>
      </c>
      <c r="I125" s="1641" t="s">
        <v>840</v>
      </c>
      <c r="J125" s="1692">
        <v>12</v>
      </c>
      <c r="K125" s="1692"/>
      <c r="L125" s="1691">
        <v>100.68</v>
      </c>
      <c r="M125" s="1047">
        <v>1</v>
      </c>
    </row>
    <row r="126" spans="1:18" s="1047" customFormat="1" ht="24">
      <c r="A126" s="1639">
        <v>112</v>
      </c>
      <c r="B126" s="1639" t="s">
        <v>29</v>
      </c>
      <c r="C126" s="1639" t="s">
        <v>164</v>
      </c>
      <c r="D126" s="1640">
        <v>509254031</v>
      </c>
      <c r="E126" s="1690" t="s">
        <v>576</v>
      </c>
      <c r="F126" s="1691">
        <v>39</v>
      </c>
      <c r="G126" s="1691">
        <v>222.14850000000001</v>
      </c>
      <c r="H126" s="1644" t="s">
        <v>2388</v>
      </c>
      <c r="I126" s="1641" t="s">
        <v>1077</v>
      </c>
      <c r="J126" s="1692">
        <v>45</v>
      </c>
      <c r="K126" s="1692"/>
      <c r="L126" s="1691">
        <v>349</v>
      </c>
      <c r="M126" s="1047">
        <v>1</v>
      </c>
    </row>
    <row r="127" spans="1:18" s="1047" customFormat="1" ht="24">
      <c r="A127" s="1639">
        <v>113</v>
      </c>
      <c r="B127" s="1639" t="s">
        <v>21</v>
      </c>
      <c r="C127" s="1639" t="s">
        <v>482</v>
      </c>
      <c r="D127" s="1640">
        <v>542844090</v>
      </c>
      <c r="E127" s="1690" t="s">
        <v>612</v>
      </c>
      <c r="F127" s="1691">
        <v>20</v>
      </c>
      <c r="G127" s="1691">
        <v>100</v>
      </c>
      <c r="H127" s="1644" t="s">
        <v>1513</v>
      </c>
      <c r="I127" s="1641" t="s">
        <v>1514</v>
      </c>
      <c r="J127" s="1692">
        <v>20</v>
      </c>
      <c r="K127" s="1692"/>
      <c r="L127" s="1691">
        <v>144.38</v>
      </c>
      <c r="M127" s="1047">
        <v>1</v>
      </c>
    </row>
    <row r="128" spans="1:18" s="1047" customFormat="1" ht="24">
      <c r="A128" s="1639">
        <v>114</v>
      </c>
      <c r="B128" s="1639" t="s">
        <v>19</v>
      </c>
      <c r="C128" s="1639" t="s">
        <v>245</v>
      </c>
      <c r="D128" s="1640">
        <v>542734102</v>
      </c>
      <c r="E128" s="1690" t="s">
        <v>244</v>
      </c>
      <c r="F128" s="1691">
        <v>15</v>
      </c>
      <c r="G128" s="1691">
        <v>156.44999999999999</v>
      </c>
      <c r="H128" s="1644" t="s">
        <v>1497</v>
      </c>
      <c r="I128" s="1641" t="s">
        <v>1498</v>
      </c>
      <c r="J128" s="1692">
        <v>15</v>
      </c>
      <c r="K128" s="1692"/>
      <c r="L128" s="1691">
        <v>156.44999999999999</v>
      </c>
      <c r="M128" s="1047">
        <v>1</v>
      </c>
    </row>
    <row r="129" spans="1:13">
      <c r="A129" s="214"/>
      <c r="B129" s="651"/>
      <c r="C129" s="651"/>
      <c r="D129" s="940"/>
      <c r="E129" s="571" t="s">
        <v>1774</v>
      </c>
      <c r="F129" s="652"/>
      <c r="G129" s="652"/>
      <c r="H129" s="653"/>
      <c r="I129" s="654"/>
      <c r="J129" s="944">
        <f>SUM(J125:J128)</f>
        <v>92</v>
      </c>
      <c r="K129" s="652"/>
      <c r="L129" s="944">
        <f>SUM(L125:L128)</f>
        <v>750.51</v>
      </c>
      <c r="M129" s="944">
        <f>SUM(M125:M128)</f>
        <v>4</v>
      </c>
    </row>
    <row r="130" spans="1:13" ht="21">
      <c r="A130" s="1807" t="s">
        <v>2469</v>
      </c>
      <c r="B130" s="1807"/>
      <c r="C130" s="1807"/>
      <c r="D130" s="1807"/>
      <c r="E130" s="1807"/>
      <c r="F130" s="1319"/>
      <c r="G130" s="1319"/>
      <c r="H130" s="1308"/>
      <c r="I130" s="1309"/>
      <c r="J130" s="1319"/>
      <c r="K130" s="1319"/>
      <c r="L130" s="1329"/>
    </row>
    <row r="131" spans="1:13" s="1047" customFormat="1" ht="24">
      <c r="A131" s="1639">
        <v>118</v>
      </c>
      <c r="B131" s="1639" t="s">
        <v>57</v>
      </c>
      <c r="C131" s="1639" t="s">
        <v>56</v>
      </c>
      <c r="D131" s="1640">
        <v>504854009</v>
      </c>
      <c r="E131" s="1690" t="s">
        <v>386</v>
      </c>
      <c r="F131" s="1691">
        <v>15</v>
      </c>
      <c r="G131" s="1691">
        <v>40</v>
      </c>
      <c r="H131" s="1708" t="s">
        <v>520</v>
      </c>
      <c r="I131" s="1641" t="s">
        <v>840</v>
      </c>
      <c r="J131" s="1691">
        <v>15</v>
      </c>
      <c r="K131" s="1709"/>
      <c r="L131" s="1691">
        <f t="shared" ref="L131" si="1">J131*8.5</f>
        <v>127.5</v>
      </c>
      <c r="M131" s="1047">
        <v>1</v>
      </c>
    </row>
    <row r="132" spans="1:13" s="1047" customFormat="1">
      <c r="A132" s="2094">
        <v>122</v>
      </c>
      <c r="B132" s="2145" t="s">
        <v>31</v>
      </c>
      <c r="C132" s="2145" t="s">
        <v>500</v>
      </c>
      <c r="D132" s="2148">
        <v>506024009</v>
      </c>
      <c r="E132" s="2151" t="s">
        <v>524</v>
      </c>
      <c r="F132" s="1710">
        <v>30</v>
      </c>
      <c r="G132" s="1710">
        <f>F132*4</f>
        <v>120</v>
      </c>
      <c r="H132" s="1708"/>
      <c r="I132" s="1641" t="s">
        <v>1719</v>
      </c>
      <c r="J132" s="1692">
        <v>20</v>
      </c>
      <c r="K132" s="1709"/>
      <c r="L132" s="1691">
        <v>120</v>
      </c>
      <c r="M132" s="1047">
        <v>1</v>
      </c>
    </row>
    <row r="133" spans="1:13" s="1047" customFormat="1">
      <c r="A133" s="2113"/>
      <c r="B133" s="2146"/>
      <c r="C133" s="2146"/>
      <c r="D133" s="2149"/>
      <c r="E133" s="2152"/>
      <c r="F133" s="1710"/>
      <c r="G133" s="1710"/>
      <c r="H133" s="1708"/>
      <c r="I133" s="1641" t="s">
        <v>1720</v>
      </c>
      <c r="J133" s="1692">
        <v>20</v>
      </c>
      <c r="K133" s="1709"/>
      <c r="L133" s="1691">
        <v>120</v>
      </c>
      <c r="M133" s="1047">
        <v>1</v>
      </c>
    </row>
    <row r="134" spans="1:13" s="1047" customFormat="1">
      <c r="A134" s="2095"/>
      <c r="B134" s="2147"/>
      <c r="C134" s="2147"/>
      <c r="D134" s="2150"/>
      <c r="E134" s="2153"/>
      <c r="F134" s="1710"/>
      <c r="G134" s="1710"/>
      <c r="H134" s="1708"/>
      <c r="I134" s="1641" t="s">
        <v>1721</v>
      </c>
      <c r="J134" s="1692">
        <v>15</v>
      </c>
      <c r="K134" s="1709"/>
      <c r="L134" s="1691">
        <f t="shared" ref="L134:L135" si="2">J134*8.5</f>
        <v>127.5</v>
      </c>
      <c r="M134" s="1047">
        <v>1</v>
      </c>
    </row>
    <row r="135" spans="1:13" s="1047" customFormat="1" ht="24">
      <c r="A135" s="1639">
        <v>123</v>
      </c>
      <c r="B135" s="1711" t="s">
        <v>31</v>
      </c>
      <c r="C135" s="1711" t="s">
        <v>500</v>
      </c>
      <c r="D135" s="1712">
        <v>506024017</v>
      </c>
      <c r="E135" s="1690" t="s">
        <v>525</v>
      </c>
      <c r="F135" s="1710">
        <v>15</v>
      </c>
      <c r="G135" s="1710">
        <f>F135*4</f>
        <v>60</v>
      </c>
      <c r="H135" s="1708"/>
      <c r="I135" s="1641" t="s">
        <v>840</v>
      </c>
      <c r="J135" s="1692">
        <v>15</v>
      </c>
      <c r="K135" s="1709"/>
      <c r="L135" s="1691">
        <f t="shared" si="2"/>
        <v>127.5</v>
      </c>
      <c r="M135" s="1047">
        <v>1</v>
      </c>
    </row>
    <row r="136" spans="1:13" s="1047" customFormat="1" ht="24">
      <c r="A136" s="1639">
        <v>124</v>
      </c>
      <c r="B136" s="1711" t="s">
        <v>31</v>
      </c>
      <c r="C136" s="1711" t="s">
        <v>500</v>
      </c>
      <c r="D136" s="1712">
        <v>506024034</v>
      </c>
      <c r="E136" s="1690" t="s">
        <v>526</v>
      </c>
      <c r="F136" s="1710">
        <v>25</v>
      </c>
      <c r="G136" s="1710">
        <f>F136*4</f>
        <v>100</v>
      </c>
      <c r="H136" s="1708"/>
      <c r="I136" s="1641" t="s">
        <v>840</v>
      </c>
      <c r="J136" s="1692">
        <v>23</v>
      </c>
      <c r="K136" s="1709"/>
      <c r="L136" s="1691">
        <v>130</v>
      </c>
      <c r="M136" s="1047">
        <v>1</v>
      </c>
    </row>
    <row r="137" spans="1:13" s="1047" customFormat="1" ht="24">
      <c r="A137" s="1639">
        <v>125</v>
      </c>
      <c r="B137" s="1711" t="s">
        <v>31</v>
      </c>
      <c r="C137" s="1711" t="s">
        <v>500</v>
      </c>
      <c r="D137" s="1712">
        <v>506024043</v>
      </c>
      <c r="E137" s="1690" t="s">
        <v>527</v>
      </c>
      <c r="F137" s="1710">
        <v>28</v>
      </c>
      <c r="G137" s="1710">
        <f>F137*4</f>
        <v>112</v>
      </c>
      <c r="H137" s="1708"/>
      <c r="I137" s="1641" t="s">
        <v>840</v>
      </c>
      <c r="J137" s="1692">
        <v>28</v>
      </c>
      <c r="K137" s="1709"/>
      <c r="L137" s="1691">
        <v>150</v>
      </c>
      <c r="M137" s="1047">
        <v>1</v>
      </c>
    </row>
    <row r="138" spans="1:13" s="1047" customFormat="1" ht="36">
      <c r="A138" s="1639">
        <v>143</v>
      </c>
      <c r="B138" s="1639" t="s">
        <v>31</v>
      </c>
      <c r="C138" s="1639" t="s">
        <v>50</v>
      </c>
      <c r="D138" s="1640">
        <v>506104010</v>
      </c>
      <c r="E138" s="1690" t="s">
        <v>544</v>
      </c>
      <c r="F138" s="1691">
        <v>20</v>
      </c>
      <c r="G138" s="1691">
        <v>80</v>
      </c>
      <c r="H138" s="1708"/>
      <c r="I138" s="1641" t="s">
        <v>840</v>
      </c>
      <c r="J138" s="1691">
        <v>20</v>
      </c>
      <c r="K138" s="1709"/>
      <c r="L138" s="1691">
        <f t="shared" ref="L138" si="3">J138*8.5</f>
        <v>170</v>
      </c>
      <c r="M138" s="1047">
        <v>1</v>
      </c>
    </row>
    <row r="139" spans="1:13" s="1047" customFormat="1" ht="24">
      <c r="A139" s="1639">
        <v>145</v>
      </c>
      <c r="B139" s="1639" t="s">
        <v>31</v>
      </c>
      <c r="C139" s="1639" t="s">
        <v>33</v>
      </c>
      <c r="D139" s="1640">
        <v>506694001</v>
      </c>
      <c r="E139" s="1690" t="s">
        <v>546</v>
      </c>
      <c r="F139" s="1600">
        <v>24</v>
      </c>
      <c r="G139" s="1600">
        <f>F139*6</f>
        <v>144</v>
      </c>
      <c r="H139" s="1708"/>
      <c r="I139" s="1641"/>
      <c r="J139" s="1600">
        <v>24</v>
      </c>
      <c r="K139" s="1709"/>
      <c r="L139" s="1691">
        <v>120</v>
      </c>
      <c r="M139" s="1047">
        <v>1</v>
      </c>
    </row>
    <row r="140" spans="1:13" s="1047" customFormat="1" ht="24">
      <c r="A140" s="1639">
        <v>146</v>
      </c>
      <c r="B140" s="1711" t="s">
        <v>31</v>
      </c>
      <c r="C140" s="1711" t="s">
        <v>39</v>
      </c>
      <c r="D140" s="1712">
        <v>506324016</v>
      </c>
      <c r="E140" s="1690" t="s">
        <v>550</v>
      </c>
      <c r="F140" s="1710">
        <v>39</v>
      </c>
      <c r="G140" s="1710">
        <f t="shared" ref="G140:G145" si="4">F140*4</f>
        <v>156</v>
      </c>
      <c r="H140" s="1708"/>
      <c r="I140" s="1641"/>
      <c r="J140" s="1710">
        <v>39</v>
      </c>
      <c r="K140" s="1709"/>
      <c r="L140" s="1691">
        <f>J140*8</f>
        <v>312</v>
      </c>
      <c r="M140" s="1047">
        <v>1</v>
      </c>
    </row>
    <row r="141" spans="1:13" s="1047" customFormat="1" ht="24">
      <c r="A141" s="1639">
        <v>147</v>
      </c>
      <c r="B141" s="1711" t="s">
        <v>31</v>
      </c>
      <c r="C141" s="1711" t="s">
        <v>39</v>
      </c>
      <c r="D141" s="1712">
        <v>506324018</v>
      </c>
      <c r="E141" s="1690" t="s">
        <v>551</v>
      </c>
      <c r="F141" s="1710">
        <v>18</v>
      </c>
      <c r="G141" s="1710">
        <f t="shared" si="4"/>
        <v>72</v>
      </c>
      <c r="H141" s="1708"/>
      <c r="I141" s="1641"/>
      <c r="J141" s="1710">
        <v>18</v>
      </c>
      <c r="K141" s="1709"/>
      <c r="L141" s="1691">
        <f t="shared" ref="L141:L147" si="5">J141*8</f>
        <v>144</v>
      </c>
      <c r="M141" s="1047">
        <v>1</v>
      </c>
    </row>
    <row r="142" spans="1:13" s="1047" customFormat="1">
      <c r="A142" s="1639">
        <v>148</v>
      </c>
      <c r="B142" s="1711" t="s">
        <v>31</v>
      </c>
      <c r="C142" s="1711" t="s">
        <v>39</v>
      </c>
      <c r="D142" s="1712">
        <v>506324024</v>
      </c>
      <c r="E142" s="1690" t="s">
        <v>552</v>
      </c>
      <c r="F142" s="1710">
        <v>18</v>
      </c>
      <c r="G142" s="1710">
        <f t="shared" si="4"/>
        <v>72</v>
      </c>
      <c r="H142" s="1708"/>
      <c r="I142" s="1641"/>
      <c r="J142" s="1710">
        <v>18</v>
      </c>
      <c r="K142" s="1709"/>
      <c r="L142" s="1691">
        <f t="shared" si="5"/>
        <v>144</v>
      </c>
      <c r="M142" s="1047">
        <v>1</v>
      </c>
    </row>
    <row r="143" spans="1:13" s="1047" customFormat="1" ht="24">
      <c r="A143" s="1639">
        <v>149</v>
      </c>
      <c r="B143" s="1639" t="s">
        <v>31</v>
      </c>
      <c r="C143" s="1711" t="s">
        <v>39</v>
      </c>
      <c r="D143" s="1640">
        <v>506324084</v>
      </c>
      <c r="E143" s="1690" t="s">
        <v>418</v>
      </c>
      <c r="F143" s="1600">
        <v>80</v>
      </c>
      <c r="G143" s="1600">
        <v>400</v>
      </c>
      <c r="H143" s="1708"/>
      <c r="I143" s="1641"/>
      <c r="J143" s="1600">
        <v>80</v>
      </c>
      <c r="K143" s="1709"/>
      <c r="L143" s="1691">
        <v>400</v>
      </c>
      <c r="M143" s="1047">
        <v>1</v>
      </c>
    </row>
    <row r="144" spans="1:13" s="1047" customFormat="1" ht="24">
      <c r="A144" s="1639">
        <v>150</v>
      </c>
      <c r="B144" s="1711" t="s">
        <v>31</v>
      </c>
      <c r="C144" s="1711" t="s">
        <v>39</v>
      </c>
      <c r="D144" s="1712">
        <v>506324108</v>
      </c>
      <c r="E144" s="1690" t="s">
        <v>553</v>
      </c>
      <c r="F144" s="1710">
        <v>30</v>
      </c>
      <c r="G144" s="1710">
        <f t="shared" si="4"/>
        <v>120</v>
      </c>
      <c r="H144" s="1708"/>
      <c r="I144" s="1641"/>
      <c r="J144" s="1710">
        <v>30</v>
      </c>
      <c r="K144" s="1709"/>
      <c r="L144" s="1691">
        <v>180</v>
      </c>
      <c r="M144" s="1047">
        <v>1</v>
      </c>
    </row>
    <row r="145" spans="1:13" s="1047" customFormat="1" ht="24">
      <c r="A145" s="1639">
        <v>151</v>
      </c>
      <c r="B145" s="1711" t="s">
        <v>31</v>
      </c>
      <c r="C145" s="1711" t="s">
        <v>39</v>
      </c>
      <c r="D145" s="1712">
        <v>506324111</v>
      </c>
      <c r="E145" s="1690" t="s">
        <v>554</v>
      </c>
      <c r="F145" s="1710">
        <v>12</v>
      </c>
      <c r="G145" s="1710">
        <f t="shared" si="4"/>
        <v>48</v>
      </c>
      <c r="H145" s="1708"/>
      <c r="I145" s="1641"/>
      <c r="J145" s="1710">
        <v>12</v>
      </c>
      <c r="K145" s="1709"/>
      <c r="L145" s="1691">
        <f t="shared" si="5"/>
        <v>96</v>
      </c>
      <c r="M145" s="1047">
        <v>1</v>
      </c>
    </row>
    <row r="146" spans="1:13" s="1047" customFormat="1" ht="36">
      <c r="A146" s="1639">
        <v>152</v>
      </c>
      <c r="B146" s="1711" t="s">
        <v>31</v>
      </c>
      <c r="C146" s="1711" t="s">
        <v>39</v>
      </c>
      <c r="D146" s="1712">
        <v>506324137</v>
      </c>
      <c r="E146" s="1690" t="s">
        <v>556</v>
      </c>
      <c r="F146" s="1710">
        <v>21</v>
      </c>
      <c r="G146" s="1710">
        <f>F146*4</f>
        <v>84</v>
      </c>
      <c r="H146" s="1708"/>
      <c r="I146" s="1641"/>
      <c r="J146" s="1710">
        <v>21</v>
      </c>
      <c r="K146" s="1709"/>
      <c r="L146" s="1691">
        <f t="shared" si="5"/>
        <v>168</v>
      </c>
      <c r="M146" s="1047">
        <v>1</v>
      </c>
    </row>
    <row r="147" spans="1:13" s="1047" customFormat="1">
      <c r="A147" s="1639">
        <v>153</v>
      </c>
      <c r="B147" s="1711" t="s">
        <v>31</v>
      </c>
      <c r="C147" s="1711" t="s">
        <v>39</v>
      </c>
      <c r="D147" s="1712">
        <v>506324141</v>
      </c>
      <c r="E147" s="1690" t="s">
        <v>557</v>
      </c>
      <c r="F147" s="1710">
        <v>15</v>
      </c>
      <c r="G147" s="1710">
        <f>F147*4</f>
        <v>60</v>
      </c>
      <c r="H147" s="1708"/>
      <c r="I147" s="1641"/>
      <c r="J147" s="1710">
        <v>15</v>
      </c>
      <c r="K147" s="1709"/>
      <c r="L147" s="1691">
        <f t="shared" si="5"/>
        <v>120</v>
      </c>
      <c r="M147" s="1047">
        <v>1</v>
      </c>
    </row>
    <row r="148" spans="1:13" s="1047" customFormat="1">
      <c r="A148" s="1639">
        <v>160</v>
      </c>
      <c r="B148" s="1639" t="s">
        <v>19</v>
      </c>
      <c r="C148" s="1639" t="s">
        <v>5</v>
      </c>
      <c r="D148" s="1640">
        <v>542404147</v>
      </c>
      <c r="E148" s="1690" t="s">
        <v>608</v>
      </c>
      <c r="F148" s="1691">
        <v>50</v>
      </c>
      <c r="G148" s="1691">
        <v>175</v>
      </c>
      <c r="H148" s="1644"/>
      <c r="I148" s="1641" t="s">
        <v>840</v>
      </c>
      <c r="J148" s="1692">
        <v>50</v>
      </c>
      <c r="K148" s="1709"/>
      <c r="L148" s="1691">
        <v>200</v>
      </c>
      <c r="M148" s="1047">
        <v>1</v>
      </c>
    </row>
    <row r="149" spans="1:13" s="1047" customFormat="1" ht="24">
      <c r="A149" s="1639">
        <v>161</v>
      </c>
      <c r="B149" s="1639" t="s">
        <v>21</v>
      </c>
      <c r="C149" s="1639" t="s">
        <v>482</v>
      </c>
      <c r="D149" s="1640">
        <v>542844089</v>
      </c>
      <c r="E149" s="1690" t="s">
        <v>234</v>
      </c>
      <c r="F149" s="1691">
        <v>22</v>
      </c>
      <c r="G149" s="1691">
        <v>170</v>
      </c>
      <c r="H149" s="1644"/>
      <c r="I149" s="1641"/>
      <c r="J149" s="1691">
        <v>22</v>
      </c>
      <c r="K149" s="1709"/>
      <c r="L149" s="1691">
        <v>100</v>
      </c>
      <c r="M149" s="1047">
        <v>1</v>
      </c>
    </row>
    <row r="150" spans="1:13" s="1047" customFormat="1" ht="24">
      <c r="A150" s="1639">
        <v>162</v>
      </c>
      <c r="B150" s="1639" t="s">
        <v>199</v>
      </c>
      <c r="C150" s="1639" t="s">
        <v>125</v>
      </c>
      <c r="D150" s="1640">
        <v>578584239</v>
      </c>
      <c r="E150" s="1690" t="s">
        <v>619</v>
      </c>
      <c r="F150" s="1691">
        <v>10</v>
      </c>
      <c r="G150" s="1691">
        <v>25</v>
      </c>
      <c r="H150" s="1708"/>
      <c r="I150" s="1641" t="s">
        <v>1767</v>
      </c>
      <c r="J150" s="1709">
        <v>60.06</v>
      </c>
      <c r="K150" s="1709"/>
      <c r="L150" s="1691">
        <v>200</v>
      </c>
      <c r="M150" s="1047">
        <v>1</v>
      </c>
    </row>
    <row r="151" spans="1:13">
      <c r="A151" s="679"/>
      <c r="B151" s="679"/>
      <c r="C151" s="679"/>
      <c r="D151" s="942"/>
      <c r="E151" s="571" t="s">
        <v>2474</v>
      </c>
      <c r="F151" s="629"/>
      <c r="G151" s="629"/>
      <c r="H151" s="681"/>
      <c r="I151" s="682"/>
      <c r="J151" s="947">
        <f>SUM(J131:J150)</f>
        <v>545.05999999999995</v>
      </c>
      <c r="K151" s="629"/>
      <c r="L151" s="947">
        <f>SUM(L131:L150)</f>
        <v>3256.5</v>
      </c>
      <c r="M151" s="947">
        <f>SUM(M131:M150)</f>
        <v>20</v>
      </c>
    </row>
    <row r="152" spans="1:13">
      <c r="A152" s="679"/>
      <c r="B152" s="679"/>
      <c r="C152" s="679"/>
      <c r="D152" s="942"/>
      <c r="E152" s="680"/>
      <c r="F152" s="629"/>
      <c r="G152" s="629"/>
      <c r="H152" s="681"/>
      <c r="I152" s="682" t="s">
        <v>2152</v>
      </c>
      <c r="J152" s="683">
        <f>J151+J129+J122</f>
        <v>711.06</v>
      </c>
      <c r="K152" s="629"/>
      <c r="L152" s="947">
        <f>L151+L129+L122</f>
        <v>4544.8500000000004</v>
      </c>
      <c r="M152" s="947">
        <f>M151+M129+M122</f>
        <v>26</v>
      </c>
    </row>
    <row r="154" spans="1:13" ht="33.6">
      <c r="A154" s="1662" t="s">
        <v>2890</v>
      </c>
    </row>
    <row r="156" spans="1:13" ht="23.4">
      <c r="A156" s="1988" t="s">
        <v>2471</v>
      </c>
      <c r="B156" s="1988"/>
      <c r="C156" s="1988"/>
      <c r="D156" s="1988"/>
      <c r="E156" s="1989"/>
      <c r="F156" s="1262"/>
      <c r="G156" s="1262"/>
      <c r="H156" s="1318"/>
      <c r="I156" s="1309"/>
      <c r="J156" s="1319"/>
      <c r="K156" s="1319"/>
      <c r="L156" s="1320"/>
    </row>
    <row r="157" spans="1:13" ht="24">
      <c r="A157" s="1694">
        <v>85</v>
      </c>
      <c r="B157" s="1694" t="s">
        <v>21</v>
      </c>
      <c r="C157" s="1694" t="s">
        <v>482</v>
      </c>
      <c r="D157" s="1695">
        <v>542435090</v>
      </c>
      <c r="E157" s="1696" t="s">
        <v>233</v>
      </c>
      <c r="F157" s="1697">
        <v>10</v>
      </c>
      <c r="G157" s="1697">
        <v>25</v>
      </c>
      <c r="H157" s="1698"/>
      <c r="I157" s="1699" t="s">
        <v>840</v>
      </c>
      <c r="J157" s="1700">
        <v>10</v>
      </c>
      <c r="K157" s="1700"/>
      <c r="L157" s="1697">
        <f>J157*9</f>
        <v>90</v>
      </c>
      <c r="M157">
        <v>1</v>
      </c>
    </row>
    <row r="158" spans="1:13" ht="36">
      <c r="A158" s="1694">
        <v>99</v>
      </c>
      <c r="B158" s="1694" t="s">
        <v>1</v>
      </c>
      <c r="C158" s="1694" t="s">
        <v>3</v>
      </c>
      <c r="D158" s="1695">
        <v>579875057</v>
      </c>
      <c r="E158" s="1696" t="s">
        <v>2847</v>
      </c>
      <c r="F158" s="1697">
        <v>20</v>
      </c>
      <c r="G158" s="1697">
        <v>8</v>
      </c>
      <c r="H158" s="1698" t="s">
        <v>1553</v>
      </c>
      <c r="I158" s="1699" t="s">
        <v>1554</v>
      </c>
      <c r="J158" s="1700">
        <v>12</v>
      </c>
      <c r="K158" s="1700"/>
      <c r="L158" s="1697">
        <v>106.56</v>
      </c>
      <c r="M158">
        <v>1</v>
      </c>
    </row>
    <row r="159" spans="1:13">
      <c r="A159" s="651"/>
      <c r="B159" s="651"/>
      <c r="C159" s="651"/>
      <c r="D159" s="940"/>
      <c r="E159" s="571" t="s">
        <v>1773</v>
      </c>
      <c r="F159" s="652"/>
      <c r="G159" s="652"/>
      <c r="H159" s="653"/>
      <c r="I159" s="654"/>
      <c r="J159" s="944">
        <f>SUM(J157:J158)</f>
        <v>22</v>
      </c>
      <c r="K159" s="655"/>
      <c r="L159" s="944">
        <f>SUM(L157:L158)</f>
        <v>196.56</v>
      </c>
      <c r="M159" s="944">
        <f>SUM(M157:M158)</f>
        <v>2</v>
      </c>
    </row>
    <row r="160" spans="1:13" ht="23.4">
      <c r="A160" s="1980" t="s">
        <v>2470</v>
      </c>
      <c r="B160" s="1980"/>
      <c r="C160" s="1980"/>
      <c r="D160" s="1980"/>
      <c r="E160" s="1980"/>
      <c r="F160" s="1319"/>
      <c r="G160" s="1319"/>
      <c r="H160" s="1308"/>
      <c r="I160" s="1309"/>
      <c r="J160" s="1325"/>
      <c r="K160" s="1325"/>
      <c r="L160" s="1326"/>
    </row>
    <row r="161" spans="1:13">
      <c r="A161" s="171"/>
      <c r="B161" s="1327"/>
      <c r="C161" s="1327"/>
      <c r="D161" s="941"/>
      <c r="E161" s="1328"/>
      <c r="F161" s="1319"/>
      <c r="G161" s="1319"/>
      <c r="H161" s="1308"/>
      <c r="I161" s="1309"/>
      <c r="J161" s="1325"/>
      <c r="K161" s="1325"/>
      <c r="L161" s="1326"/>
    </row>
    <row r="162" spans="1:13" ht="36">
      <c r="A162" s="1701">
        <v>111</v>
      </c>
      <c r="B162" s="1701" t="s">
        <v>29</v>
      </c>
      <c r="C162" s="1701" t="s">
        <v>164</v>
      </c>
      <c r="D162" s="1702">
        <v>509255039</v>
      </c>
      <c r="E162" s="1703" t="s">
        <v>581</v>
      </c>
      <c r="F162" s="1704">
        <v>54.06</v>
      </c>
      <c r="G162" s="1704">
        <v>306.80410999999998</v>
      </c>
      <c r="H162" s="1705" t="s">
        <v>2387</v>
      </c>
      <c r="I162" s="1706" t="s">
        <v>1076</v>
      </c>
      <c r="J162" s="1707">
        <v>54.06</v>
      </c>
      <c r="K162" s="1707"/>
      <c r="L162" s="1704">
        <v>306.8</v>
      </c>
      <c r="M162">
        <v>1</v>
      </c>
    </row>
    <row r="163" spans="1:13">
      <c r="A163" s="214"/>
      <c r="B163" s="651"/>
      <c r="C163" s="651"/>
      <c r="D163" s="940"/>
      <c r="E163" s="571" t="s">
        <v>1774</v>
      </c>
      <c r="F163" s="652"/>
      <c r="G163" s="652"/>
      <c r="H163" s="653"/>
      <c r="I163" s="654"/>
      <c r="J163" s="944">
        <f>J162</f>
        <v>54.06</v>
      </c>
      <c r="K163" s="652"/>
      <c r="L163" s="944">
        <f>L162</f>
        <v>306.8</v>
      </c>
      <c r="M163" s="944">
        <f>M162</f>
        <v>1</v>
      </c>
    </row>
    <row r="164" spans="1:13" ht="21">
      <c r="A164" s="1807" t="s">
        <v>2469</v>
      </c>
      <c r="B164" s="1807"/>
      <c r="C164" s="1807"/>
      <c r="D164" s="1807"/>
      <c r="E164" s="1807"/>
      <c r="F164" s="1319"/>
      <c r="G164" s="1319"/>
      <c r="H164" s="1308"/>
      <c r="I164" s="1309"/>
      <c r="J164" s="1319"/>
      <c r="K164" s="1319"/>
      <c r="L164" s="1329"/>
    </row>
    <row r="165" spans="1:13">
      <c r="A165" s="1701">
        <v>128</v>
      </c>
      <c r="B165" s="1701" t="s">
        <v>31</v>
      </c>
      <c r="C165" s="1701" t="s">
        <v>95</v>
      </c>
      <c r="D165" s="1702">
        <v>506365049</v>
      </c>
      <c r="E165" s="1703" t="s">
        <v>529</v>
      </c>
      <c r="F165" s="1704">
        <v>20</v>
      </c>
      <c r="G165" s="1704">
        <v>60</v>
      </c>
      <c r="H165" s="1713"/>
      <c r="I165" s="1706" t="s">
        <v>840</v>
      </c>
      <c r="J165" s="1704">
        <v>20</v>
      </c>
      <c r="K165" s="1714"/>
      <c r="L165" s="1704">
        <v>120</v>
      </c>
      <c r="M165">
        <v>1</v>
      </c>
    </row>
    <row r="166" spans="1:13" ht="24">
      <c r="A166" s="1701">
        <v>130</v>
      </c>
      <c r="B166" s="1701" t="s">
        <v>31</v>
      </c>
      <c r="C166" s="1701" t="s">
        <v>147</v>
      </c>
      <c r="D166" s="1702">
        <v>506074120</v>
      </c>
      <c r="E166" s="1703" t="s">
        <v>2644</v>
      </c>
      <c r="F166" s="1704"/>
      <c r="G166" s="1704"/>
      <c r="H166" s="1713"/>
      <c r="I166" s="1706" t="s">
        <v>840</v>
      </c>
      <c r="J166" s="1704">
        <v>40</v>
      </c>
      <c r="K166" s="1714"/>
      <c r="L166" s="1704">
        <v>100</v>
      </c>
      <c r="M166">
        <v>1</v>
      </c>
    </row>
    <row r="167" spans="1:13" ht="24">
      <c r="A167" s="1701">
        <v>135</v>
      </c>
      <c r="B167" s="1701" t="s">
        <v>31</v>
      </c>
      <c r="C167" s="1701" t="s">
        <v>44</v>
      </c>
      <c r="D167" s="1702">
        <v>506625104</v>
      </c>
      <c r="E167" s="1703" t="s">
        <v>539</v>
      </c>
      <c r="F167" s="1704">
        <v>20</v>
      </c>
      <c r="G167" s="1704">
        <v>60</v>
      </c>
      <c r="H167" s="1713"/>
      <c r="I167" s="1706"/>
      <c r="J167" s="1704">
        <v>20</v>
      </c>
      <c r="K167" s="1714"/>
      <c r="L167" s="1704">
        <f t="shared" ref="L167:L168" si="6">J167*8.5</f>
        <v>170</v>
      </c>
      <c r="M167">
        <v>1</v>
      </c>
    </row>
    <row r="168" spans="1:13" ht="24">
      <c r="A168" s="1701">
        <v>136</v>
      </c>
      <c r="B168" s="1701" t="s">
        <v>31</v>
      </c>
      <c r="C168" s="1701" t="s">
        <v>44</v>
      </c>
      <c r="D168" s="1702"/>
      <c r="E168" s="1703" t="s">
        <v>2197</v>
      </c>
      <c r="F168" s="1704"/>
      <c r="G168" s="1704"/>
      <c r="H168" s="1713"/>
      <c r="I168" s="1706"/>
      <c r="J168" s="1704">
        <v>22</v>
      </c>
      <c r="K168" s="1714"/>
      <c r="L168" s="1704">
        <f t="shared" si="6"/>
        <v>187</v>
      </c>
      <c r="M168">
        <v>1</v>
      </c>
    </row>
    <row r="169" spans="1:13">
      <c r="A169" s="1701">
        <v>137</v>
      </c>
      <c r="B169" s="1701" t="s">
        <v>31</v>
      </c>
      <c r="C169" s="1701" t="s">
        <v>44</v>
      </c>
      <c r="D169" s="1702"/>
      <c r="E169" s="1703" t="s">
        <v>2198</v>
      </c>
      <c r="F169" s="1704"/>
      <c r="G169" s="1704"/>
      <c r="H169" s="1713"/>
      <c r="I169" s="1706"/>
      <c r="J169" s="1704">
        <v>12</v>
      </c>
      <c r="K169" s="1714"/>
      <c r="L169" s="1704">
        <v>70</v>
      </c>
      <c r="M169">
        <v>1</v>
      </c>
    </row>
    <row r="170" spans="1:13">
      <c r="A170" s="1701">
        <v>138</v>
      </c>
      <c r="B170" s="1701" t="s">
        <v>31</v>
      </c>
      <c r="C170" s="1701" t="s">
        <v>44</v>
      </c>
      <c r="D170" s="1702"/>
      <c r="E170" s="1703" t="s">
        <v>2199</v>
      </c>
      <c r="F170" s="1704"/>
      <c r="G170" s="1704"/>
      <c r="H170" s="1713"/>
      <c r="I170" s="1706"/>
      <c r="J170" s="1704">
        <v>13</v>
      </c>
      <c r="K170" s="1714"/>
      <c r="L170" s="1704">
        <v>70</v>
      </c>
      <c r="M170">
        <v>1</v>
      </c>
    </row>
    <row r="171" spans="1:13" ht="24">
      <c r="A171" s="1701">
        <v>168</v>
      </c>
      <c r="B171" s="1701" t="s">
        <v>199</v>
      </c>
      <c r="C171" s="1701" t="s">
        <v>11</v>
      </c>
      <c r="D171" s="1702">
        <v>578765012</v>
      </c>
      <c r="E171" s="1703" t="s">
        <v>435</v>
      </c>
      <c r="F171" s="1715">
        <v>16</v>
      </c>
      <c r="G171" s="1715">
        <v>45</v>
      </c>
      <c r="H171" s="1713"/>
      <c r="I171" s="1706" t="s">
        <v>2481</v>
      </c>
      <c r="J171" s="1715">
        <v>16</v>
      </c>
      <c r="K171" s="1714"/>
      <c r="L171" s="1704">
        <f t="shared" ref="L171" si="7">J171*8.5</f>
        <v>136</v>
      </c>
      <c r="M171">
        <v>1</v>
      </c>
    </row>
    <row r="172" spans="1:13">
      <c r="A172" s="679"/>
      <c r="B172" s="679"/>
      <c r="C172" s="679"/>
      <c r="D172" s="942"/>
      <c r="E172" s="571" t="s">
        <v>2474</v>
      </c>
      <c r="F172" s="629"/>
      <c r="G172" s="629"/>
      <c r="H172" s="681"/>
      <c r="I172" s="682"/>
      <c r="J172" s="947">
        <f>SUM(J165:J171)</f>
        <v>143</v>
      </c>
      <c r="K172" s="629"/>
      <c r="L172" s="947">
        <f>SUM(L165:L171)</f>
        <v>853</v>
      </c>
      <c r="M172" s="947">
        <f>SUM(M165:M171)</f>
        <v>7</v>
      </c>
    </row>
    <row r="173" spans="1:13">
      <c r="A173" s="679"/>
      <c r="B173" s="679"/>
      <c r="C173" s="679"/>
      <c r="D173" s="942"/>
      <c r="E173" s="680"/>
      <c r="F173" s="629"/>
      <c r="G173" s="629"/>
      <c r="H173" s="681"/>
      <c r="I173" s="682" t="s">
        <v>2152</v>
      </c>
      <c r="J173" s="683">
        <f>J172+J163+J159</f>
        <v>219.06</v>
      </c>
      <c r="K173" s="629"/>
      <c r="L173" s="947">
        <f>L172+L163+L159</f>
        <v>1356.36</v>
      </c>
      <c r="M173" s="947">
        <f>M172+M163+M159</f>
        <v>10</v>
      </c>
    </row>
  </sheetData>
  <mergeCells count="127">
    <mergeCell ref="A156:E156"/>
    <mergeCell ref="A160:E160"/>
    <mergeCell ref="A164:E164"/>
    <mergeCell ref="A123:E123"/>
    <mergeCell ref="A130:E130"/>
    <mergeCell ref="A132:A134"/>
    <mergeCell ref="B132:B134"/>
    <mergeCell ref="C132:C134"/>
    <mergeCell ref="D132:D134"/>
    <mergeCell ref="E132:E134"/>
    <mergeCell ref="M4:M5"/>
    <mergeCell ref="A119:E119"/>
    <mergeCell ref="A103:E103"/>
    <mergeCell ref="A104:A105"/>
    <mergeCell ref="B104:B105"/>
    <mergeCell ref="C104:C105"/>
    <mergeCell ref="D104:D105"/>
    <mergeCell ref="E104:E105"/>
    <mergeCell ref="A106:A107"/>
    <mergeCell ref="B106:B107"/>
    <mergeCell ref="C106:C107"/>
    <mergeCell ref="D106:D107"/>
    <mergeCell ref="E106:E107"/>
    <mergeCell ref="A99:A100"/>
    <mergeCell ref="B99:B100"/>
    <mergeCell ref="C99:C100"/>
    <mergeCell ref="D99:D100"/>
    <mergeCell ref="E99:E100"/>
    <mergeCell ref="A91:E91"/>
    <mergeCell ref="A94:A95"/>
    <mergeCell ref="B94:B95"/>
    <mergeCell ref="C94:C95"/>
    <mergeCell ref="D94:D95"/>
    <mergeCell ref="E94:E95"/>
    <mergeCell ref="A86:E86"/>
    <mergeCell ref="L4:L5"/>
    <mergeCell ref="F5:G5"/>
    <mergeCell ref="A6:E6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4:A15"/>
    <mergeCell ref="B14:B15"/>
    <mergeCell ref="C14:C15"/>
    <mergeCell ref="D14:D15"/>
    <mergeCell ref="E14:E15"/>
    <mergeCell ref="A22:A23"/>
    <mergeCell ref="B22:B23"/>
    <mergeCell ref="C22:C23"/>
    <mergeCell ref="D22:D23"/>
    <mergeCell ref="E22:E23"/>
    <mergeCell ref="A2:L2"/>
    <mergeCell ref="A3:L3"/>
    <mergeCell ref="A4:A5"/>
    <mergeCell ref="B4:B5"/>
    <mergeCell ref="C4:C5"/>
    <mergeCell ref="D4:D5"/>
    <mergeCell ref="E4:E5"/>
    <mergeCell ref="F4:G4"/>
    <mergeCell ref="H4:H5"/>
    <mergeCell ref="I4:K4"/>
    <mergeCell ref="A25:E25"/>
    <mergeCell ref="A20:A21"/>
    <mergeCell ref="B20:B21"/>
    <mergeCell ref="C20:C21"/>
    <mergeCell ref="D20:D21"/>
    <mergeCell ref="E20:E21"/>
    <mergeCell ref="A29:A31"/>
    <mergeCell ref="B29:B31"/>
    <mergeCell ref="C29:C31"/>
    <mergeCell ref="D29:D31"/>
    <mergeCell ref="E29:E31"/>
    <mergeCell ref="A34:A36"/>
    <mergeCell ref="B34:B36"/>
    <mergeCell ref="C34:C36"/>
    <mergeCell ref="D34:D36"/>
    <mergeCell ref="E34:E36"/>
    <mergeCell ref="A40:A42"/>
    <mergeCell ref="B40:B42"/>
    <mergeCell ref="C40:C42"/>
    <mergeCell ref="D40:D42"/>
    <mergeCell ref="E40:E42"/>
    <mergeCell ref="B57:B59"/>
    <mergeCell ref="C57:C59"/>
    <mergeCell ref="D57:D59"/>
    <mergeCell ref="E57:E59"/>
    <mergeCell ref="A43:A44"/>
    <mergeCell ref="B43:B44"/>
    <mergeCell ref="C43:C44"/>
    <mergeCell ref="D43:D44"/>
    <mergeCell ref="E43:E44"/>
    <mergeCell ref="A45:A47"/>
    <mergeCell ref="B45:B47"/>
    <mergeCell ref="C45:C47"/>
    <mergeCell ref="D45:D47"/>
    <mergeCell ref="E45:E47"/>
    <mergeCell ref="D12:D13"/>
    <mergeCell ref="E12:E13"/>
    <mergeCell ref="A71:A72"/>
    <mergeCell ref="B71:B72"/>
    <mergeCell ref="C71:C72"/>
    <mergeCell ref="D71:D72"/>
    <mergeCell ref="E71:E72"/>
    <mergeCell ref="A75:A76"/>
    <mergeCell ref="B75:B76"/>
    <mergeCell ref="C75:C76"/>
    <mergeCell ref="D75:D76"/>
    <mergeCell ref="E75:E76"/>
    <mergeCell ref="A64:A65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A50:E50"/>
    <mergeCell ref="A57:A59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R276"/>
  <sheetViews>
    <sheetView workbookViewId="0">
      <selection activeCell="T11" sqref="T11"/>
    </sheetView>
  </sheetViews>
  <sheetFormatPr defaultRowHeight="14.4"/>
  <cols>
    <col min="3" max="3" width="10.109375" customWidth="1"/>
    <col min="4" max="4" width="11.5546875" customWidth="1"/>
    <col min="5" max="5" width="46.88671875" customWidth="1"/>
    <col min="6" max="7" width="0" hidden="1" customWidth="1"/>
    <col min="8" max="8" width="20.33203125" hidden="1" customWidth="1"/>
  </cols>
  <sheetData>
    <row r="1" spans="1:13" ht="33.6">
      <c r="A1" s="1662" t="s">
        <v>2888</v>
      </c>
    </row>
    <row r="2" spans="1:13" ht="22.2">
      <c r="A2" s="1805" t="s">
        <v>2455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</row>
    <row r="3" spans="1:13" ht="18.600000000000001">
      <c r="A3" s="1806" t="s">
        <v>2458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</row>
    <row r="4" spans="1:13" ht="16.2">
      <c r="A4" s="1862" t="s">
        <v>1671</v>
      </c>
      <c r="B4" s="1862" t="s">
        <v>1674</v>
      </c>
      <c r="C4" s="1862" t="s">
        <v>1675</v>
      </c>
      <c r="D4" s="1862" t="s">
        <v>2696</v>
      </c>
      <c r="E4" s="1862" t="s">
        <v>1673</v>
      </c>
      <c r="F4" s="1926" t="s">
        <v>463</v>
      </c>
      <c r="G4" s="1927"/>
      <c r="H4" s="1863" t="s">
        <v>464</v>
      </c>
      <c r="I4" s="1925" t="s">
        <v>790</v>
      </c>
      <c r="J4" s="1925"/>
      <c r="K4" s="1925"/>
      <c r="L4" s="1862" t="s">
        <v>2181</v>
      </c>
      <c r="M4" s="1862" t="s">
        <v>2858</v>
      </c>
    </row>
    <row r="5" spans="1:13" ht="32.4">
      <c r="A5" s="1863"/>
      <c r="B5" s="1863"/>
      <c r="C5" s="1863"/>
      <c r="D5" s="1863"/>
      <c r="E5" s="1863"/>
      <c r="F5" s="1928" t="s">
        <v>466</v>
      </c>
      <c r="G5" s="1929"/>
      <c r="H5" s="1863"/>
      <c r="I5" s="1584" t="s">
        <v>791</v>
      </c>
      <c r="J5" s="1261" t="s">
        <v>2173</v>
      </c>
      <c r="K5" s="1584" t="s">
        <v>793</v>
      </c>
      <c r="L5" s="1862"/>
      <c r="M5" s="1862"/>
    </row>
    <row r="6" spans="1:13" ht="21">
      <c r="A6" s="1921" t="s">
        <v>2471</v>
      </c>
      <c r="B6" s="1921"/>
      <c r="C6" s="1921"/>
      <c r="D6" s="1921"/>
      <c r="E6" s="1922"/>
      <c r="F6" s="1262"/>
      <c r="G6" s="1262"/>
      <c r="H6" s="1263"/>
      <c r="I6" s="1264"/>
      <c r="J6" s="576"/>
      <c r="K6" s="576"/>
      <c r="L6" s="1265"/>
    </row>
    <row r="7" spans="1:13" ht="26.4">
      <c r="A7" s="1580">
        <v>4</v>
      </c>
      <c r="B7" s="1580" t="s">
        <v>57</v>
      </c>
      <c r="C7" s="1580" t="s">
        <v>59</v>
      </c>
      <c r="D7" s="1583">
        <v>504472002</v>
      </c>
      <c r="E7" s="1583" t="s">
        <v>60</v>
      </c>
      <c r="F7" s="436">
        <v>38</v>
      </c>
      <c r="G7" s="436">
        <v>240</v>
      </c>
      <c r="H7" s="12" t="s">
        <v>2316</v>
      </c>
      <c r="I7" s="1579" t="s">
        <v>801</v>
      </c>
      <c r="J7" s="553">
        <v>8.15</v>
      </c>
      <c r="K7" s="553">
        <v>5.5</v>
      </c>
      <c r="L7" s="553">
        <v>29.6</v>
      </c>
      <c r="M7" s="1652">
        <v>2</v>
      </c>
    </row>
    <row r="8" spans="1:13" ht="26.4">
      <c r="A8" s="1580">
        <v>5</v>
      </c>
      <c r="B8" s="1580" t="s">
        <v>57</v>
      </c>
      <c r="C8" s="1580" t="s">
        <v>59</v>
      </c>
      <c r="D8" s="1583">
        <v>504472005</v>
      </c>
      <c r="E8" s="1583" t="s">
        <v>58</v>
      </c>
      <c r="F8" s="436">
        <v>17.899999999999999</v>
      </c>
      <c r="G8" s="436">
        <v>35.299999999999997</v>
      </c>
      <c r="H8" s="12" t="s">
        <v>2303</v>
      </c>
      <c r="I8" s="1579" t="s">
        <v>800</v>
      </c>
      <c r="J8" s="553">
        <v>17.850000000000001</v>
      </c>
      <c r="K8" s="553">
        <v>5.5</v>
      </c>
      <c r="L8" s="553">
        <v>35.28</v>
      </c>
      <c r="M8" s="1652">
        <v>2</v>
      </c>
    </row>
    <row r="9" spans="1:13" ht="48">
      <c r="A9" s="1580">
        <v>9</v>
      </c>
      <c r="B9" s="1580" t="s">
        <v>31</v>
      </c>
      <c r="C9" s="1580" t="s">
        <v>33</v>
      </c>
      <c r="D9" s="1583">
        <v>506692004</v>
      </c>
      <c r="E9" s="1583" t="s">
        <v>32</v>
      </c>
      <c r="F9" s="436">
        <v>186</v>
      </c>
      <c r="G9" s="436">
        <v>1116</v>
      </c>
      <c r="H9" s="12" t="s">
        <v>2307</v>
      </c>
      <c r="I9" s="1579" t="s">
        <v>894</v>
      </c>
      <c r="J9" s="553">
        <v>22</v>
      </c>
      <c r="K9" s="553">
        <v>5.5</v>
      </c>
      <c r="L9" s="553">
        <v>77.98</v>
      </c>
      <c r="M9" s="1652">
        <v>4</v>
      </c>
    </row>
    <row r="10" spans="1:13" ht="26.4">
      <c r="A10" s="1580">
        <v>10</v>
      </c>
      <c r="B10" s="1580" t="s">
        <v>29</v>
      </c>
      <c r="C10" s="1580" t="s">
        <v>5</v>
      </c>
      <c r="D10" s="1583">
        <v>509252008</v>
      </c>
      <c r="E10" s="1583" t="s">
        <v>91</v>
      </c>
      <c r="F10" s="436">
        <v>1.5</v>
      </c>
      <c r="G10" s="436">
        <v>4.47</v>
      </c>
      <c r="H10" s="12" t="s">
        <v>2308</v>
      </c>
      <c r="I10" s="1579" t="s">
        <v>957</v>
      </c>
      <c r="J10" s="553">
        <v>1.95</v>
      </c>
      <c r="K10" s="553">
        <v>5.5</v>
      </c>
      <c r="L10" s="553">
        <v>4.46</v>
      </c>
      <c r="M10" s="1653">
        <v>1</v>
      </c>
    </row>
    <row r="11" spans="1:13" ht="24">
      <c r="A11" s="1580">
        <v>11</v>
      </c>
      <c r="B11" s="1580" t="s">
        <v>29</v>
      </c>
      <c r="C11" s="1580" t="s">
        <v>5</v>
      </c>
      <c r="D11" s="1583">
        <v>509182010</v>
      </c>
      <c r="E11" s="1583" t="s">
        <v>476</v>
      </c>
      <c r="F11" s="436">
        <v>3</v>
      </c>
      <c r="G11" s="436">
        <v>7.9462200000000003</v>
      </c>
      <c r="H11" s="13" t="s">
        <v>2440</v>
      </c>
      <c r="I11" s="1579" t="s">
        <v>959</v>
      </c>
      <c r="J11" s="553">
        <v>3</v>
      </c>
      <c r="K11" s="553">
        <v>5.5</v>
      </c>
      <c r="L11" s="553">
        <v>7.94</v>
      </c>
      <c r="M11" s="1653">
        <v>2</v>
      </c>
    </row>
    <row r="12" spans="1:13">
      <c r="A12" s="1830">
        <v>13</v>
      </c>
      <c r="B12" s="1830" t="s">
        <v>29</v>
      </c>
      <c r="C12" s="1830" t="s">
        <v>5</v>
      </c>
      <c r="D12" s="1924">
        <v>509182014</v>
      </c>
      <c r="E12" s="1924" t="s">
        <v>478</v>
      </c>
      <c r="F12" s="436">
        <v>47.64</v>
      </c>
      <c r="G12" s="436">
        <v>134</v>
      </c>
      <c r="H12" s="1586" t="s">
        <v>2442</v>
      </c>
      <c r="I12" s="1579" t="s">
        <v>960</v>
      </c>
      <c r="J12" s="553">
        <v>10.050000000000001</v>
      </c>
      <c r="K12" s="553">
        <v>5.5</v>
      </c>
      <c r="L12" s="553">
        <v>29.88</v>
      </c>
      <c r="M12" s="1653">
        <v>1</v>
      </c>
    </row>
    <row r="13" spans="1:13">
      <c r="A13" s="1830"/>
      <c r="B13" s="1830"/>
      <c r="C13" s="1830"/>
      <c r="D13" s="1924"/>
      <c r="E13" s="1924"/>
      <c r="F13" s="436"/>
      <c r="G13" s="436"/>
      <c r="H13" s="1586" t="s">
        <v>2443</v>
      </c>
      <c r="I13" s="1579" t="s">
        <v>961</v>
      </c>
      <c r="J13" s="553">
        <v>21.79</v>
      </c>
      <c r="K13" s="553">
        <v>5.5</v>
      </c>
      <c r="L13" s="553">
        <v>60.49</v>
      </c>
      <c r="M13" s="1653">
        <v>1</v>
      </c>
    </row>
    <row r="14" spans="1:13">
      <c r="A14" s="1830"/>
      <c r="B14" s="1830"/>
      <c r="C14" s="1830"/>
      <c r="D14" s="1924"/>
      <c r="E14" s="1924"/>
      <c r="F14" s="436"/>
      <c r="G14" s="436"/>
      <c r="H14" s="1586" t="s">
        <v>2444</v>
      </c>
      <c r="I14" s="1579" t="s">
        <v>962</v>
      </c>
      <c r="J14" s="553">
        <v>10.050000000000001</v>
      </c>
      <c r="K14" s="553">
        <v>5.5</v>
      </c>
      <c r="L14" s="553">
        <v>29.88</v>
      </c>
      <c r="M14" s="1653">
        <v>1</v>
      </c>
    </row>
    <row r="15" spans="1:13" ht="60">
      <c r="A15" s="1830"/>
      <c r="B15" s="1830"/>
      <c r="C15" s="1830"/>
      <c r="D15" s="1924"/>
      <c r="E15" s="1924"/>
      <c r="F15" s="436"/>
      <c r="G15" s="436"/>
      <c r="H15" s="1586" t="s">
        <v>2445</v>
      </c>
      <c r="I15" s="1579" t="s">
        <v>963</v>
      </c>
      <c r="J15" s="553">
        <v>5.75</v>
      </c>
      <c r="K15" s="553">
        <v>5.5</v>
      </c>
      <c r="L15" s="553">
        <v>12.87</v>
      </c>
      <c r="M15" s="1653">
        <v>5</v>
      </c>
    </row>
    <row r="16" spans="1:13" ht="48">
      <c r="A16" s="1580">
        <v>14</v>
      </c>
      <c r="B16" s="1580" t="s">
        <v>29</v>
      </c>
      <c r="C16" s="1580" t="s">
        <v>5</v>
      </c>
      <c r="D16" s="1583">
        <v>509252015</v>
      </c>
      <c r="E16" s="1583" t="s">
        <v>479</v>
      </c>
      <c r="F16" s="436">
        <v>7.8</v>
      </c>
      <c r="G16" s="436">
        <v>17</v>
      </c>
      <c r="H16" s="12" t="s">
        <v>2309</v>
      </c>
      <c r="I16" s="1579" t="s">
        <v>956</v>
      </c>
      <c r="J16" s="553">
        <v>7.8</v>
      </c>
      <c r="K16" s="553">
        <v>5.5</v>
      </c>
      <c r="L16" s="553">
        <v>16.809999999999999</v>
      </c>
      <c r="M16" s="1653">
        <v>4</v>
      </c>
    </row>
    <row r="17" spans="1:13" ht="48">
      <c r="A17" s="1580">
        <v>15</v>
      </c>
      <c r="B17" s="1580" t="s">
        <v>29</v>
      </c>
      <c r="C17" s="1580" t="s">
        <v>28</v>
      </c>
      <c r="D17" s="1583">
        <v>509212005</v>
      </c>
      <c r="E17" s="1583" t="s">
        <v>86</v>
      </c>
      <c r="F17" s="436">
        <v>4</v>
      </c>
      <c r="G17" s="436">
        <v>15.52228</v>
      </c>
      <c r="H17" s="1586" t="s">
        <v>2310</v>
      </c>
      <c r="I17" s="1579" t="s">
        <v>1118</v>
      </c>
      <c r="J17" s="553">
        <v>4</v>
      </c>
      <c r="K17" s="553">
        <v>5.5</v>
      </c>
      <c r="L17" s="553">
        <v>15.52</v>
      </c>
      <c r="M17" s="1653">
        <v>4</v>
      </c>
    </row>
    <row r="18" spans="1:13">
      <c r="A18" s="1580">
        <v>16</v>
      </c>
      <c r="B18" s="1580" t="s">
        <v>21</v>
      </c>
      <c r="C18" s="1580" t="s">
        <v>25</v>
      </c>
      <c r="D18" s="1583">
        <v>542432004</v>
      </c>
      <c r="E18" s="1583" t="s">
        <v>480</v>
      </c>
      <c r="F18" s="436">
        <v>2</v>
      </c>
      <c r="G18" s="436">
        <v>6.3856400000000004</v>
      </c>
      <c r="H18" s="1583" t="s">
        <v>1360</v>
      </c>
      <c r="I18" s="1579" t="s">
        <v>1361</v>
      </c>
      <c r="J18" s="553">
        <v>2</v>
      </c>
      <c r="K18" s="553">
        <v>5.5</v>
      </c>
      <c r="L18" s="553">
        <v>6.39</v>
      </c>
      <c r="M18" s="1653">
        <v>1</v>
      </c>
    </row>
    <row r="19" spans="1:13" ht="24">
      <c r="A19" s="1580">
        <v>17</v>
      </c>
      <c r="B19" s="1580" t="s">
        <v>21</v>
      </c>
      <c r="C19" s="1580" t="s">
        <v>18</v>
      </c>
      <c r="D19" s="1583">
        <v>542842004</v>
      </c>
      <c r="E19" s="1583" t="s">
        <v>22</v>
      </c>
      <c r="F19" s="436">
        <v>27</v>
      </c>
      <c r="G19" s="436">
        <v>364.98</v>
      </c>
      <c r="H19" s="1583" t="s">
        <v>1366</v>
      </c>
      <c r="I19" s="1579" t="s">
        <v>1367</v>
      </c>
      <c r="J19" s="553">
        <v>4</v>
      </c>
      <c r="K19" s="553">
        <v>5.5</v>
      </c>
      <c r="L19" s="553">
        <v>16.13</v>
      </c>
      <c r="M19" s="1653">
        <v>2</v>
      </c>
    </row>
    <row r="20" spans="1:13" ht="24">
      <c r="A20" s="1580">
        <v>18</v>
      </c>
      <c r="B20" s="1580" t="s">
        <v>21</v>
      </c>
      <c r="C20" s="1580" t="s">
        <v>18</v>
      </c>
      <c r="D20" s="1583">
        <v>542842007</v>
      </c>
      <c r="E20" s="1583" t="s">
        <v>20</v>
      </c>
      <c r="F20" s="436">
        <v>7.66</v>
      </c>
      <c r="G20" s="436">
        <v>25.43</v>
      </c>
      <c r="H20" s="1583" t="s">
        <v>1370</v>
      </c>
      <c r="I20" s="1579" t="s">
        <v>1371</v>
      </c>
      <c r="J20" s="553">
        <v>7.66</v>
      </c>
      <c r="K20" s="553">
        <v>5.5</v>
      </c>
      <c r="L20" s="553">
        <v>25.43</v>
      </c>
      <c r="M20" s="1653">
        <v>3</v>
      </c>
    </row>
    <row r="21" spans="1:13" ht="24">
      <c r="A21" s="1580">
        <v>19</v>
      </c>
      <c r="B21" s="1580" t="s">
        <v>21</v>
      </c>
      <c r="C21" s="1580" t="s">
        <v>482</v>
      </c>
      <c r="D21" s="1583">
        <v>542842009</v>
      </c>
      <c r="E21" s="1583" t="s">
        <v>483</v>
      </c>
      <c r="F21" s="436">
        <v>2</v>
      </c>
      <c r="G21" s="436">
        <v>4.2939499999999997</v>
      </c>
      <c r="H21" s="1583" t="s">
        <v>1372</v>
      </c>
      <c r="I21" s="1579" t="s">
        <v>1373</v>
      </c>
      <c r="J21" s="553">
        <v>2</v>
      </c>
      <c r="K21" s="553">
        <v>5.5</v>
      </c>
      <c r="L21" s="553">
        <v>4.29</v>
      </c>
      <c r="M21" s="1653">
        <v>1</v>
      </c>
    </row>
    <row r="22" spans="1:13" ht="24">
      <c r="A22" s="1830">
        <v>20</v>
      </c>
      <c r="B22" s="1830" t="s">
        <v>21</v>
      </c>
      <c r="C22" s="1830" t="s">
        <v>18</v>
      </c>
      <c r="D22" s="1924">
        <v>542842010</v>
      </c>
      <c r="E22" s="1924" t="s">
        <v>23</v>
      </c>
      <c r="F22" s="436">
        <v>12.36</v>
      </c>
      <c r="G22" s="436">
        <v>31.23</v>
      </c>
      <c r="H22" s="1583" t="s">
        <v>1374</v>
      </c>
      <c r="I22" s="1579" t="s">
        <v>1375</v>
      </c>
      <c r="J22" s="553">
        <v>6.26</v>
      </c>
      <c r="K22" s="553">
        <v>5.5</v>
      </c>
      <c r="L22" s="553">
        <v>16.34</v>
      </c>
      <c r="M22" s="1653">
        <v>3</v>
      </c>
    </row>
    <row r="23" spans="1:13">
      <c r="A23" s="1830"/>
      <c r="B23" s="1830"/>
      <c r="C23" s="1830"/>
      <c r="D23" s="1924"/>
      <c r="E23" s="1924"/>
      <c r="F23" s="436"/>
      <c r="G23" s="436"/>
      <c r="H23" s="1583" t="s">
        <v>1372</v>
      </c>
      <c r="I23" s="1579">
        <v>5</v>
      </c>
      <c r="J23" s="553">
        <v>4.0999999999999996</v>
      </c>
      <c r="K23" s="553">
        <v>5.5</v>
      </c>
      <c r="L23" s="553">
        <v>14.89</v>
      </c>
      <c r="M23" s="1653">
        <v>1</v>
      </c>
    </row>
    <row r="24" spans="1:13" ht="120">
      <c r="A24" s="1580">
        <v>21</v>
      </c>
      <c r="B24" s="1580" t="s">
        <v>21</v>
      </c>
      <c r="C24" s="1580" t="s">
        <v>18</v>
      </c>
      <c r="D24" s="1583">
        <v>542842002</v>
      </c>
      <c r="E24" s="1583" t="s">
        <v>1376</v>
      </c>
      <c r="F24" s="436">
        <v>44.01</v>
      </c>
      <c r="G24" s="436">
        <v>145.80000000000001</v>
      </c>
      <c r="H24" s="1583" t="s">
        <v>1377</v>
      </c>
      <c r="I24" s="1579" t="s">
        <v>1378</v>
      </c>
      <c r="J24" s="553">
        <v>44.01</v>
      </c>
      <c r="K24" s="553">
        <v>5.5</v>
      </c>
      <c r="L24" s="553">
        <v>145.80000000000001</v>
      </c>
      <c r="M24" s="1653">
        <v>15</v>
      </c>
    </row>
    <row r="25" spans="1:13">
      <c r="A25" s="1580">
        <v>22</v>
      </c>
      <c r="B25" s="1580" t="s">
        <v>21</v>
      </c>
      <c r="C25" s="1580" t="s">
        <v>5</v>
      </c>
      <c r="D25" s="1583">
        <v>542402005</v>
      </c>
      <c r="E25" s="1583" t="s">
        <v>484</v>
      </c>
      <c r="F25" s="436">
        <v>4.5</v>
      </c>
      <c r="G25" s="436">
        <v>37.81</v>
      </c>
      <c r="H25" s="1583" t="s">
        <v>1379</v>
      </c>
      <c r="I25" s="1579" t="s">
        <v>1380</v>
      </c>
      <c r="J25" s="553">
        <v>4</v>
      </c>
      <c r="K25" s="553">
        <v>5.5</v>
      </c>
      <c r="L25" s="553">
        <v>37.799999999999997</v>
      </c>
      <c r="M25" s="1653">
        <v>1</v>
      </c>
    </row>
    <row r="26" spans="1:13" ht="48">
      <c r="A26" s="1580">
        <v>23</v>
      </c>
      <c r="B26" s="1580" t="s">
        <v>21</v>
      </c>
      <c r="C26" s="1580" t="s">
        <v>5</v>
      </c>
      <c r="D26" s="1583">
        <v>542402006</v>
      </c>
      <c r="E26" s="1583" t="s">
        <v>80</v>
      </c>
      <c r="F26" s="436">
        <v>11.6</v>
      </c>
      <c r="G26" s="436">
        <v>51.62</v>
      </c>
      <c r="H26" s="1583" t="s">
        <v>1381</v>
      </c>
      <c r="I26" s="1579" t="s">
        <v>1382</v>
      </c>
      <c r="J26" s="553">
        <v>9.6</v>
      </c>
      <c r="K26" s="553">
        <v>5.5</v>
      </c>
      <c r="L26" s="553">
        <v>51.62</v>
      </c>
      <c r="M26" s="1653">
        <v>6</v>
      </c>
    </row>
    <row r="27" spans="1:13" ht="24">
      <c r="A27" s="1580">
        <v>24</v>
      </c>
      <c r="B27" s="1580" t="s">
        <v>8</v>
      </c>
      <c r="C27" s="1580" t="s">
        <v>5</v>
      </c>
      <c r="D27" s="1583">
        <v>578952006</v>
      </c>
      <c r="E27" s="1583" t="s">
        <v>16</v>
      </c>
      <c r="F27" s="436">
        <v>56</v>
      </c>
      <c r="G27" s="436">
        <v>250</v>
      </c>
      <c r="H27" s="1583" t="s">
        <v>1391</v>
      </c>
      <c r="I27" s="1579" t="s">
        <v>1392</v>
      </c>
      <c r="J27" s="553">
        <v>2</v>
      </c>
      <c r="K27" s="553">
        <v>5.5</v>
      </c>
      <c r="L27" s="553">
        <v>5.77</v>
      </c>
      <c r="M27" s="1653">
        <v>2</v>
      </c>
    </row>
    <row r="28" spans="1:13" ht="24">
      <c r="A28" s="1580">
        <v>25</v>
      </c>
      <c r="B28" s="1580" t="s">
        <v>8</v>
      </c>
      <c r="C28" s="1580" t="s">
        <v>5</v>
      </c>
      <c r="D28" s="1583">
        <v>578952007</v>
      </c>
      <c r="E28" s="1583" t="s">
        <v>15</v>
      </c>
      <c r="F28" s="436">
        <v>34</v>
      </c>
      <c r="G28" s="436">
        <v>204</v>
      </c>
      <c r="H28" s="1583" t="s">
        <v>1393</v>
      </c>
      <c r="I28" s="1579" t="s">
        <v>1394</v>
      </c>
      <c r="J28" s="553">
        <v>4</v>
      </c>
      <c r="K28" s="553">
        <v>5.5</v>
      </c>
      <c r="L28" s="553">
        <v>22.31</v>
      </c>
      <c r="M28" s="1653">
        <v>1</v>
      </c>
    </row>
    <row r="29" spans="1:13" ht="72">
      <c r="A29" s="1580">
        <v>28</v>
      </c>
      <c r="B29" s="1580" t="s">
        <v>1</v>
      </c>
      <c r="C29" s="1580" t="s">
        <v>3</v>
      </c>
      <c r="D29" s="1583">
        <v>579872005</v>
      </c>
      <c r="E29" s="1583" t="s">
        <v>4</v>
      </c>
      <c r="F29" s="436">
        <v>123</v>
      </c>
      <c r="G29" s="436">
        <v>615</v>
      </c>
      <c r="H29" s="1583" t="s">
        <v>1412</v>
      </c>
      <c r="I29" s="1579" t="s">
        <v>1413</v>
      </c>
      <c r="J29" s="553">
        <v>17.875</v>
      </c>
      <c r="K29" s="553">
        <v>5.5</v>
      </c>
      <c r="L29" s="553">
        <v>58.93</v>
      </c>
      <c r="M29" s="1653">
        <v>8</v>
      </c>
    </row>
    <row r="30" spans="1:13" ht="24">
      <c r="A30" s="1830">
        <v>29</v>
      </c>
      <c r="B30" s="1830" t="s">
        <v>1</v>
      </c>
      <c r="C30" s="1830" t="s">
        <v>2</v>
      </c>
      <c r="D30" s="1924">
        <v>579582002</v>
      </c>
      <c r="E30" s="1924" t="s">
        <v>75</v>
      </c>
      <c r="F30" s="436">
        <v>26</v>
      </c>
      <c r="G30" s="436">
        <v>98</v>
      </c>
      <c r="H30" s="1583" t="s">
        <v>1426</v>
      </c>
      <c r="I30" s="1579" t="s">
        <v>1427</v>
      </c>
      <c r="J30" s="553">
        <v>5.5</v>
      </c>
      <c r="K30" s="553">
        <v>5.5</v>
      </c>
      <c r="L30" s="553">
        <v>26.55</v>
      </c>
      <c r="M30" s="1653">
        <v>2</v>
      </c>
    </row>
    <row r="31" spans="1:13" ht="48">
      <c r="A31" s="1830"/>
      <c r="B31" s="1830"/>
      <c r="C31" s="1830"/>
      <c r="D31" s="1924"/>
      <c r="E31" s="1924"/>
      <c r="F31" s="436"/>
      <c r="G31" s="436"/>
      <c r="H31" s="1583" t="s">
        <v>1428</v>
      </c>
      <c r="I31" s="1579" t="s">
        <v>1429</v>
      </c>
      <c r="J31" s="553">
        <v>20.5</v>
      </c>
      <c r="K31" s="553">
        <v>5.5</v>
      </c>
      <c r="L31" s="553">
        <v>70.709999999999994</v>
      </c>
      <c r="M31" s="1653">
        <v>5</v>
      </c>
    </row>
    <row r="32" spans="1:13" ht="84">
      <c r="A32" s="1580">
        <v>30</v>
      </c>
      <c r="B32" s="1580" t="s">
        <v>1</v>
      </c>
      <c r="C32" s="1580" t="s">
        <v>2</v>
      </c>
      <c r="D32" s="1583">
        <v>579582004</v>
      </c>
      <c r="E32" s="1583" t="s">
        <v>74</v>
      </c>
      <c r="F32" s="436">
        <v>97</v>
      </c>
      <c r="G32" s="436">
        <v>526</v>
      </c>
      <c r="H32" s="1583" t="s">
        <v>1430</v>
      </c>
      <c r="I32" s="1579" t="s">
        <v>1431</v>
      </c>
      <c r="J32" s="553">
        <v>42.5</v>
      </c>
      <c r="K32" s="553">
        <v>5.5</v>
      </c>
      <c r="L32" s="553">
        <v>142.97</v>
      </c>
      <c r="M32" s="1653">
        <v>9</v>
      </c>
    </row>
    <row r="33" spans="1:13" ht="60">
      <c r="A33" s="1830">
        <v>31</v>
      </c>
      <c r="B33" s="1830" t="s">
        <v>1</v>
      </c>
      <c r="C33" s="1830" t="s">
        <v>2</v>
      </c>
      <c r="D33" s="1924">
        <v>579582005</v>
      </c>
      <c r="E33" s="1924" t="s">
        <v>491</v>
      </c>
      <c r="F33" s="436">
        <v>41</v>
      </c>
      <c r="G33" s="436">
        <v>152.41</v>
      </c>
      <c r="H33" s="1583" t="s">
        <v>1436</v>
      </c>
      <c r="I33" s="1579" t="s">
        <v>1437</v>
      </c>
      <c r="J33" s="553">
        <v>15</v>
      </c>
      <c r="K33" s="553">
        <v>5.5</v>
      </c>
      <c r="L33" s="553">
        <v>72.22</v>
      </c>
      <c r="M33" s="1653">
        <v>7</v>
      </c>
    </row>
    <row r="34" spans="1:13" ht="60">
      <c r="A34" s="1830"/>
      <c r="B34" s="1830"/>
      <c r="C34" s="1830"/>
      <c r="D34" s="1924"/>
      <c r="E34" s="1924"/>
      <c r="F34" s="436"/>
      <c r="G34" s="436"/>
      <c r="H34" s="1583" t="s">
        <v>1438</v>
      </c>
      <c r="I34" s="1579" t="s">
        <v>1439</v>
      </c>
      <c r="J34" s="553">
        <v>25.5</v>
      </c>
      <c r="K34" s="553">
        <v>5.5</v>
      </c>
      <c r="L34" s="553">
        <v>80.19</v>
      </c>
      <c r="M34" s="1653">
        <v>7</v>
      </c>
    </row>
    <row r="35" spans="1:13" ht="24">
      <c r="A35" s="1580">
        <v>32</v>
      </c>
      <c r="B35" s="1580" t="s">
        <v>1</v>
      </c>
      <c r="C35" s="1580" t="s">
        <v>2</v>
      </c>
      <c r="D35" s="1583">
        <v>579582006</v>
      </c>
      <c r="E35" s="1583" t="s">
        <v>492</v>
      </c>
      <c r="F35" s="436">
        <v>2</v>
      </c>
      <c r="G35" s="436">
        <v>6.9021299999999997</v>
      </c>
      <c r="H35" s="1583" t="s">
        <v>1440</v>
      </c>
      <c r="I35" s="1579" t="s">
        <v>1441</v>
      </c>
      <c r="J35" s="553">
        <v>2</v>
      </c>
      <c r="K35" s="553">
        <v>5.5</v>
      </c>
      <c r="L35" s="553">
        <v>6.9</v>
      </c>
      <c r="M35" s="1653">
        <v>2</v>
      </c>
    </row>
    <row r="36" spans="1:13" ht="84">
      <c r="A36" s="1580">
        <v>33</v>
      </c>
      <c r="B36" s="1580" t="s">
        <v>1</v>
      </c>
      <c r="C36" s="1580" t="s">
        <v>0</v>
      </c>
      <c r="D36" s="1583">
        <v>579472007</v>
      </c>
      <c r="E36" s="1583" t="s">
        <v>493</v>
      </c>
      <c r="F36" s="436">
        <v>53</v>
      </c>
      <c r="G36" s="436">
        <v>454.3</v>
      </c>
      <c r="H36" s="1583" t="s">
        <v>1444</v>
      </c>
      <c r="I36" s="1579" t="s">
        <v>1445</v>
      </c>
      <c r="J36" s="553">
        <v>17</v>
      </c>
      <c r="K36" s="553">
        <v>5.5</v>
      </c>
      <c r="L36" s="553">
        <v>78.78</v>
      </c>
      <c r="M36" s="1653">
        <v>10</v>
      </c>
    </row>
    <row r="37" spans="1:13" s="1047" customFormat="1">
      <c r="A37" s="1655"/>
      <c r="B37" s="1655"/>
      <c r="C37" s="1655"/>
      <c r="D37" s="856"/>
      <c r="E37" s="856" t="s">
        <v>1773</v>
      </c>
      <c r="F37" s="856"/>
      <c r="G37" s="856"/>
      <c r="H37" s="1656"/>
      <c r="I37" s="1657"/>
      <c r="J37" s="1658">
        <f>SUM(J7:J36)</f>
        <v>347.89499999999998</v>
      </c>
      <c r="K37" s="1658"/>
      <c r="L37" s="1658">
        <f>SUM(L7:L36)</f>
        <v>1204.73</v>
      </c>
      <c r="M37" s="1658">
        <f>SUM(M7:M36)</f>
        <v>113</v>
      </c>
    </row>
    <row r="38" spans="1:13" ht="21">
      <c r="A38" s="1911" t="s">
        <v>2470</v>
      </c>
      <c r="B38" s="1911"/>
      <c r="C38" s="1911"/>
      <c r="D38" s="1911"/>
      <c r="E38" s="1911"/>
      <c r="F38" s="163"/>
      <c r="G38" s="163"/>
      <c r="H38" s="1277"/>
      <c r="I38" s="1264"/>
      <c r="J38" s="609"/>
      <c r="K38" s="576"/>
      <c r="L38" s="576"/>
    </row>
    <row r="39" spans="1:13">
      <c r="A39" s="162"/>
      <c r="B39" s="608"/>
      <c r="C39" s="608"/>
      <c r="D39" s="1278"/>
      <c r="E39" s="1279"/>
      <c r="F39" s="163"/>
      <c r="G39" s="163"/>
      <c r="H39" s="1277"/>
      <c r="I39" s="1264"/>
      <c r="J39" s="609"/>
      <c r="K39" s="576"/>
      <c r="L39" s="576"/>
    </row>
    <row r="40" spans="1:13" ht="24">
      <c r="A40" s="1580">
        <v>37</v>
      </c>
      <c r="B40" s="1580" t="s">
        <v>31</v>
      </c>
      <c r="C40" s="1580" t="s">
        <v>50</v>
      </c>
      <c r="D40" s="1583">
        <v>506102003</v>
      </c>
      <c r="E40" s="1583" t="s">
        <v>49</v>
      </c>
      <c r="F40" s="436">
        <v>113</v>
      </c>
      <c r="G40" s="436">
        <v>540</v>
      </c>
      <c r="H40" s="1586" t="s">
        <v>829</v>
      </c>
      <c r="I40" s="1579" t="s">
        <v>832</v>
      </c>
      <c r="J40" s="553">
        <v>15.875</v>
      </c>
      <c r="K40" s="553">
        <v>5.5</v>
      </c>
      <c r="L40" s="1585">
        <v>75.34</v>
      </c>
      <c r="M40">
        <v>2</v>
      </c>
    </row>
    <row r="41" spans="1:13" ht="36">
      <c r="A41" s="1871">
        <v>40</v>
      </c>
      <c r="B41" s="1933" t="s">
        <v>21</v>
      </c>
      <c r="C41" s="1933" t="s">
        <v>25</v>
      </c>
      <c r="D41" s="1931">
        <v>542432005</v>
      </c>
      <c r="E41" s="1918" t="s">
        <v>84</v>
      </c>
      <c r="F41" s="124">
        <v>25</v>
      </c>
      <c r="G41" s="124">
        <v>92.07</v>
      </c>
      <c r="H41" s="1580" t="s">
        <v>1362</v>
      </c>
      <c r="I41" s="1579" t="s">
        <v>1363</v>
      </c>
      <c r="J41" s="553">
        <v>7</v>
      </c>
      <c r="K41" s="553">
        <v>5.5</v>
      </c>
      <c r="L41" s="1585">
        <v>23.11</v>
      </c>
      <c r="M41">
        <v>4</v>
      </c>
    </row>
    <row r="42" spans="1:13" ht="72">
      <c r="A42" s="1873"/>
      <c r="B42" s="1934"/>
      <c r="C42" s="1934"/>
      <c r="D42" s="1932"/>
      <c r="E42" s="1920"/>
      <c r="F42" s="124"/>
      <c r="G42" s="124"/>
      <c r="H42" s="1580" t="s">
        <v>1364</v>
      </c>
      <c r="I42" s="1579" t="s">
        <v>1365</v>
      </c>
      <c r="J42" s="553">
        <v>18</v>
      </c>
      <c r="K42" s="1585"/>
      <c r="L42" s="1585">
        <v>68.959999999999994</v>
      </c>
      <c r="M42">
        <v>9</v>
      </c>
    </row>
    <row r="43" spans="1:13" ht="48">
      <c r="A43" s="1581">
        <v>43</v>
      </c>
      <c r="B43" s="1581" t="s">
        <v>8</v>
      </c>
      <c r="C43" s="1581" t="s">
        <v>5</v>
      </c>
      <c r="D43" s="1582">
        <v>578952007</v>
      </c>
      <c r="E43" s="1582" t="s">
        <v>15</v>
      </c>
      <c r="F43" s="436"/>
      <c r="G43" s="436"/>
      <c r="H43" s="1580" t="s">
        <v>1395</v>
      </c>
      <c r="I43" s="1579" t="s">
        <v>1396</v>
      </c>
      <c r="J43" s="553">
        <v>13</v>
      </c>
      <c r="K43" s="553">
        <v>5.5</v>
      </c>
      <c r="L43" s="1585">
        <v>52.98</v>
      </c>
      <c r="M43">
        <v>6</v>
      </c>
    </row>
    <row r="44" spans="1:13">
      <c r="A44" s="1581">
        <v>44</v>
      </c>
      <c r="B44" s="1581" t="s">
        <v>8</v>
      </c>
      <c r="C44" s="1581" t="s">
        <v>7</v>
      </c>
      <c r="D44" s="1582">
        <v>578572005</v>
      </c>
      <c r="E44" s="1582" t="s">
        <v>6</v>
      </c>
      <c r="F44" s="436">
        <v>50</v>
      </c>
      <c r="G44" s="436">
        <v>250</v>
      </c>
      <c r="H44" s="1580" t="s">
        <v>1401</v>
      </c>
      <c r="I44" s="1579" t="s">
        <v>1402</v>
      </c>
      <c r="J44" s="553">
        <v>9.0500000000000007</v>
      </c>
      <c r="K44" s="553">
        <v>5.5</v>
      </c>
      <c r="L44" s="1585">
        <v>29.15</v>
      </c>
      <c r="M44">
        <v>1</v>
      </c>
    </row>
    <row r="45" spans="1:13" ht="60">
      <c r="A45" s="1580">
        <v>46</v>
      </c>
      <c r="B45" s="1580" t="s">
        <v>1</v>
      </c>
      <c r="C45" s="1580" t="s">
        <v>2</v>
      </c>
      <c r="D45" s="1583">
        <v>579582006</v>
      </c>
      <c r="E45" s="1583" t="s">
        <v>492</v>
      </c>
      <c r="F45" s="436"/>
      <c r="G45" s="436"/>
      <c r="H45" s="1580" t="s">
        <v>1442</v>
      </c>
      <c r="I45" s="1579" t="s">
        <v>1443</v>
      </c>
      <c r="J45" s="553">
        <v>9.9</v>
      </c>
      <c r="K45" s="553">
        <v>5.5</v>
      </c>
      <c r="L45" s="1585">
        <v>29.77</v>
      </c>
      <c r="M45">
        <v>7</v>
      </c>
    </row>
    <row r="46" spans="1:13" s="1047" customFormat="1">
      <c r="A46" s="1659"/>
      <c r="B46" s="1655"/>
      <c r="C46" s="1655" t="s">
        <v>1774</v>
      </c>
      <c r="D46" s="856"/>
      <c r="E46" s="856"/>
      <c r="F46" s="856"/>
      <c r="G46" s="856"/>
      <c r="H46" s="1656"/>
      <c r="I46" s="1657"/>
      <c r="J46" s="1660">
        <f>SUM(J40:J45)</f>
        <v>72.825000000000003</v>
      </c>
      <c r="K46" s="1660"/>
      <c r="L46" s="1660">
        <f>SUM(L40:L45)</f>
        <v>279.31</v>
      </c>
      <c r="M46" s="1660">
        <f>SUM(M40:M45)</f>
        <v>29</v>
      </c>
    </row>
    <row r="47" spans="1:13" ht="21">
      <c r="A47" s="1807" t="s">
        <v>2469</v>
      </c>
      <c r="B47" s="1807"/>
      <c r="C47" s="1807"/>
      <c r="D47" s="1807"/>
      <c r="E47" s="1807"/>
      <c r="F47" s="163"/>
      <c r="G47" s="163"/>
      <c r="H47" s="1277"/>
      <c r="I47" s="1264"/>
      <c r="J47" s="609"/>
      <c r="K47" s="576"/>
      <c r="L47" s="576"/>
    </row>
    <row r="48" spans="1:13">
      <c r="A48" s="608"/>
      <c r="B48" s="608"/>
      <c r="C48" s="608"/>
      <c r="D48" s="1278"/>
      <c r="E48" s="1279"/>
      <c r="F48" s="163"/>
      <c r="G48" s="163"/>
      <c r="H48" s="1277"/>
      <c r="I48" s="1264"/>
      <c r="J48" s="609"/>
      <c r="K48" s="576"/>
      <c r="L48" s="576"/>
    </row>
    <row r="49" spans="1:18">
      <c r="A49" s="1580">
        <v>50</v>
      </c>
      <c r="B49" s="1580" t="s">
        <v>57</v>
      </c>
      <c r="C49" s="1580" t="s">
        <v>65</v>
      </c>
      <c r="D49" s="1583">
        <v>504282003</v>
      </c>
      <c r="E49" s="1583" t="s">
        <v>469</v>
      </c>
      <c r="F49" s="436"/>
      <c r="G49" s="436"/>
      <c r="H49" s="1583"/>
      <c r="I49" s="1579" t="s">
        <v>795</v>
      </c>
      <c r="J49" s="553">
        <v>10</v>
      </c>
      <c r="K49" s="553">
        <v>5.5</v>
      </c>
      <c r="L49" s="553">
        <v>78.27</v>
      </c>
      <c r="M49" s="1652">
        <v>1</v>
      </c>
    </row>
    <row r="50" spans="1:18">
      <c r="A50" s="1580">
        <v>62</v>
      </c>
      <c r="B50" s="1580" t="s">
        <v>31</v>
      </c>
      <c r="C50" s="1580" t="s">
        <v>33</v>
      </c>
      <c r="D50" s="1583">
        <v>506692003</v>
      </c>
      <c r="E50" s="1583" t="s">
        <v>2698</v>
      </c>
      <c r="F50" s="436">
        <v>20</v>
      </c>
      <c r="G50" s="436">
        <v>90</v>
      </c>
      <c r="H50" s="1583"/>
      <c r="I50" s="1579" t="s">
        <v>2699</v>
      </c>
      <c r="J50" s="553">
        <v>4</v>
      </c>
      <c r="K50" s="553">
        <v>5.5</v>
      </c>
      <c r="L50" s="553">
        <v>50</v>
      </c>
      <c r="M50" s="1652">
        <v>1</v>
      </c>
    </row>
    <row r="51" spans="1:18">
      <c r="A51" s="1580">
        <v>73</v>
      </c>
      <c r="B51" s="1580" t="s">
        <v>8</v>
      </c>
      <c r="C51" s="1580" t="s">
        <v>7</v>
      </c>
      <c r="D51" s="1583">
        <v>578572003</v>
      </c>
      <c r="E51" s="1583" t="s">
        <v>9</v>
      </c>
      <c r="F51" s="436">
        <v>2</v>
      </c>
      <c r="G51" s="436">
        <v>5</v>
      </c>
      <c r="H51" s="1583"/>
      <c r="I51" s="1579"/>
      <c r="J51" s="553">
        <f>F51</f>
        <v>2</v>
      </c>
      <c r="K51" s="553">
        <v>5.5</v>
      </c>
      <c r="L51" s="553">
        <f>G51</f>
        <v>5</v>
      </c>
      <c r="M51">
        <v>1</v>
      </c>
    </row>
    <row r="52" spans="1:18" s="1047" customFormat="1">
      <c r="A52" s="1655"/>
      <c r="B52" s="1655"/>
      <c r="C52" s="1655"/>
      <c r="D52" s="856"/>
      <c r="E52" s="1656" t="s">
        <v>2474</v>
      </c>
      <c r="F52" s="856"/>
      <c r="G52" s="856"/>
      <c r="H52" s="1656"/>
      <c r="I52" s="1657"/>
      <c r="J52" s="1661">
        <f>SUM(J49:J51)</f>
        <v>16</v>
      </c>
      <c r="K52" s="1660"/>
      <c r="L52" s="1661">
        <f>SUM(L49:L51)</f>
        <v>133.26999999999998</v>
      </c>
      <c r="M52" s="1661">
        <f>SUM(M49:M51)</f>
        <v>3</v>
      </c>
    </row>
    <row r="53" spans="1:18">
      <c r="A53" s="142"/>
      <c r="B53" s="142"/>
      <c r="C53" s="142"/>
      <c r="D53" s="141"/>
      <c r="E53" s="571"/>
      <c r="F53" s="141"/>
      <c r="G53" s="141"/>
      <c r="H53" s="571"/>
      <c r="I53" s="554"/>
      <c r="J53" s="572"/>
      <c r="K53" s="184"/>
      <c r="L53" s="572"/>
    </row>
    <row r="54" spans="1:18">
      <c r="A54" s="145"/>
      <c r="B54" s="145"/>
      <c r="C54" s="145"/>
      <c r="D54" s="116"/>
      <c r="E54" s="1289" t="s">
        <v>2152</v>
      </c>
      <c r="F54" s="116"/>
      <c r="G54" s="116"/>
      <c r="H54" s="1289" t="s">
        <v>2152</v>
      </c>
      <c r="I54" s="346"/>
      <c r="J54" s="607">
        <f>J52+J46+J37</f>
        <v>436.71999999999997</v>
      </c>
      <c r="K54" s="181"/>
      <c r="L54" s="607">
        <f>L52+L46+L37</f>
        <v>1617.31</v>
      </c>
      <c r="M54" s="607">
        <f>M52+M46+M37</f>
        <v>145</v>
      </c>
    </row>
    <row r="58" spans="1:18" ht="33.6">
      <c r="A58" s="1662" t="s">
        <v>2887</v>
      </c>
    </row>
    <row r="60" spans="1:18" ht="23.4">
      <c r="A60" s="1949" t="s">
        <v>2471</v>
      </c>
      <c r="B60" s="1949"/>
      <c r="C60" s="1949"/>
      <c r="D60" s="1949"/>
      <c r="E60" s="1950"/>
      <c r="F60" s="1292"/>
      <c r="G60" s="1293"/>
      <c r="H60" s="1635"/>
      <c r="I60" s="1294"/>
      <c r="J60" s="71"/>
      <c r="K60" s="1295"/>
      <c r="L60" s="1296"/>
      <c r="P60" s="3"/>
      <c r="Q60" s="3"/>
      <c r="R60" s="3"/>
    </row>
    <row r="61" spans="1:18" ht="26.4">
      <c r="A61" s="1625">
        <v>1</v>
      </c>
      <c r="B61" s="1629" t="s">
        <v>31</v>
      </c>
      <c r="C61" s="1629" t="s">
        <v>36</v>
      </c>
      <c r="D61" s="1628">
        <v>506323019</v>
      </c>
      <c r="E61" s="434" t="s">
        <v>495</v>
      </c>
      <c r="F61" s="488">
        <v>9.6</v>
      </c>
      <c r="G61" s="488">
        <v>19.709420000000001</v>
      </c>
      <c r="H61" s="13" t="s">
        <v>2319</v>
      </c>
      <c r="I61" s="1627" t="s">
        <v>870</v>
      </c>
      <c r="J61" s="489">
        <v>9.6</v>
      </c>
      <c r="K61" s="489"/>
      <c r="L61" s="489">
        <v>19.71</v>
      </c>
      <c r="M61">
        <v>1</v>
      </c>
      <c r="P61" s="490"/>
      <c r="Q61" s="490"/>
      <c r="R61" s="490"/>
    </row>
    <row r="62" spans="1:18" ht="45.6">
      <c r="A62" s="1625">
        <v>2</v>
      </c>
      <c r="B62" s="1626" t="s">
        <v>31</v>
      </c>
      <c r="C62" s="1626" t="s">
        <v>151</v>
      </c>
      <c r="D62" s="1630">
        <v>506033006</v>
      </c>
      <c r="E62" s="493" t="s">
        <v>152</v>
      </c>
      <c r="F62" s="488">
        <v>8.35</v>
      </c>
      <c r="G62" s="488">
        <v>14.44</v>
      </c>
      <c r="H62" s="1634" t="s">
        <v>2320</v>
      </c>
      <c r="I62" s="1627" t="s">
        <v>882</v>
      </c>
      <c r="J62" s="489">
        <v>6.95</v>
      </c>
      <c r="K62" s="489"/>
      <c r="L62" s="489">
        <v>14.43</v>
      </c>
      <c r="M62">
        <v>4</v>
      </c>
      <c r="P62" s="490"/>
      <c r="Q62" s="490"/>
      <c r="R62" s="490"/>
    </row>
    <row r="63" spans="1:18" ht="136.80000000000001">
      <c r="A63" s="1625">
        <v>3</v>
      </c>
      <c r="B63" s="1629" t="s">
        <v>31</v>
      </c>
      <c r="C63" s="1629" t="s">
        <v>30</v>
      </c>
      <c r="D63" s="1628">
        <v>506073023</v>
      </c>
      <c r="E63" s="434" t="s">
        <v>148</v>
      </c>
      <c r="F63" s="488">
        <v>33</v>
      </c>
      <c r="G63" s="488">
        <v>79</v>
      </c>
      <c r="H63" s="12" t="s">
        <v>2174</v>
      </c>
      <c r="I63" s="1627" t="s">
        <v>924</v>
      </c>
      <c r="J63" s="489">
        <v>32.1</v>
      </c>
      <c r="K63" s="489"/>
      <c r="L63" s="489">
        <v>73.400000000000006</v>
      </c>
      <c r="M63">
        <v>9</v>
      </c>
      <c r="P63" s="490"/>
      <c r="Q63" s="490"/>
      <c r="R63" s="490"/>
    </row>
    <row r="64" spans="1:18" ht="22.8">
      <c r="A64" s="1625">
        <v>4</v>
      </c>
      <c r="B64" s="1629" t="s">
        <v>29</v>
      </c>
      <c r="C64" s="1629" t="s">
        <v>5</v>
      </c>
      <c r="D64" s="1628">
        <v>509183005</v>
      </c>
      <c r="E64" s="434" t="s">
        <v>502</v>
      </c>
      <c r="F64" s="488">
        <v>10.050000000000001</v>
      </c>
      <c r="G64" s="488">
        <v>29.434799999999999</v>
      </c>
      <c r="H64" s="13" t="s">
        <v>2321</v>
      </c>
      <c r="I64" s="1627" t="s">
        <v>966</v>
      </c>
      <c r="J64" s="489">
        <v>10.050000000000001</v>
      </c>
      <c r="K64" s="489"/>
      <c r="L64" s="489">
        <v>29.43</v>
      </c>
      <c r="M64">
        <v>1</v>
      </c>
      <c r="P64" s="490"/>
      <c r="Q64" s="490"/>
      <c r="R64" s="490"/>
    </row>
    <row r="65" spans="1:18" ht="34.200000000000003">
      <c r="A65" s="1625">
        <v>5</v>
      </c>
      <c r="B65" s="1629" t="s">
        <v>29</v>
      </c>
      <c r="C65" s="1629" t="s">
        <v>5</v>
      </c>
      <c r="D65" s="1628">
        <v>509183007</v>
      </c>
      <c r="E65" s="434" t="s">
        <v>503</v>
      </c>
      <c r="F65" s="488">
        <v>21.79</v>
      </c>
      <c r="G65" s="488">
        <v>70.731160000000003</v>
      </c>
      <c r="H65" s="13" t="s">
        <v>2322</v>
      </c>
      <c r="I65" s="1627" t="s">
        <v>965</v>
      </c>
      <c r="J65" s="489">
        <v>21.79</v>
      </c>
      <c r="K65" s="489"/>
      <c r="L65" s="489">
        <v>70.73</v>
      </c>
      <c r="M65">
        <v>1</v>
      </c>
      <c r="P65" s="490"/>
      <c r="Q65" s="490"/>
      <c r="R65" s="490"/>
    </row>
    <row r="66" spans="1:18">
      <c r="A66" s="1625">
        <v>6</v>
      </c>
      <c r="B66" s="1629" t="s">
        <v>29</v>
      </c>
      <c r="C66" s="1629" t="s">
        <v>5</v>
      </c>
      <c r="D66" s="1628">
        <v>509183018</v>
      </c>
      <c r="E66" s="434" t="s">
        <v>504</v>
      </c>
      <c r="F66" s="488">
        <v>15.2</v>
      </c>
      <c r="G66" s="488">
        <v>51.704770000000003</v>
      </c>
      <c r="H66" s="13" t="s">
        <v>2323</v>
      </c>
      <c r="I66" s="1627" t="s">
        <v>967</v>
      </c>
      <c r="J66" s="489">
        <v>15.2</v>
      </c>
      <c r="K66" s="489"/>
      <c r="L66" s="489">
        <v>51.7</v>
      </c>
      <c r="M66">
        <v>1</v>
      </c>
      <c r="P66" s="490"/>
      <c r="Q66" s="490"/>
      <c r="R66" s="490"/>
    </row>
    <row r="67" spans="1:18" ht="45.6">
      <c r="A67" s="1958">
        <v>7</v>
      </c>
      <c r="B67" s="1952" t="s">
        <v>135</v>
      </c>
      <c r="C67" s="1952" t="s">
        <v>106</v>
      </c>
      <c r="D67" s="1971">
        <v>509543012</v>
      </c>
      <c r="E67" s="1947" t="s">
        <v>505</v>
      </c>
      <c r="F67" s="488">
        <v>11.95</v>
      </c>
      <c r="G67" s="488">
        <v>88.34</v>
      </c>
      <c r="H67" s="1634" t="s">
        <v>2324</v>
      </c>
      <c r="I67" s="1627" t="s">
        <v>1141</v>
      </c>
      <c r="J67" s="489">
        <v>1.95</v>
      </c>
      <c r="K67" s="489"/>
      <c r="L67" s="489">
        <v>7.03</v>
      </c>
      <c r="M67">
        <v>4</v>
      </c>
      <c r="P67" s="490"/>
      <c r="Q67" s="490"/>
      <c r="R67" s="490"/>
    </row>
    <row r="68" spans="1:18" ht="26.4">
      <c r="A68" s="1959"/>
      <c r="B68" s="1953"/>
      <c r="C68" s="1953"/>
      <c r="D68" s="1971"/>
      <c r="E68" s="1947"/>
      <c r="F68" s="488"/>
      <c r="G68" s="488"/>
      <c r="H68" s="1634" t="s">
        <v>2325</v>
      </c>
      <c r="I68" s="1627" t="s">
        <v>1142</v>
      </c>
      <c r="J68" s="489">
        <v>10</v>
      </c>
      <c r="K68" s="489"/>
      <c r="L68" s="489">
        <v>81.31</v>
      </c>
      <c r="M68">
        <v>1</v>
      </c>
      <c r="P68" s="490"/>
      <c r="Q68" s="490"/>
      <c r="R68" s="490"/>
    </row>
    <row r="69" spans="1:18" ht="26.4">
      <c r="A69" s="1958">
        <v>9</v>
      </c>
      <c r="B69" s="1952" t="s">
        <v>135</v>
      </c>
      <c r="C69" s="1952" t="s">
        <v>134</v>
      </c>
      <c r="D69" s="1965">
        <v>509293003</v>
      </c>
      <c r="E69" s="1944" t="s">
        <v>506</v>
      </c>
      <c r="F69" s="488">
        <v>7.25</v>
      </c>
      <c r="G69" s="488">
        <v>15.87</v>
      </c>
      <c r="H69" s="13" t="s">
        <v>2327</v>
      </c>
      <c r="I69" s="1627" t="s">
        <v>1175</v>
      </c>
      <c r="J69" s="489">
        <v>2</v>
      </c>
      <c r="K69" s="489"/>
      <c r="L69" s="489">
        <v>5.48</v>
      </c>
      <c r="M69">
        <v>2</v>
      </c>
      <c r="P69" s="490"/>
      <c r="Q69" s="490"/>
      <c r="R69" s="490"/>
    </row>
    <row r="70" spans="1:18" ht="45.6">
      <c r="A70" s="1959"/>
      <c r="B70" s="1953"/>
      <c r="C70" s="1953"/>
      <c r="D70" s="1967"/>
      <c r="E70" s="1946"/>
      <c r="F70" s="488"/>
      <c r="G70" s="488"/>
      <c r="H70" s="13" t="s">
        <v>2328</v>
      </c>
      <c r="I70" s="1627" t="s">
        <v>1176</v>
      </c>
      <c r="J70" s="489">
        <v>4</v>
      </c>
      <c r="K70" s="489"/>
      <c r="L70" s="489">
        <v>10.38</v>
      </c>
      <c r="M70">
        <v>4</v>
      </c>
      <c r="P70" s="490"/>
      <c r="Q70" s="490"/>
      <c r="R70" s="490"/>
    </row>
    <row r="71" spans="1:18" ht="45.6">
      <c r="A71" s="1625">
        <v>12</v>
      </c>
      <c r="B71" s="1629" t="s">
        <v>130</v>
      </c>
      <c r="C71" s="1629" t="s">
        <v>510</v>
      </c>
      <c r="D71" s="1630">
        <v>542733006</v>
      </c>
      <c r="E71" s="493" t="s">
        <v>511</v>
      </c>
      <c r="F71" s="488">
        <v>33.54</v>
      </c>
      <c r="G71" s="488">
        <v>94.19</v>
      </c>
      <c r="H71" s="13" t="s">
        <v>2439</v>
      </c>
      <c r="I71" s="1627" t="s">
        <v>1459</v>
      </c>
      <c r="J71" s="489">
        <v>33.54</v>
      </c>
      <c r="K71" s="489"/>
      <c r="L71" s="489">
        <v>94.19</v>
      </c>
      <c r="M71">
        <v>5</v>
      </c>
      <c r="P71" s="490"/>
      <c r="Q71" s="490"/>
      <c r="R71" s="490"/>
    </row>
    <row r="72" spans="1:18" ht="22.8">
      <c r="A72" s="1625">
        <v>13</v>
      </c>
      <c r="B72" s="1629" t="s">
        <v>8</v>
      </c>
      <c r="C72" s="1629" t="s">
        <v>97</v>
      </c>
      <c r="D72" s="1630">
        <v>578383001</v>
      </c>
      <c r="E72" s="493" t="s">
        <v>128</v>
      </c>
      <c r="F72" s="488">
        <v>39</v>
      </c>
      <c r="G72" s="488">
        <v>234</v>
      </c>
      <c r="H72" s="13" t="s">
        <v>1467</v>
      </c>
      <c r="I72" s="1627" t="s">
        <v>1468</v>
      </c>
      <c r="J72" s="489">
        <v>2.2250000000000001</v>
      </c>
      <c r="K72" s="489"/>
      <c r="L72" s="489">
        <v>3.96</v>
      </c>
      <c r="M72">
        <v>2</v>
      </c>
      <c r="P72" s="490"/>
      <c r="Q72" s="490"/>
      <c r="R72" s="490"/>
    </row>
    <row r="73" spans="1:18" ht="22.8">
      <c r="A73" s="1625">
        <v>14</v>
      </c>
      <c r="B73" s="1629" t="s">
        <v>8</v>
      </c>
      <c r="C73" s="1629" t="s">
        <v>97</v>
      </c>
      <c r="D73" s="1628">
        <v>578383039</v>
      </c>
      <c r="E73" s="434" t="s">
        <v>127</v>
      </c>
      <c r="F73" s="488">
        <v>3.2</v>
      </c>
      <c r="G73" s="488">
        <v>6.0689200000000003</v>
      </c>
      <c r="H73" s="13" t="s">
        <v>1469</v>
      </c>
      <c r="I73" s="1627" t="s">
        <v>1470</v>
      </c>
      <c r="J73" s="489">
        <v>3.2</v>
      </c>
      <c r="K73" s="489"/>
      <c r="L73" s="489">
        <v>6.07</v>
      </c>
      <c r="M73">
        <v>2</v>
      </c>
      <c r="P73" s="490"/>
      <c r="Q73" s="490"/>
      <c r="R73" s="490"/>
    </row>
    <row r="74" spans="1:18" ht="22.8">
      <c r="A74" s="1625">
        <v>15</v>
      </c>
      <c r="B74" s="1629" t="s">
        <v>8</v>
      </c>
      <c r="C74" s="1629" t="s">
        <v>97</v>
      </c>
      <c r="D74" s="1628">
        <v>578383045</v>
      </c>
      <c r="E74" s="434" t="s">
        <v>514</v>
      </c>
      <c r="F74" s="488">
        <v>4.8</v>
      </c>
      <c r="G74" s="488">
        <v>9.6238299999999999</v>
      </c>
      <c r="H74" s="13" t="s">
        <v>1471</v>
      </c>
      <c r="I74" s="1627" t="s">
        <v>1472</v>
      </c>
      <c r="J74" s="489">
        <v>4.8</v>
      </c>
      <c r="K74" s="489"/>
      <c r="L74" s="489">
        <v>9.6199999999999992</v>
      </c>
      <c r="M74">
        <v>3</v>
      </c>
      <c r="P74" s="490"/>
      <c r="Q74" s="490"/>
      <c r="R74" s="490"/>
    </row>
    <row r="75" spans="1:18" ht="57">
      <c r="A75" s="1625">
        <v>16</v>
      </c>
      <c r="B75" s="1629" t="s">
        <v>1</v>
      </c>
      <c r="C75" s="1629" t="s">
        <v>77</v>
      </c>
      <c r="D75" s="1628">
        <v>579143006</v>
      </c>
      <c r="E75" s="434" t="s">
        <v>121</v>
      </c>
      <c r="F75" s="488">
        <v>25</v>
      </c>
      <c r="G75" s="488">
        <v>68</v>
      </c>
      <c r="H75" s="13" t="s">
        <v>1473</v>
      </c>
      <c r="I75" s="1627" t="s">
        <v>1474</v>
      </c>
      <c r="J75" s="489">
        <v>24.6</v>
      </c>
      <c r="K75" s="489"/>
      <c r="L75" s="489">
        <v>67.349999999999994</v>
      </c>
      <c r="M75">
        <v>7</v>
      </c>
      <c r="P75" s="490"/>
      <c r="Q75" s="490"/>
      <c r="R75" s="490"/>
    </row>
    <row r="76" spans="1:18" ht="22.8">
      <c r="A76" s="1625">
        <v>17</v>
      </c>
      <c r="B76" s="1629" t="s">
        <v>1</v>
      </c>
      <c r="C76" s="1629" t="s">
        <v>77</v>
      </c>
      <c r="D76" s="1628">
        <v>579143010</v>
      </c>
      <c r="E76" s="434" t="s">
        <v>122</v>
      </c>
      <c r="F76" s="488">
        <v>6</v>
      </c>
      <c r="G76" s="488">
        <v>18.32</v>
      </c>
      <c r="H76" s="13" t="s">
        <v>1475</v>
      </c>
      <c r="I76" s="1627" t="s">
        <v>1476</v>
      </c>
      <c r="J76" s="489">
        <v>6</v>
      </c>
      <c r="K76" s="489"/>
      <c r="L76" s="489">
        <v>18.32</v>
      </c>
      <c r="M76">
        <v>3</v>
      </c>
      <c r="P76" s="490"/>
      <c r="Q76" s="490"/>
      <c r="R76" s="490"/>
    </row>
    <row r="77" spans="1:18" ht="45.6">
      <c r="A77" s="1625">
        <v>18</v>
      </c>
      <c r="B77" s="1629" t="s">
        <v>1</v>
      </c>
      <c r="C77" s="1629" t="s">
        <v>114</v>
      </c>
      <c r="D77" s="1628">
        <v>579873001</v>
      </c>
      <c r="E77" s="434" t="s">
        <v>515</v>
      </c>
      <c r="F77" s="488">
        <v>6.5</v>
      </c>
      <c r="G77" s="488">
        <v>12.44712</v>
      </c>
      <c r="H77" s="13" t="s">
        <v>1477</v>
      </c>
      <c r="I77" s="1627" t="s">
        <v>1478</v>
      </c>
      <c r="J77" s="489">
        <v>6.5</v>
      </c>
      <c r="K77" s="489"/>
      <c r="L77" s="489">
        <v>12.45</v>
      </c>
      <c r="M77">
        <v>6</v>
      </c>
      <c r="P77" s="490"/>
      <c r="Q77" s="490"/>
      <c r="R77" s="490"/>
    </row>
    <row r="78" spans="1:18" ht="102.6">
      <c r="A78" s="1958">
        <v>19</v>
      </c>
      <c r="B78" s="1952" t="s">
        <v>1</v>
      </c>
      <c r="C78" s="1952" t="s">
        <v>2</v>
      </c>
      <c r="D78" s="1965">
        <v>579583010</v>
      </c>
      <c r="E78" s="1944" t="s">
        <v>516</v>
      </c>
      <c r="F78" s="488">
        <v>27</v>
      </c>
      <c r="G78" s="488">
        <v>78.459999999999994</v>
      </c>
      <c r="H78" s="13" t="s">
        <v>1485</v>
      </c>
      <c r="I78" s="1627" t="s">
        <v>1486</v>
      </c>
      <c r="J78" s="489">
        <v>12</v>
      </c>
      <c r="K78" s="489"/>
      <c r="L78" s="489">
        <v>37.07</v>
      </c>
      <c r="M78">
        <v>12</v>
      </c>
      <c r="P78" s="490"/>
      <c r="Q78" s="490"/>
      <c r="R78" s="490"/>
    </row>
    <row r="79" spans="1:18" ht="68.400000000000006">
      <c r="A79" s="1964"/>
      <c r="B79" s="1963"/>
      <c r="C79" s="1963"/>
      <c r="D79" s="1966"/>
      <c r="E79" s="1945"/>
      <c r="F79" s="488"/>
      <c r="G79" s="488"/>
      <c r="H79" s="13" t="s">
        <v>1487</v>
      </c>
      <c r="I79" s="1627" t="s">
        <v>1488</v>
      </c>
      <c r="J79" s="489">
        <v>11</v>
      </c>
      <c r="K79" s="489"/>
      <c r="L79" s="489">
        <v>31.52</v>
      </c>
      <c r="M79">
        <v>7</v>
      </c>
      <c r="P79" s="490"/>
      <c r="Q79" s="490"/>
      <c r="R79" s="490"/>
    </row>
    <row r="80" spans="1:18" ht="45.6">
      <c r="A80" s="1959"/>
      <c r="B80" s="1953"/>
      <c r="C80" s="1953"/>
      <c r="D80" s="1967"/>
      <c r="E80" s="1946"/>
      <c r="F80" s="488"/>
      <c r="G80" s="488"/>
      <c r="H80" s="13" t="s">
        <v>1489</v>
      </c>
      <c r="I80" s="1627" t="s">
        <v>1490</v>
      </c>
      <c r="J80" s="489">
        <v>4</v>
      </c>
      <c r="K80" s="489"/>
      <c r="L80" s="489">
        <v>9.8699999999999992</v>
      </c>
      <c r="M80">
        <v>4</v>
      </c>
      <c r="P80" s="490"/>
      <c r="Q80" s="490"/>
      <c r="R80" s="490"/>
    </row>
    <row r="81" spans="1:18" ht="45.6">
      <c r="A81" s="1625">
        <v>20</v>
      </c>
      <c r="B81" s="1629" t="s">
        <v>1</v>
      </c>
      <c r="C81" s="1629" t="s">
        <v>5</v>
      </c>
      <c r="D81" s="1628">
        <v>579803003</v>
      </c>
      <c r="E81" s="434" t="s">
        <v>517</v>
      </c>
      <c r="F81" s="488">
        <v>12</v>
      </c>
      <c r="G81" s="488">
        <v>48.034190000000002</v>
      </c>
      <c r="H81" s="13" t="s">
        <v>1491</v>
      </c>
      <c r="I81" s="1627" t="s">
        <v>1492</v>
      </c>
      <c r="J81" s="489">
        <v>12</v>
      </c>
      <c r="K81" s="489"/>
      <c r="L81" s="489">
        <v>48.03</v>
      </c>
      <c r="M81">
        <v>6</v>
      </c>
      <c r="P81" s="490"/>
      <c r="Q81" s="490"/>
      <c r="R81" s="490"/>
    </row>
    <row r="82" spans="1:18" ht="22.8">
      <c r="A82" s="1625">
        <v>21</v>
      </c>
      <c r="B82" s="1629" t="s">
        <v>1</v>
      </c>
      <c r="C82" s="1629" t="s">
        <v>5</v>
      </c>
      <c r="D82" s="1628">
        <v>579803004</v>
      </c>
      <c r="E82" s="434" t="s">
        <v>518</v>
      </c>
      <c r="F82" s="488">
        <v>6</v>
      </c>
      <c r="G82" s="488">
        <v>30.747779999999999</v>
      </c>
      <c r="H82" s="13" t="s">
        <v>1493</v>
      </c>
      <c r="I82" s="1627" t="s">
        <v>1494</v>
      </c>
      <c r="J82" s="489">
        <v>6</v>
      </c>
      <c r="K82" s="489"/>
      <c r="L82" s="489">
        <v>30.75</v>
      </c>
      <c r="M82">
        <v>2</v>
      </c>
      <c r="P82" s="490"/>
      <c r="Q82" s="490"/>
      <c r="R82" s="490"/>
    </row>
    <row r="83" spans="1:18" ht="91.2">
      <c r="A83" s="1625">
        <v>22</v>
      </c>
      <c r="B83" s="1629" t="s">
        <v>1</v>
      </c>
      <c r="C83" s="1629" t="s">
        <v>5</v>
      </c>
      <c r="D83" s="1628">
        <v>579803018</v>
      </c>
      <c r="E83" s="434" t="s">
        <v>519</v>
      </c>
      <c r="F83" s="488">
        <v>33.875</v>
      </c>
      <c r="G83" s="488">
        <v>126.53663</v>
      </c>
      <c r="H83" s="13" t="s">
        <v>1495</v>
      </c>
      <c r="I83" s="1627" t="s">
        <v>1496</v>
      </c>
      <c r="J83" s="489">
        <v>33.875</v>
      </c>
      <c r="K83" s="489"/>
      <c r="L83" s="489">
        <v>126.54</v>
      </c>
      <c r="M83">
        <v>11</v>
      </c>
      <c r="P83" s="490"/>
      <c r="Q83" s="490"/>
      <c r="R83" s="490"/>
    </row>
    <row r="84" spans="1:18" s="1047" customFormat="1">
      <c r="A84" s="1678"/>
      <c r="B84" s="1679"/>
      <c r="C84" s="1679"/>
      <c r="D84" s="1680"/>
      <c r="E84" s="621" t="s">
        <v>1773</v>
      </c>
      <c r="F84" s="1681"/>
      <c r="G84" s="1681"/>
      <c r="H84" s="1681"/>
      <c r="I84" s="1682"/>
      <c r="J84" s="1683">
        <f>SUM(J61:J83)</f>
        <v>273.38</v>
      </c>
      <c r="K84" s="1683"/>
      <c r="L84" s="1683">
        <f>SUM(L61:L83)</f>
        <v>859.34</v>
      </c>
      <c r="M84" s="1683">
        <f>SUM(M61:M83)</f>
        <v>98</v>
      </c>
      <c r="P84" s="1681"/>
      <c r="Q84" s="1681"/>
      <c r="R84" s="1681"/>
    </row>
    <row r="85" spans="1:18" ht="23.4">
      <c r="A85" s="1951" t="s">
        <v>2470</v>
      </c>
      <c r="B85" s="1951"/>
      <c r="C85" s="1951"/>
      <c r="D85" s="1951"/>
      <c r="E85" s="1951"/>
      <c r="F85" s="1308"/>
      <c r="G85" s="1308"/>
      <c r="H85" s="1308"/>
      <c r="I85" s="1309"/>
      <c r="J85" s="1308"/>
      <c r="K85" s="1308"/>
      <c r="L85" s="1308"/>
      <c r="P85" s="3"/>
      <c r="Q85" s="3"/>
      <c r="R85" s="3"/>
    </row>
    <row r="86" spans="1:18" ht="26.4">
      <c r="A86" s="1625">
        <v>26</v>
      </c>
      <c r="B86" s="1629" t="s">
        <v>31</v>
      </c>
      <c r="C86" s="1629" t="s">
        <v>151</v>
      </c>
      <c r="D86" s="1628">
        <v>506033007</v>
      </c>
      <c r="E86" s="434" t="s">
        <v>496</v>
      </c>
      <c r="F86" s="488">
        <v>15.2</v>
      </c>
      <c r="G86" s="488">
        <v>41.83</v>
      </c>
      <c r="H86" s="1634" t="s">
        <v>2332</v>
      </c>
      <c r="I86" s="1627" t="s">
        <v>883</v>
      </c>
      <c r="J86" s="489">
        <v>15.2</v>
      </c>
      <c r="K86" s="489"/>
      <c r="L86" s="489">
        <v>41.83</v>
      </c>
      <c r="M86">
        <v>2</v>
      </c>
      <c r="P86" s="489"/>
      <c r="Q86" s="490"/>
      <c r="R86" s="490"/>
    </row>
    <row r="87" spans="1:18" ht="39.6">
      <c r="A87" s="1310">
        <v>30</v>
      </c>
      <c r="B87" s="1624" t="s">
        <v>130</v>
      </c>
      <c r="C87" s="1624" t="s">
        <v>133</v>
      </c>
      <c r="D87" s="1628">
        <v>542733005</v>
      </c>
      <c r="E87" s="434" t="s">
        <v>447</v>
      </c>
      <c r="F87" s="436">
        <v>10.5</v>
      </c>
      <c r="G87" s="436">
        <v>23.35</v>
      </c>
      <c r="H87" s="1634" t="s">
        <v>1458</v>
      </c>
      <c r="I87" s="1627" t="s">
        <v>1772</v>
      </c>
      <c r="J87" s="489">
        <v>10.5</v>
      </c>
      <c r="K87" s="489"/>
      <c r="L87" s="489">
        <v>23.35</v>
      </c>
      <c r="M87">
        <v>2</v>
      </c>
      <c r="P87" s="510"/>
      <c r="Q87" s="511"/>
      <c r="R87" s="511"/>
    </row>
    <row r="88" spans="1:18" ht="22.8">
      <c r="A88" s="1958">
        <v>31</v>
      </c>
      <c r="B88" s="1952" t="s">
        <v>8</v>
      </c>
      <c r="C88" s="1961" t="s">
        <v>5</v>
      </c>
      <c r="D88" s="1969">
        <v>578953035</v>
      </c>
      <c r="E88" s="1944" t="s">
        <v>216</v>
      </c>
      <c r="F88" s="427">
        <v>21</v>
      </c>
      <c r="G88" s="427">
        <v>135</v>
      </c>
      <c r="H88" s="1634" t="s">
        <v>1464</v>
      </c>
      <c r="I88" s="1627" t="s">
        <v>2182</v>
      </c>
      <c r="J88" s="398">
        <v>6</v>
      </c>
      <c r="K88" s="398"/>
      <c r="L88" s="398">
        <v>28.39</v>
      </c>
      <c r="M88">
        <v>2</v>
      </c>
      <c r="P88" s="398"/>
      <c r="Q88" s="437"/>
      <c r="R88" s="437"/>
    </row>
    <row r="89" spans="1:18">
      <c r="A89" s="1959"/>
      <c r="B89" s="1953"/>
      <c r="C89" s="1962"/>
      <c r="D89" s="1970"/>
      <c r="E89" s="1946"/>
      <c r="F89" s="427"/>
      <c r="G89" s="427"/>
      <c r="H89" s="1634" t="s">
        <v>1465</v>
      </c>
      <c r="I89" s="355" t="s">
        <v>1466</v>
      </c>
      <c r="J89" s="398">
        <v>6</v>
      </c>
      <c r="K89" s="398"/>
      <c r="L89" s="398">
        <v>19.38</v>
      </c>
      <c r="M89">
        <v>1</v>
      </c>
      <c r="P89" s="398"/>
      <c r="Q89" s="437"/>
      <c r="R89" s="437"/>
    </row>
    <row r="90" spans="1:18" ht="57">
      <c r="A90" s="1625">
        <v>32</v>
      </c>
      <c r="B90" s="1629" t="s">
        <v>1</v>
      </c>
      <c r="C90" s="1629" t="s">
        <v>2</v>
      </c>
      <c r="D90" s="1628">
        <v>579583001</v>
      </c>
      <c r="E90" s="434" t="s">
        <v>112</v>
      </c>
      <c r="F90" s="488">
        <v>13.5</v>
      </c>
      <c r="G90" s="488">
        <v>56.48</v>
      </c>
      <c r="H90" s="1634" t="s">
        <v>1483</v>
      </c>
      <c r="I90" s="1627" t="s">
        <v>1484</v>
      </c>
      <c r="J90" s="489">
        <v>13.5</v>
      </c>
      <c r="K90" s="489"/>
      <c r="L90" s="489">
        <v>39.33</v>
      </c>
      <c r="M90">
        <v>7</v>
      </c>
      <c r="P90" s="489"/>
      <c r="Q90" s="490"/>
      <c r="R90" s="490"/>
    </row>
    <row r="91" spans="1:18" s="1047" customFormat="1">
      <c r="A91" s="1684"/>
      <c r="B91" s="1679"/>
      <c r="C91" s="1679"/>
      <c r="D91" s="1680"/>
      <c r="E91" s="621" t="s">
        <v>1774</v>
      </c>
      <c r="F91" s="1681"/>
      <c r="G91" s="1681"/>
      <c r="H91" s="1681"/>
      <c r="I91" s="1682"/>
      <c r="J91" s="1681">
        <f>SUM(J86:J90)</f>
        <v>51.2</v>
      </c>
      <c r="K91" s="1681"/>
      <c r="L91" s="1681">
        <f>SUM(L86:L90)</f>
        <v>152.28</v>
      </c>
      <c r="M91" s="1681">
        <f>SUM(M86:M90)</f>
        <v>14</v>
      </c>
      <c r="P91" s="1681"/>
      <c r="Q91" s="1681"/>
      <c r="R91" s="1681"/>
    </row>
    <row r="92" spans="1:18">
      <c r="A92" s="326"/>
      <c r="B92" s="1312"/>
      <c r="C92" s="1312"/>
      <c r="D92" s="1313"/>
      <c r="E92" s="1308"/>
      <c r="F92" s="1308"/>
      <c r="G92" s="1308"/>
      <c r="H92" s="1308"/>
      <c r="I92" s="1309"/>
      <c r="J92" s="1308"/>
      <c r="K92" s="1308"/>
      <c r="L92" s="1308"/>
      <c r="P92" s="3"/>
      <c r="Q92" s="3"/>
      <c r="R92" s="3"/>
    </row>
    <row r="93" spans="1:18" ht="21">
      <c r="A93" s="1807" t="s">
        <v>2469</v>
      </c>
      <c r="B93" s="1807"/>
      <c r="C93" s="1807"/>
      <c r="D93" s="1807"/>
      <c r="E93" s="1807"/>
      <c r="F93" s="1308"/>
      <c r="G93" s="1308"/>
      <c r="H93" s="1308"/>
      <c r="I93" s="1309"/>
      <c r="J93" s="1308"/>
      <c r="K93" s="1308"/>
      <c r="L93" s="1308"/>
      <c r="P93" s="3"/>
      <c r="Q93" s="3"/>
      <c r="R93" s="3"/>
    </row>
    <row r="94" spans="1:18" s="1047" customFormat="1">
      <c r="A94" s="1685"/>
      <c r="B94" s="1686"/>
      <c r="C94" s="1686"/>
      <c r="D94" s="1687"/>
      <c r="E94" s="1656" t="s">
        <v>2474</v>
      </c>
      <c r="F94" s="1671"/>
      <c r="G94" s="1671"/>
      <c r="H94" s="1671"/>
      <c r="I94" s="1688"/>
      <c r="J94" s="1689">
        <v>0</v>
      </c>
      <c r="K94" s="1671"/>
      <c r="L94" s="1689">
        <v>0</v>
      </c>
      <c r="M94" s="1047">
        <v>0</v>
      </c>
      <c r="P94" s="1671"/>
      <c r="Q94" s="1671"/>
      <c r="R94" s="1671"/>
    </row>
    <row r="95" spans="1:18">
      <c r="A95" s="535"/>
      <c r="B95" s="528"/>
      <c r="C95" s="528"/>
      <c r="D95" s="550"/>
      <c r="E95" s="490"/>
      <c r="F95" s="490"/>
      <c r="G95" s="490"/>
      <c r="H95" s="490"/>
      <c r="I95" s="544" t="s">
        <v>2152</v>
      </c>
      <c r="J95" s="523">
        <f>J94+J91+J84</f>
        <v>324.58</v>
      </c>
      <c r="K95" s="490"/>
      <c r="L95" s="523">
        <f>L94+L91+L84</f>
        <v>1011.62</v>
      </c>
      <c r="M95" s="523">
        <f>M94+M91+M84</f>
        <v>112</v>
      </c>
      <c r="P95" s="490"/>
      <c r="Q95" s="490"/>
      <c r="R95" s="490"/>
    </row>
    <row r="100" spans="1:13" ht="33.6">
      <c r="A100" s="1662" t="s">
        <v>2889</v>
      </c>
    </row>
    <row r="102" spans="1:13" ht="23.4">
      <c r="A102" s="1988" t="s">
        <v>2471</v>
      </c>
      <c r="B102" s="1988"/>
      <c r="C102" s="1988"/>
      <c r="D102" s="1988"/>
      <c r="E102" s="1989"/>
      <c r="F102" s="1262"/>
      <c r="G102" s="1262"/>
      <c r="H102" s="1318"/>
      <c r="I102" s="1309"/>
      <c r="J102" s="1319"/>
      <c r="K102" s="1319"/>
      <c r="L102" s="1320"/>
    </row>
    <row r="103" spans="1:13" ht="60">
      <c r="A103" s="1620">
        <v>2</v>
      </c>
      <c r="B103" s="1620" t="s">
        <v>57</v>
      </c>
      <c r="C103" s="1620" t="s">
        <v>522</v>
      </c>
      <c r="D103" s="1617">
        <v>504474298</v>
      </c>
      <c r="E103" s="1631" t="s">
        <v>523</v>
      </c>
      <c r="F103" s="260">
        <v>13.7</v>
      </c>
      <c r="G103" s="260">
        <v>26.384239999999998</v>
      </c>
      <c r="H103" s="1621" t="s">
        <v>2333</v>
      </c>
      <c r="I103" s="1618" t="s">
        <v>802</v>
      </c>
      <c r="J103" s="634">
        <v>13.7</v>
      </c>
      <c r="K103" s="634"/>
      <c r="L103" s="260">
        <v>26.38</v>
      </c>
      <c r="M103">
        <v>6</v>
      </c>
    </row>
    <row r="104" spans="1:13" ht="60">
      <c r="A104" s="1620">
        <v>3</v>
      </c>
      <c r="B104" s="1620" t="s">
        <v>57</v>
      </c>
      <c r="C104" s="1620" t="s">
        <v>173</v>
      </c>
      <c r="D104" s="1617">
        <v>504194011</v>
      </c>
      <c r="E104" s="1631" t="s">
        <v>381</v>
      </c>
      <c r="F104" s="260">
        <v>2</v>
      </c>
      <c r="G104" s="260">
        <v>4.2</v>
      </c>
      <c r="H104" s="1616" t="s">
        <v>2335</v>
      </c>
      <c r="I104" s="1618" t="s">
        <v>798</v>
      </c>
      <c r="J104" s="634">
        <v>1.95</v>
      </c>
      <c r="K104" s="634"/>
      <c r="L104" s="260">
        <v>4.13</v>
      </c>
      <c r="M104">
        <v>5</v>
      </c>
    </row>
    <row r="105" spans="1:13" ht="36">
      <c r="A105" s="1620">
        <v>5</v>
      </c>
      <c r="B105" s="1620" t="s">
        <v>31</v>
      </c>
      <c r="C105" s="1620" t="s">
        <v>51</v>
      </c>
      <c r="D105" s="1615">
        <v>506943010</v>
      </c>
      <c r="E105" s="1631" t="s">
        <v>841</v>
      </c>
      <c r="F105" s="260"/>
      <c r="G105" s="260"/>
      <c r="H105" s="1616" t="s">
        <v>842</v>
      </c>
      <c r="I105" s="1618" t="s">
        <v>843</v>
      </c>
      <c r="J105" s="634">
        <v>15</v>
      </c>
      <c r="K105" s="634"/>
      <c r="L105" s="260">
        <v>65.44</v>
      </c>
      <c r="M105">
        <v>1</v>
      </c>
    </row>
    <row r="106" spans="1:13" ht="36">
      <c r="A106" s="1620">
        <v>6</v>
      </c>
      <c r="B106" s="1620" t="s">
        <v>31</v>
      </c>
      <c r="C106" s="1620" t="s">
        <v>51</v>
      </c>
      <c r="D106" s="1617">
        <v>506945129</v>
      </c>
      <c r="E106" s="1631" t="s">
        <v>534</v>
      </c>
      <c r="F106" s="260">
        <v>18</v>
      </c>
      <c r="G106" s="260">
        <v>100</v>
      </c>
      <c r="H106" s="1616" t="s">
        <v>2336</v>
      </c>
      <c r="I106" s="1618" t="s">
        <v>845</v>
      </c>
      <c r="J106" s="634">
        <v>9.6</v>
      </c>
      <c r="K106" s="634"/>
      <c r="L106" s="260">
        <v>33.97</v>
      </c>
      <c r="M106">
        <v>2</v>
      </c>
    </row>
    <row r="107" spans="1:13" ht="60">
      <c r="A107" s="1620">
        <v>8</v>
      </c>
      <c r="B107" s="1620" t="s">
        <v>31</v>
      </c>
      <c r="C107" s="1620" t="s">
        <v>343</v>
      </c>
      <c r="D107" s="1617">
        <v>506034024</v>
      </c>
      <c r="E107" s="1631" t="s">
        <v>536</v>
      </c>
      <c r="F107" s="260">
        <v>10.35</v>
      </c>
      <c r="G107" s="260">
        <v>19.824580000000001</v>
      </c>
      <c r="H107" s="1621" t="s">
        <v>2338</v>
      </c>
      <c r="I107" s="1618" t="s">
        <v>889</v>
      </c>
      <c r="J107" s="634">
        <v>10.35</v>
      </c>
      <c r="K107" s="634"/>
      <c r="L107" s="260">
        <v>19.82</v>
      </c>
      <c r="M107">
        <v>5</v>
      </c>
    </row>
    <row r="108" spans="1:13" ht="132">
      <c r="A108" s="1620">
        <v>9</v>
      </c>
      <c r="B108" s="1620" t="s">
        <v>31</v>
      </c>
      <c r="C108" s="1620" t="s">
        <v>343</v>
      </c>
      <c r="D108" s="1617">
        <v>506034095</v>
      </c>
      <c r="E108" s="1631" t="s">
        <v>537</v>
      </c>
      <c r="F108" s="260">
        <v>23.4</v>
      </c>
      <c r="G108" s="260">
        <v>47.443579999999997</v>
      </c>
      <c r="H108" s="1621" t="s">
        <v>2339</v>
      </c>
      <c r="I108" s="1618" t="s">
        <v>886</v>
      </c>
      <c r="J108" s="634">
        <v>23.4</v>
      </c>
      <c r="K108" s="634"/>
      <c r="L108" s="260">
        <v>47.44</v>
      </c>
      <c r="M108">
        <v>11</v>
      </c>
    </row>
    <row r="109" spans="1:13" ht="48">
      <c r="A109" s="1620">
        <v>13</v>
      </c>
      <c r="B109" s="1620" t="s">
        <v>31</v>
      </c>
      <c r="C109" s="1620" t="s">
        <v>5</v>
      </c>
      <c r="D109" s="1617">
        <v>506514048</v>
      </c>
      <c r="E109" s="1631" t="s">
        <v>541</v>
      </c>
      <c r="F109" s="260">
        <v>9.6</v>
      </c>
      <c r="G109" s="260">
        <v>13.33966</v>
      </c>
      <c r="H109" s="1621" t="s">
        <v>2341</v>
      </c>
      <c r="I109" s="1618" t="s">
        <v>824</v>
      </c>
      <c r="J109" s="634">
        <v>9.6</v>
      </c>
      <c r="K109" s="634"/>
      <c r="L109" s="260">
        <v>13.34</v>
      </c>
      <c r="M109">
        <v>4</v>
      </c>
    </row>
    <row r="110" spans="1:13" ht="36">
      <c r="A110" s="1620">
        <v>14</v>
      </c>
      <c r="B110" s="1620" t="s">
        <v>31</v>
      </c>
      <c r="C110" s="1620" t="s">
        <v>5</v>
      </c>
      <c r="D110" s="1617">
        <v>506514176</v>
      </c>
      <c r="E110" s="1631" t="s">
        <v>542</v>
      </c>
      <c r="F110" s="260">
        <v>3.5</v>
      </c>
      <c r="G110" s="260">
        <v>5.3493599999999999</v>
      </c>
      <c r="H110" s="1621" t="s">
        <v>2342</v>
      </c>
      <c r="I110" s="1618" t="s">
        <v>825</v>
      </c>
      <c r="J110" s="634">
        <v>3.5</v>
      </c>
      <c r="K110" s="634"/>
      <c r="L110" s="260">
        <v>5.16</v>
      </c>
      <c r="M110">
        <v>2</v>
      </c>
    </row>
    <row r="111" spans="1:13" ht="48">
      <c r="A111" s="1620">
        <v>15</v>
      </c>
      <c r="B111" s="1620" t="s">
        <v>31</v>
      </c>
      <c r="C111" s="1620" t="s">
        <v>33</v>
      </c>
      <c r="D111" s="1617">
        <v>506694001</v>
      </c>
      <c r="E111" s="1631" t="s">
        <v>546</v>
      </c>
      <c r="F111" s="260">
        <v>13.2</v>
      </c>
      <c r="G111" s="260">
        <v>25.438020000000002</v>
      </c>
      <c r="H111" s="1616" t="s">
        <v>2343</v>
      </c>
      <c r="I111" s="1618" t="s">
        <v>902</v>
      </c>
      <c r="J111" s="634">
        <v>13.2</v>
      </c>
      <c r="K111" s="634"/>
      <c r="L111" s="260">
        <v>25.43</v>
      </c>
      <c r="M111">
        <v>2</v>
      </c>
    </row>
    <row r="112" spans="1:13" ht="72">
      <c r="A112" s="1620">
        <v>16</v>
      </c>
      <c r="B112" s="1620" t="s">
        <v>31</v>
      </c>
      <c r="C112" s="1620" t="s">
        <v>33</v>
      </c>
      <c r="D112" s="1617">
        <v>506694060</v>
      </c>
      <c r="E112" s="1631" t="s">
        <v>548</v>
      </c>
      <c r="F112" s="260">
        <v>26.4</v>
      </c>
      <c r="G112" s="260">
        <v>51.155900000000003</v>
      </c>
      <c r="H112" s="1616" t="s">
        <v>2344</v>
      </c>
      <c r="I112" s="1618" t="s">
        <v>903</v>
      </c>
      <c r="J112" s="634">
        <v>26.4</v>
      </c>
      <c r="K112" s="634"/>
      <c r="L112" s="260">
        <v>51.16</v>
      </c>
      <c r="M112">
        <v>6</v>
      </c>
    </row>
    <row r="113" spans="1:13" ht="48">
      <c r="A113" s="1620">
        <v>17</v>
      </c>
      <c r="B113" s="1620" t="s">
        <v>31</v>
      </c>
      <c r="C113" s="1620" t="s">
        <v>33</v>
      </c>
      <c r="D113" s="1617">
        <v>506694063</v>
      </c>
      <c r="E113" s="1631" t="s">
        <v>549</v>
      </c>
      <c r="F113" s="260">
        <v>2.5</v>
      </c>
      <c r="G113" s="260">
        <v>5.0551399999999997</v>
      </c>
      <c r="H113" s="1616" t="s">
        <v>2345</v>
      </c>
      <c r="I113" s="1618" t="s">
        <v>901</v>
      </c>
      <c r="J113" s="634">
        <v>2.5</v>
      </c>
      <c r="K113" s="634"/>
      <c r="L113" s="260">
        <v>5.05</v>
      </c>
      <c r="M113">
        <v>2</v>
      </c>
    </row>
    <row r="114" spans="1:13" ht="48">
      <c r="A114" s="1620">
        <v>19</v>
      </c>
      <c r="B114" s="1620" t="s">
        <v>31</v>
      </c>
      <c r="C114" s="645" t="s">
        <v>39</v>
      </c>
      <c r="D114" s="1617">
        <v>506324136</v>
      </c>
      <c r="E114" s="1631" t="s">
        <v>555</v>
      </c>
      <c r="F114" s="260">
        <v>15.6</v>
      </c>
      <c r="G114" s="260">
        <v>66.805599999999998</v>
      </c>
      <c r="H114" s="1621" t="s">
        <v>2347</v>
      </c>
      <c r="I114" s="1618" t="s">
        <v>871</v>
      </c>
      <c r="J114" s="634">
        <v>15.6</v>
      </c>
      <c r="K114" s="634"/>
      <c r="L114" s="260">
        <v>66.81</v>
      </c>
      <c r="M114">
        <v>5</v>
      </c>
    </row>
    <row r="115" spans="1:13" ht="36">
      <c r="A115" s="1620">
        <v>20</v>
      </c>
      <c r="B115" s="1620" t="s">
        <v>29</v>
      </c>
      <c r="C115" s="1620" t="s">
        <v>5</v>
      </c>
      <c r="D115" s="1617">
        <v>509184014</v>
      </c>
      <c r="E115" s="1631" t="s">
        <v>320</v>
      </c>
      <c r="F115" s="260">
        <v>3.1</v>
      </c>
      <c r="G115" s="260">
        <v>10.859299999999999</v>
      </c>
      <c r="H115" s="1621" t="s">
        <v>2348</v>
      </c>
      <c r="I115" s="1618" t="s">
        <v>979</v>
      </c>
      <c r="J115" s="634">
        <v>3.1</v>
      </c>
      <c r="K115" s="634"/>
      <c r="L115" s="260">
        <v>10.85</v>
      </c>
      <c r="M115">
        <v>1</v>
      </c>
    </row>
    <row r="116" spans="1:13" ht="36">
      <c r="A116" s="1620">
        <v>21</v>
      </c>
      <c r="B116" s="1620" t="s">
        <v>29</v>
      </c>
      <c r="C116" s="1620" t="s">
        <v>5</v>
      </c>
      <c r="D116" s="1617">
        <v>509184023</v>
      </c>
      <c r="E116" s="1631" t="s">
        <v>558</v>
      </c>
      <c r="F116" s="260">
        <v>10.050000000000001</v>
      </c>
      <c r="G116" s="260">
        <v>29.884689999999999</v>
      </c>
      <c r="H116" s="1621" t="s">
        <v>2349</v>
      </c>
      <c r="I116" s="1618" t="s">
        <v>991</v>
      </c>
      <c r="J116" s="634">
        <v>10.050000000000001</v>
      </c>
      <c r="K116" s="634"/>
      <c r="L116" s="260">
        <v>29.88</v>
      </c>
      <c r="M116">
        <v>1</v>
      </c>
    </row>
    <row r="117" spans="1:13" ht="36">
      <c r="A117" s="1620">
        <v>22</v>
      </c>
      <c r="B117" s="1620" t="s">
        <v>29</v>
      </c>
      <c r="C117" s="1620" t="s">
        <v>5</v>
      </c>
      <c r="D117" s="1617">
        <v>509184040</v>
      </c>
      <c r="E117" s="1631" t="s">
        <v>559</v>
      </c>
      <c r="F117" s="260">
        <v>14.9</v>
      </c>
      <c r="G117" s="260">
        <v>40.4056</v>
      </c>
      <c r="H117" s="1621" t="s">
        <v>2350</v>
      </c>
      <c r="I117" s="1618" t="s">
        <v>976</v>
      </c>
      <c r="J117" s="634">
        <v>14.9</v>
      </c>
      <c r="K117" s="634"/>
      <c r="L117" s="260">
        <v>40.409999999999997</v>
      </c>
      <c r="M117">
        <v>1</v>
      </c>
    </row>
    <row r="118" spans="1:13" ht="48">
      <c r="A118" s="1620">
        <v>23</v>
      </c>
      <c r="B118" s="1620" t="s">
        <v>29</v>
      </c>
      <c r="C118" s="1620" t="s">
        <v>5</v>
      </c>
      <c r="D118" s="1617">
        <v>509184041</v>
      </c>
      <c r="E118" s="1631" t="s">
        <v>560</v>
      </c>
      <c r="F118" s="260">
        <v>7</v>
      </c>
      <c r="G118" s="260">
        <v>15.24067</v>
      </c>
      <c r="H118" s="1621" t="s">
        <v>2351</v>
      </c>
      <c r="I118" s="1618" t="s">
        <v>985</v>
      </c>
      <c r="J118" s="634">
        <v>7</v>
      </c>
      <c r="K118" s="634"/>
      <c r="L118" s="260">
        <v>15.24</v>
      </c>
      <c r="M118">
        <v>4</v>
      </c>
    </row>
    <row r="119" spans="1:13" ht="24">
      <c r="A119" s="1899">
        <v>24</v>
      </c>
      <c r="B119" s="1899" t="s">
        <v>29</v>
      </c>
      <c r="C119" s="1899" t="s">
        <v>5</v>
      </c>
      <c r="D119" s="1856">
        <v>509184049</v>
      </c>
      <c r="E119" s="1981" t="s">
        <v>561</v>
      </c>
      <c r="F119" s="260">
        <v>11.83</v>
      </c>
      <c r="G119" s="260">
        <v>37.94</v>
      </c>
      <c r="H119" s="1621" t="s">
        <v>970</v>
      </c>
      <c r="I119" s="1618" t="s">
        <v>971</v>
      </c>
      <c r="J119" s="634">
        <v>1.95</v>
      </c>
      <c r="K119" s="634"/>
      <c r="L119" s="260">
        <v>14.3</v>
      </c>
      <c r="M119">
        <v>1</v>
      </c>
    </row>
    <row r="120" spans="1:13" ht="72">
      <c r="A120" s="1900"/>
      <c r="B120" s="1900"/>
      <c r="C120" s="1900"/>
      <c r="D120" s="1856"/>
      <c r="E120" s="1981"/>
      <c r="F120" s="260"/>
      <c r="G120" s="260"/>
      <c r="H120" s="1621" t="s">
        <v>2352</v>
      </c>
      <c r="I120" s="1618" t="s">
        <v>996</v>
      </c>
      <c r="J120" s="634">
        <v>9.875</v>
      </c>
      <c r="K120" s="634"/>
      <c r="L120" s="260">
        <v>23.63</v>
      </c>
      <c r="M120">
        <v>6</v>
      </c>
    </row>
    <row r="121" spans="1:13" ht="60">
      <c r="A121" s="1620">
        <v>25</v>
      </c>
      <c r="B121" s="1620" t="s">
        <v>29</v>
      </c>
      <c r="C121" s="1620" t="s">
        <v>5</v>
      </c>
      <c r="D121" s="1617">
        <v>509184061</v>
      </c>
      <c r="E121" s="1631" t="s">
        <v>309</v>
      </c>
      <c r="F121" s="260">
        <v>18</v>
      </c>
      <c r="G121" s="260">
        <v>49</v>
      </c>
      <c r="H121" s="306" t="s">
        <v>974</v>
      </c>
      <c r="I121" s="1618" t="s">
        <v>975</v>
      </c>
      <c r="J121" s="634">
        <v>17.850000000000001</v>
      </c>
      <c r="K121" s="634"/>
      <c r="L121" s="260">
        <v>48.65</v>
      </c>
      <c r="M121">
        <v>7</v>
      </c>
    </row>
    <row r="122" spans="1:13" ht="36">
      <c r="A122" s="1620">
        <v>26</v>
      </c>
      <c r="B122" s="1620" t="s">
        <v>29</v>
      </c>
      <c r="C122" s="1620" t="s">
        <v>5</v>
      </c>
      <c r="D122" s="1617">
        <v>509184062</v>
      </c>
      <c r="E122" s="1631" t="s">
        <v>562</v>
      </c>
      <c r="F122" s="260">
        <v>6.875</v>
      </c>
      <c r="G122" s="260">
        <v>15.91058</v>
      </c>
      <c r="H122" s="1621" t="s">
        <v>2353</v>
      </c>
      <c r="I122" s="1618" t="s">
        <v>980</v>
      </c>
      <c r="J122" s="634">
        <v>6.875</v>
      </c>
      <c r="K122" s="634"/>
      <c r="L122" s="260">
        <v>15.91</v>
      </c>
      <c r="M122">
        <v>1</v>
      </c>
    </row>
    <row r="123" spans="1:13" ht="36">
      <c r="A123" s="1899">
        <v>27</v>
      </c>
      <c r="B123" s="1899" t="s">
        <v>29</v>
      </c>
      <c r="C123" s="1899" t="s">
        <v>5</v>
      </c>
      <c r="D123" s="1856">
        <v>509184066</v>
      </c>
      <c r="E123" s="1975" t="s">
        <v>316</v>
      </c>
      <c r="F123" s="260">
        <v>17.5</v>
      </c>
      <c r="G123" s="260">
        <v>56.12</v>
      </c>
      <c r="H123" s="1621" t="s">
        <v>2354</v>
      </c>
      <c r="I123" s="1618" t="s">
        <v>977</v>
      </c>
      <c r="J123" s="634">
        <v>15.2</v>
      </c>
      <c r="K123" s="634"/>
      <c r="L123" s="260">
        <v>51.24</v>
      </c>
      <c r="M123">
        <v>1</v>
      </c>
    </row>
    <row r="124" spans="1:13" ht="36">
      <c r="A124" s="1900"/>
      <c r="B124" s="1900"/>
      <c r="C124" s="1900"/>
      <c r="D124" s="1856"/>
      <c r="E124" s="1977"/>
      <c r="F124" s="260"/>
      <c r="G124" s="260"/>
      <c r="H124" s="1621" t="s">
        <v>2355</v>
      </c>
      <c r="I124" s="1618" t="s">
        <v>986</v>
      </c>
      <c r="J124" s="634">
        <v>2.2999999999999998</v>
      </c>
      <c r="K124" s="634"/>
      <c r="L124" s="260">
        <v>4.88</v>
      </c>
      <c r="M124">
        <v>2</v>
      </c>
    </row>
    <row r="125" spans="1:13" ht="36">
      <c r="A125" s="1620">
        <v>28</v>
      </c>
      <c r="B125" s="1620" t="s">
        <v>29</v>
      </c>
      <c r="C125" s="1620" t="s">
        <v>5</v>
      </c>
      <c r="D125" s="1617">
        <v>509184069</v>
      </c>
      <c r="E125" s="1631" t="s">
        <v>563</v>
      </c>
      <c r="F125" s="260">
        <v>10.050000000000001</v>
      </c>
      <c r="G125" s="260">
        <v>29.884689999999999</v>
      </c>
      <c r="H125" s="1621" t="s">
        <v>2356</v>
      </c>
      <c r="I125" s="1618" t="s">
        <v>989</v>
      </c>
      <c r="J125" s="634">
        <v>10.050000000000001</v>
      </c>
      <c r="K125" s="634"/>
      <c r="L125" s="260">
        <v>29.88</v>
      </c>
      <c r="M125">
        <v>1</v>
      </c>
    </row>
    <row r="126" spans="1:13" ht="36">
      <c r="A126" s="1620">
        <v>29</v>
      </c>
      <c r="B126" s="1620" t="s">
        <v>29</v>
      </c>
      <c r="C126" s="1620" t="s">
        <v>5</v>
      </c>
      <c r="D126" s="1617">
        <v>509184073</v>
      </c>
      <c r="E126" s="1631" t="s">
        <v>564</v>
      </c>
      <c r="F126" s="260">
        <v>3</v>
      </c>
      <c r="G126" s="260">
        <v>8.5805900000000008</v>
      </c>
      <c r="H126" s="1621" t="s">
        <v>2357</v>
      </c>
      <c r="I126" s="1618" t="s">
        <v>984</v>
      </c>
      <c r="J126" s="634">
        <v>3</v>
      </c>
      <c r="K126" s="634"/>
      <c r="L126" s="260">
        <v>8.58</v>
      </c>
      <c r="M126">
        <v>1</v>
      </c>
    </row>
    <row r="127" spans="1:13" ht="36">
      <c r="A127" s="1620">
        <v>30</v>
      </c>
      <c r="B127" s="1620" t="s">
        <v>29</v>
      </c>
      <c r="C127" s="1620" t="s">
        <v>5</v>
      </c>
      <c r="D127" s="1617">
        <v>509184075</v>
      </c>
      <c r="E127" s="1631" t="s">
        <v>565</v>
      </c>
      <c r="F127" s="260">
        <v>15.2</v>
      </c>
      <c r="G127" s="260">
        <v>51.239570000000001</v>
      </c>
      <c r="H127" s="1621" t="s">
        <v>2358</v>
      </c>
      <c r="I127" s="1618" t="s">
        <v>978</v>
      </c>
      <c r="J127" s="634">
        <v>15.2</v>
      </c>
      <c r="K127" s="634"/>
      <c r="L127" s="260">
        <v>51.24</v>
      </c>
      <c r="M127">
        <v>1</v>
      </c>
    </row>
    <row r="128" spans="1:13" ht="36">
      <c r="A128" s="1899">
        <v>44</v>
      </c>
      <c r="B128" s="1899" t="s">
        <v>29</v>
      </c>
      <c r="C128" s="1899" t="s">
        <v>164</v>
      </c>
      <c r="D128" s="1856">
        <v>509254105</v>
      </c>
      <c r="E128" s="1981" t="s">
        <v>577</v>
      </c>
      <c r="F128" s="260">
        <v>23.46</v>
      </c>
      <c r="G128" s="260">
        <v>47</v>
      </c>
      <c r="H128" s="1621" t="s">
        <v>1070</v>
      </c>
      <c r="I128" s="1618" t="s">
        <v>1071</v>
      </c>
      <c r="J128" s="634">
        <v>3.1</v>
      </c>
      <c r="K128" s="634"/>
      <c r="L128" s="260">
        <v>7.8</v>
      </c>
      <c r="M128">
        <v>3</v>
      </c>
    </row>
    <row r="129" spans="1:13" ht="36">
      <c r="A129" s="1912"/>
      <c r="B129" s="1912"/>
      <c r="C129" s="1912"/>
      <c r="D129" s="1856"/>
      <c r="E129" s="1981"/>
      <c r="F129" s="260"/>
      <c r="G129" s="260"/>
      <c r="H129" s="1621" t="s">
        <v>1072</v>
      </c>
      <c r="I129" s="1618" t="s">
        <v>1074</v>
      </c>
      <c r="J129" s="634">
        <v>3.1</v>
      </c>
      <c r="K129" s="634"/>
      <c r="L129" s="260">
        <v>5.93</v>
      </c>
      <c r="M129">
        <v>2</v>
      </c>
    </row>
    <row r="130" spans="1:13" ht="36">
      <c r="A130" s="1900"/>
      <c r="B130" s="1900"/>
      <c r="C130" s="1900"/>
      <c r="D130" s="1856"/>
      <c r="E130" s="1981"/>
      <c r="F130" s="260"/>
      <c r="G130" s="260"/>
      <c r="H130" s="1621" t="s">
        <v>1073</v>
      </c>
      <c r="I130" s="1618" t="s">
        <v>1075</v>
      </c>
      <c r="J130" s="634">
        <v>16.11</v>
      </c>
      <c r="K130" s="634"/>
      <c r="L130" s="260">
        <v>32.79</v>
      </c>
      <c r="M130">
        <v>2</v>
      </c>
    </row>
    <row r="131" spans="1:13" ht="60">
      <c r="A131" s="1620">
        <v>45</v>
      </c>
      <c r="B131" s="1620" t="s">
        <v>29</v>
      </c>
      <c r="C131" s="1620" t="s">
        <v>164</v>
      </c>
      <c r="D131" s="1617">
        <v>509254107</v>
      </c>
      <c r="E131" s="1631" t="s">
        <v>578</v>
      </c>
      <c r="F131" s="260">
        <v>4.5</v>
      </c>
      <c r="G131" s="260">
        <v>11.835789999999999</v>
      </c>
      <c r="H131" s="1621" t="s">
        <v>2372</v>
      </c>
      <c r="I131" s="1618" t="s">
        <v>1067</v>
      </c>
      <c r="J131" s="634">
        <v>4.5</v>
      </c>
      <c r="K131" s="634"/>
      <c r="L131" s="260">
        <v>11.83</v>
      </c>
      <c r="M131">
        <v>5</v>
      </c>
    </row>
    <row r="132" spans="1:13" ht="24">
      <c r="A132" s="1620">
        <v>46</v>
      </c>
      <c r="B132" s="1620" t="s">
        <v>29</v>
      </c>
      <c r="C132" s="1620" t="s">
        <v>164</v>
      </c>
      <c r="D132" s="1617">
        <v>509254108</v>
      </c>
      <c r="E132" s="1631" t="s">
        <v>579</v>
      </c>
      <c r="F132" s="260">
        <v>3</v>
      </c>
      <c r="G132" s="260">
        <v>8.9632900000000006</v>
      </c>
      <c r="H132" s="1621" t="s">
        <v>2373</v>
      </c>
      <c r="I132" s="1618" t="s">
        <v>1068</v>
      </c>
      <c r="J132" s="634">
        <v>3</v>
      </c>
      <c r="K132" s="634"/>
      <c r="L132" s="260">
        <v>8.9600000000000009</v>
      </c>
      <c r="M132">
        <v>1</v>
      </c>
    </row>
    <row r="133" spans="1:13" ht="84">
      <c r="A133" s="1620">
        <v>48</v>
      </c>
      <c r="B133" s="1620" t="s">
        <v>29</v>
      </c>
      <c r="C133" s="1620" t="s">
        <v>28</v>
      </c>
      <c r="D133" s="1617">
        <v>509214055</v>
      </c>
      <c r="E133" s="1631" t="s">
        <v>582</v>
      </c>
      <c r="F133" s="260">
        <v>10.15</v>
      </c>
      <c r="G133" s="260">
        <v>21.620080000000002</v>
      </c>
      <c r="H133" s="1616" t="s">
        <v>1121</v>
      </c>
      <c r="I133" s="1618" t="s">
        <v>1122</v>
      </c>
      <c r="J133" s="634">
        <v>10.15</v>
      </c>
      <c r="K133" s="634"/>
      <c r="L133" s="260">
        <v>21.62</v>
      </c>
      <c r="M133">
        <v>7</v>
      </c>
    </row>
    <row r="134" spans="1:13" ht="36">
      <c r="A134" s="1620">
        <v>49</v>
      </c>
      <c r="B134" s="1620" t="s">
        <v>29</v>
      </c>
      <c r="C134" s="1620" t="s">
        <v>28</v>
      </c>
      <c r="D134" s="1617">
        <v>509214079</v>
      </c>
      <c r="E134" s="1631" t="s">
        <v>583</v>
      </c>
      <c r="F134" s="260">
        <v>5.8</v>
      </c>
      <c r="G134" s="260">
        <v>12.354340000000001</v>
      </c>
      <c r="H134" s="1616" t="s">
        <v>1123</v>
      </c>
      <c r="I134" s="1618" t="s">
        <v>1124</v>
      </c>
      <c r="J134" s="634">
        <v>5.8</v>
      </c>
      <c r="K134" s="634"/>
      <c r="L134" s="260">
        <v>12.35</v>
      </c>
      <c r="M134">
        <v>4</v>
      </c>
    </row>
    <row r="135" spans="1:13" ht="48">
      <c r="A135" s="1620">
        <v>51</v>
      </c>
      <c r="B135" s="1620" t="s">
        <v>29</v>
      </c>
      <c r="C135" s="1620" t="s">
        <v>99</v>
      </c>
      <c r="D135" s="1617">
        <v>509294002</v>
      </c>
      <c r="E135" s="1631" t="s">
        <v>264</v>
      </c>
      <c r="F135" s="260">
        <v>4</v>
      </c>
      <c r="G135" s="260">
        <v>10.96782</v>
      </c>
      <c r="H135" s="1621" t="s">
        <v>2375</v>
      </c>
      <c r="I135" s="1618" t="s">
        <v>1177</v>
      </c>
      <c r="J135" s="634">
        <v>4</v>
      </c>
      <c r="K135" s="634"/>
      <c r="L135" s="260">
        <v>10.97</v>
      </c>
      <c r="M135">
        <v>4</v>
      </c>
    </row>
    <row r="136" spans="1:13" ht="36">
      <c r="A136" s="1620">
        <v>52</v>
      </c>
      <c r="B136" s="1620" t="s">
        <v>29</v>
      </c>
      <c r="C136" s="1620" t="s">
        <v>99</v>
      </c>
      <c r="D136" s="1617">
        <v>509294012</v>
      </c>
      <c r="E136" s="1631" t="s">
        <v>260</v>
      </c>
      <c r="F136" s="260">
        <v>4.5</v>
      </c>
      <c r="G136" s="260">
        <v>8</v>
      </c>
      <c r="H136" s="650" t="s">
        <v>2376</v>
      </c>
      <c r="I136" s="1618" t="s">
        <v>840</v>
      </c>
      <c r="J136" s="634">
        <v>3</v>
      </c>
      <c r="K136" s="634"/>
      <c r="L136" s="260">
        <v>7.79</v>
      </c>
      <c r="M136">
        <v>1</v>
      </c>
    </row>
    <row r="137" spans="1:13" ht="36">
      <c r="A137" s="1620">
        <v>53</v>
      </c>
      <c r="B137" s="1620" t="s">
        <v>29</v>
      </c>
      <c r="C137" s="1620" t="s">
        <v>99</v>
      </c>
      <c r="D137" s="1617">
        <v>509294018</v>
      </c>
      <c r="E137" s="1631" t="s">
        <v>585</v>
      </c>
      <c r="F137" s="260">
        <v>3</v>
      </c>
      <c r="G137" s="260">
        <v>8.2258700000000005</v>
      </c>
      <c r="H137" s="1621" t="s">
        <v>2377</v>
      </c>
      <c r="I137" s="1618" t="s">
        <v>1179</v>
      </c>
      <c r="J137" s="634">
        <v>3</v>
      </c>
      <c r="K137" s="634"/>
      <c r="L137" s="260">
        <v>8.23</v>
      </c>
      <c r="M137">
        <v>3</v>
      </c>
    </row>
    <row r="138" spans="1:13">
      <c r="A138" s="1620">
        <v>56</v>
      </c>
      <c r="B138" s="1620" t="s">
        <v>29</v>
      </c>
      <c r="C138" s="1620" t="s">
        <v>106</v>
      </c>
      <c r="D138" s="1617">
        <v>509544006</v>
      </c>
      <c r="E138" s="1631" t="s">
        <v>588</v>
      </c>
      <c r="F138" s="260">
        <v>9.85</v>
      </c>
      <c r="G138" s="260">
        <v>16.78642</v>
      </c>
      <c r="H138" s="1616" t="s">
        <v>2379</v>
      </c>
      <c r="I138" s="1618"/>
      <c r="J138" s="634">
        <v>9.85</v>
      </c>
      <c r="K138" s="634"/>
      <c r="L138" s="260">
        <v>16.79</v>
      </c>
      <c r="M138">
        <v>1</v>
      </c>
    </row>
    <row r="139" spans="1:13" ht="24.6">
      <c r="A139" s="1620">
        <v>57</v>
      </c>
      <c r="B139" s="1620" t="s">
        <v>29</v>
      </c>
      <c r="C139" s="1620" t="s">
        <v>106</v>
      </c>
      <c r="D139" s="1617">
        <v>509544015</v>
      </c>
      <c r="E139" s="1631" t="s">
        <v>256</v>
      </c>
      <c r="F139" s="260">
        <v>3</v>
      </c>
      <c r="G139" s="260">
        <v>4.88</v>
      </c>
      <c r="H139" s="650" t="s">
        <v>2380</v>
      </c>
      <c r="I139" s="1618" t="s">
        <v>1146</v>
      </c>
      <c r="J139" s="634">
        <v>1.95</v>
      </c>
      <c r="K139" s="634"/>
      <c r="L139" s="260">
        <v>5.52</v>
      </c>
      <c r="M139">
        <v>1</v>
      </c>
    </row>
    <row r="140" spans="1:13" ht="24.6">
      <c r="A140" s="1620">
        <v>58</v>
      </c>
      <c r="B140" s="1620" t="s">
        <v>29</v>
      </c>
      <c r="C140" s="1620" t="s">
        <v>106</v>
      </c>
      <c r="D140" s="1617">
        <v>509544045</v>
      </c>
      <c r="E140" s="1631" t="s">
        <v>589</v>
      </c>
      <c r="F140" s="260">
        <v>7.5</v>
      </c>
      <c r="G140" s="260">
        <v>9.1999999999999993</v>
      </c>
      <c r="H140" s="650" t="s">
        <v>2381</v>
      </c>
      <c r="I140" s="1618" t="s">
        <v>1147</v>
      </c>
      <c r="J140" s="634">
        <v>1.95</v>
      </c>
      <c r="K140" s="634"/>
      <c r="L140" s="260">
        <v>5.52</v>
      </c>
      <c r="M140">
        <v>1</v>
      </c>
    </row>
    <row r="141" spans="1:13" ht="24.6">
      <c r="A141" s="1620">
        <v>59</v>
      </c>
      <c r="B141" s="1620" t="s">
        <v>29</v>
      </c>
      <c r="C141" s="1620" t="s">
        <v>106</v>
      </c>
      <c r="D141" s="1617">
        <v>509544050</v>
      </c>
      <c r="E141" s="1631" t="s">
        <v>590</v>
      </c>
      <c r="F141" s="260">
        <v>6</v>
      </c>
      <c r="G141" s="260">
        <v>7.35</v>
      </c>
      <c r="H141" s="650" t="s">
        <v>2380</v>
      </c>
      <c r="I141" s="1618" t="s">
        <v>1145</v>
      </c>
      <c r="J141" s="634">
        <v>1.95</v>
      </c>
      <c r="K141" s="634"/>
      <c r="L141" s="260">
        <v>5.52</v>
      </c>
      <c r="M141">
        <v>1</v>
      </c>
    </row>
    <row r="142" spans="1:13" ht="48">
      <c r="A142" s="1620">
        <v>73</v>
      </c>
      <c r="B142" s="1620" t="s">
        <v>19</v>
      </c>
      <c r="C142" s="1620" t="s">
        <v>5</v>
      </c>
      <c r="D142" s="1617">
        <v>542404034</v>
      </c>
      <c r="E142" s="1631" t="s">
        <v>607</v>
      </c>
      <c r="F142" s="260">
        <v>43.04</v>
      </c>
      <c r="G142" s="260">
        <v>112.17654</v>
      </c>
      <c r="H142" s="1616" t="s">
        <v>1499</v>
      </c>
      <c r="I142" s="1618" t="s">
        <v>1500</v>
      </c>
      <c r="J142" s="634">
        <v>43.04</v>
      </c>
      <c r="K142" s="634"/>
      <c r="L142" s="260">
        <v>112.18</v>
      </c>
      <c r="M142">
        <v>7</v>
      </c>
    </row>
    <row r="143" spans="1:13" ht="36">
      <c r="A143" s="1620">
        <v>74</v>
      </c>
      <c r="B143" s="1620" t="s">
        <v>19</v>
      </c>
      <c r="C143" s="1620" t="s">
        <v>5</v>
      </c>
      <c r="D143" s="1617">
        <v>542404061</v>
      </c>
      <c r="E143" s="1631" t="s">
        <v>392</v>
      </c>
      <c r="F143" s="260">
        <v>6</v>
      </c>
      <c r="G143" s="260">
        <v>19.989999999999998</v>
      </c>
      <c r="H143" s="1616" t="s">
        <v>1501</v>
      </c>
      <c r="I143" s="1618" t="s">
        <v>1502</v>
      </c>
      <c r="J143" s="634">
        <v>6</v>
      </c>
      <c r="K143" s="634"/>
      <c r="L143" s="260">
        <v>19.989999999999998</v>
      </c>
      <c r="M143">
        <v>1</v>
      </c>
    </row>
    <row r="144" spans="1:13" ht="60">
      <c r="A144" s="1620">
        <v>75</v>
      </c>
      <c r="B144" s="1620" t="s">
        <v>19</v>
      </c>
      <c r="C144" s="1620" t="s">
        <v>5</v>
      </c>
      <c r="D144" s="1617">
        <v>542404150</v>
      </c>
      <c r="E144" s="1631" t="s">
        <v>609</v>
      </c>
      <c r="F144" s="260">
        <v>15.88</v>
      </c>
      <c r="G144" s="260">
        <v>49.083640000000003</v>
      </c>
      <c r="H144" s="1616" t="s">
        <v>1503</v>
      </c>
      <c r="I144" s="1618" t="s">
        <v>1504</v>
      </c>
      <c r="J144" s="634">
        <v>15.88</v>
      </c>
      <c r="K144" s="634"/>
      <c r="L144" s="260">
        <v>49.08</v>
      </c>
      <c r="M144">
        <v>7</v>
      </c>
    </row>
    <row r="145" spans="1:13" ht="60">
      <c r="A145" s="1620">
        <v>77</v>
      </c>
      <c r="B145" s="1620" t="s">
        <v>19</v>
      </c>
      <c r="C145" s="1620" t="s">
        <v>482</v>
      </c>
      <c r="D145" s="1617">
        <v>542844032</v>
      </c>
      <c r="E145" s="1631" t="s">
        <v>610</v>
      </c>
      <c r="F145" s="260">
        <v>20.32</v>
      </c>
      <c r="G145" s="260">
        <v>40.429490000000001</v>
      </c>
      <c r="H145" s="1616" t="s">
        <v>1507</v>
      </c>
      <c r="I145" s="1618" t="s">
        <v>1508</v>
      </c>
      <c r="J145" s="634">
        <v>20.32</v>
      </c>
      <c r="K145" s="634"/>
      <c r="L145" s="260">
        <v>40.43</v>
      </c>
      <c r="M145">
        <v>7</v>
      </c>
    </row>
    <row r="146" spans="1:13" ht="24">
      <c r="A146" s="1620">
        <v>78</v>
      </c>
      <c r="B146" s="1620" t="s">
        <v>19</v>
      </c>
      <c r="C146" s="1620" t="s">
        <v>482</v>
      </c>
      <c r="D146" s="1617">
        <v>542844033</v>
      </c>
      <c r="E146" s="1631" t="s">
        <v>611</v>
      </c>
      <c r="F146" s="260">
        <v>6.1</v>
      </c>
      <c r="G146" s="260">
        <v>15.72367</v>
      </c>
      <c r="H146" s="1616" t="s">
        <v>1509</v>
      </c>
      <c r="I146" s="1618" t="s">
        <v>1510</v>
      </c>
      <c r="J146" s="634">
        <v>6.1</v>
      </c>
      <c r="K146" s="634"/>
      <c r="L146" s="260">
        <v>15.72</v>
      </c>
      <c r="M146">
        <v>1</v>
      </c>
    </row>
    <row r="147" spans="1:13" ht="48">
      <c r="A147" s="1620">
        <v>79</v>
      </c>
      <c r="B147" s="1620" t="s">
        <v>19</v>
      </c>
      <c r="C147" s="1620" t="s">
        <v>482</v>
      </c>
      <c r="D147" s="1617">
        <v>542844077</v>
      </c>
      <c r="E147" s="1631" t="s">
        <v>238</v>
      </c>
      <c r="F147" s="260">
        <v>9.15</v>
      </c>
      <c r="G147" s="260">
        <v>10.7599</v>
      </c>
      <c r="H147" s="1616" t="s">
        <v>1511</v>
      </c>
      <c r="I147" s="1618" t="s">
        <v>1512</v>
      </c>
      <c r="J147" s="634">
        <v>9.15</v>
      </c>
      <c r="K147" s="634"/>
      <c r="L147" s="260">
        <v>10.76</v>
      </c>
      <c r="M147">
        <v>5</v>
      </c>
    </row>
    <row r="148" spans="1:13" ht="48">
      <c r="A148" s="1620">
        <v>80</v>
      </c>
      <c r="B148" s="1620" t="s">
        <v>19</v>
      </c>
      <c r="C148" s="1620" t="s">
        <v>482</v>
      </c>
      <c r="D148" s="1617">
        <v>542844096</v>
      </c>
      <c r="E148" s="1631" t="s">
        <v>613</v>
      </c>
      <c r="F148" s="260">
        <v>9.15</v>
      </c>
      <c r="G148" s="260">
        <v>10.75238</v>
      </c>
      <c r="H148" s="1616" t="s">
        <v>1515</v>
      </c>
      <c r="I148" s="1618" t="s">
        <v>1516</v>
      </c>
      <c r="J148" s="634">
        <v>9.15</v>
      </c>
      <c r="K148" s="634"/>
      <c r="L148" s="260">
        <v>10.75</v>
      </c>
      <c r="M148">
        <v>5</v>
      </c>
    </row>
    <row r="149" spans="1:13" ht="24">
      <c r="A149" s="1620">
        <v>81</v>
      </c>
      <c r="B149" s="1620" t="s">
        <v>19</v>
      </c>
      <c r="C149" s="1620" t="s">
        <v>482</v>
      </c>
      <c r="D149" s="1617">
        <v>542844097</v>
      </c>
      <c r="E149" s="1631" t="s">
        <v>614</v>
      </c>
      <c r="F149" s="260">
        <v>9.76</v>
      </c>
      <c r="G149" s="260">
        <v>18.971319999999999</v>
      </c>
      <c r="H149" s="1616" t="s">
        <v>1517</v>
      </c>
      <c r="I149" s="1618" t="s">
        <v>1518</v>
      </c>
      <c r="J149" s="634">
        <v>9.76</v>
      </c>
      <c r="K149" s="634"/>
      <c r="L149" s="260">
        <v>18.97</v>
      </c>
      <c r="M149">
        <v>3</v>
      </c>
    </row>
    <row r="150" spans="1:13" ht="48">
      <c r="A150" s="1620">
        <v>82</v>
      </c>
      <c r="B150" s="1620" t="s">
        <v>19</v>
      </c>
      <c r="C150" s="1620" t="s">
        <v>482</v>
      </c>
      <c r="D150" s="1617">
        <v>542844103</v>
      </c>
      <c r="E150" s="1631" t="s">
        <v>615</v>
      </c>
      <c r="F150" s="260">
        <v>19.86</v>
      </c>
      <c r="G150" s="260">
        <v>42.933019999999999</v>
      </c>
      <c r="H150" s="1616" t="s">
        <v>1519</v>
      </c>
      <c r="I150" s="1618" t="s">
        <v>1520</v>
      </c>
      <c r="J150" s="634">
        <v>19.86</v>
      </c>
      <c r="K150" s="634"/>
      <c r="L150" s="260">
        <v>42.93</v>
      </c>
      <c r="M150">
        <v>6</v>
      </c>
    </row>
    <row r="151" spans="1:13" ht="36">
      <c r="A151" s="1620">
        <v>83</v>
      </c>
      <c r="B151" s="1620" t="s">
        <v>21</v>
      </c>
      <c r="C151" s="1620" t="s">
        <v>482</v>
      </c>
      <c r="D151" s="1617">
        <v>542844114</v>
      </c>
      <c r="E151" s="1631" t="s">
        <v>232</v>
      </c>
      <c r="F151" s="260">
        <v>13.59</v>
      </c>
      <c r="G151" s="260">
        <v>25.46</v>
      </c>
      <c r="H151" s="1616" t="s">
        <v>1521</v>
      </c>
      <c r="I151" s="1618" t="s">
        <v>1522</v>
      </c>
      <c r="J151" s="634">
        <v>13.59</v>
      </c>
      <c r="K151" s="634"/>
      <c r="L151" s="260">
        <v>25.46</v>
      </c>
      <c r="M151">
        <v>5</v>
      </c>
    </row>
    <row r="152" spans="1:13" ht="36">
      <c r="A152" s="1620">
        <v>87</v>
      </c>
      <c r="B152" s="1620" t="s">
        <v>8</v>
      </c>
      <c r="C152" s="1620" t="s">
        <v>5</v>
      </c>
      <c r="D152" s="1617">
        <v>578954053</v>
      </c>
      <c r="E152" s="1631" t="s">
        <v>214</v>
      </c>
      <c r="F152" s="260">
        <v>3</v>
      </c>
      <c r="G152" s="260">
        <v>9.7905800000000003</v>
      </c>
      <c r="H152" s="1616" t="s">
        <v>1527</v>
      </c>
      <c r="I152" s="1618" t="s">
        <v>1528</v>
      </c>
      <c r="J152" s="634">
        <v>3</v>
      </c>
      <c r="K152" s="634"/>
      <c r="L152" s="260">
        <v>9.7899999999999991</v>
      </c>
      <c r="M152">
        <v>1</v>
      </c>
    </row>
    <row r="153" spans="1:13" ht="36">
      <c r="A153" s="1620">
        <v>88</v>
      </c>
      <c r="B153" s="1620" t="s">
        <v>8</v>
      </c>
      <c r="C153" s="1620" t="s">
        <v>5</v>
      </c>
      <c r="D153" s="1617">
        <v>578954082</v>
      </c>
      <c r="E153" s="1631" t="s">
        <v>618</v>
      </c>
      <c r="F153" s="260">
        <v>4.875</v>
      </c>
      <c r="G153" s="260">
        <v>12.686909999999999</v>
      </c>
      <c r="H153" s="1616" t="s">
        <v>1529</v>
      </c>
      <c r="I153" s="1618" t="s">
        <v>1530</v>
      </c>
      <c r="J153" s="634">
        <v>4.875</v>
      </c>
      <c r="K153" s="634"/>
      <c r="L153" s="260">
        <v>12.69</v>
      </c>
      <c r="M153">
        <v>4</v>
      </c>
    </row>
    <row r="154" spans="1:13" ht="36">
      <c r="A154" s="1620">
        <v>89</v>
      </c>
      <c r="B154" s="1620" t="s">
        <v>8</v>
      </c>
      <c r="C154" s="1620" t="s">
        <v>5</v>
      </c>
      <c r="D154" s="1617">
        <v>578954134</v>
      </c>
      <c r="E154" s="1631" t="s">
        <v>215</v>
      </c>
      <c r="F154" s="260">
        <v>3</v>
      </c>
      <c r="G154" s="260">
        <v>10.6168</v>
      </c>
      <c r="H154" s="1616" t="s">
        <v>1531</v>
      </c>
      <c r="I154" s="1618" t="s">
        <v>1532</v>
      </c>
      <c r="J154" s="634">
        <v>3</v>
      </c>
      <c r="K154" s="634"/>
      <c r="L154" s="260">
        <v>10.62</v>
      </c>
      <c r="M154">
        <v>1</v>
      </c>
    </row>
    <row r="155" spans="1:13" ht="36">
      <c r="A155" s="1620">
        <v>90</v>
      </c>
      <c r="B155" s="1620" t="s">
        <v>8</v>
      </c>
      <c r="C155" s="1620" t="s">
        <v>174</v>
      </c>
      <c r="D155" s="1617">
        <v>578384027</v>
      </c>
      <c r="E155" s="1631" t="s">
        <v>620</v>
      </c>
      <c r="F155" s="260">
        <v>5.4249999999999998</v>
      </c>
      <c r="G155" s="260">
        <v>9.8334700000000002</v>
      </c>
      <c r="H155" s="1616" t="s">
        <v>1533</v>
      </c>
      <c r="I155" s="1618" t="s">
        <v>1534</v>
      </c>
      <c r="J155" s="634">
        <v>5.4249999999999998</v>
      </c>
      <c r="K155" s="634"/>
      <c r="L155" s="260">
        <v>9.83</v>
      </c>
      <c r="M155">
        <v>4</v>
      </c>
    </row>
    <row r="156" spans="1:13" ht="36">
      <c r="A156" s="1620">
        <v>91</v>
      </c>
      <c r="B156" s="1620" t="s">
        <v>199</v>
      </c>
      <c r="C156" s="1620" t="s">
        <v>174</v>
      </c>
      <c r="D156" s="1617">
        <v>578384060</v>
      </c>
      <c r="E156" s="1631" t="s">
        <v>227</v>
      </c>
      <c r="F156" s="260">
        <v>2.2250000000000001</v>
      </c>
      <c r="G156" s="260">
        <v>3.96</v>
      </c>
      <c r="H156" s="1616" t="s">
        <v>1535</v>
      </c>
      <c r="I156" s="1618" t="s">
        <v>1536</v>
      </c>
      <c r="J156" s="634">
        <v>2.2250000000000001</v>
      </c>
      <c r="K156" s="634"/>
      <c r="L156" s="260">
        <v>3.96</v>
      </c>
      <c r="M156">
        <v>2</v>
      </c>
    </row>
    <row r="157" spans="1:13" ht="36">
      <c r="A157" s="1620">
        <v>92</v>
      </c>
      <c r="B157" s="1620" t="s">
        <v>8</v>
      </c>
      <c r="C157" s="1620" t="s">
        <v>174</v>
      </c>
      <c r="D157" s="1617">
        <v>578384124</v>
      </c>
      <c r="E157" s="1631" t="s">
        <v>622</v>
      </c>
      <c r="F157" s="260">
        <v>2.2250000000000001</v>
      </c>
      <c r="G157" s="260">
        <v>3.9587300000000001</v>
      </c>
      <c r="H157" s="1616" t="s">
        <v>1537</v>
      </c>
      <c r="I157" s="1618" t="s">
        <v>1538</v>
      </c>
      <c r="J157" s="634">
        <v>2.2250000000000001</v>
      </c>
      <c r="K157" s="634"/>
      <c r="L157" s="260">
        <v>3.96</v>
      </c>
      <c r="M157">
        <v>2</v>
      </c>
    </row>
    <row r="158" spans="1:13" ht="36">
      <c r="A158" s="1620">
        <v>94</v>
      </c>
      <c r="B158" s="1620" t="s">
        <v>1</v>
      </c>
      <c r="C158" s="1620" t="s">
        <v>77</v>
      </c>
      <c r="D158" s="1617">
        <v>579144012</v>
      </c>
      <c r="E158" s="1631" t="s">
        <v>194</v>
      </c>
      <c r="F158" s="260">
        <v>20</v>
      </c>
      <c r="G158" s="260">
        <v>55</v>
      </c>
      <c r="H158" s="1616" t="s">
        <v>1541</v>
      </c>
      <c r="I158" s="1618" t="s">
        <v>1542</v>
      </c>
      <c r="J158" s="634">
        <v>16</v>
      </c>
      <c r="K158" s="634"/>
      <c r="L158" s="260">
        <v>51.97</v>
      </c>
      <c r="M158">
        <v>3</v>
      </c>
    </row>
    <row r="159" spans="1:13" ht="72">
      <c r="A159" s="1620">
        <v>95</v>
      </c>
      <c r="B159" s="1620" t="s">
        <v>1</v>
      </c>
      <c r="C159" s="1620" t="s">
        <v>77</v>
      </c>
      <c r="D159" s="1617">
        <v>579144040</v>
      </c>
      <c r="E159" s="1631" t="s">
        <v>624</v>
      </c>
      <c r="F159" s="260">
        <v>13.8</v>
      </c>
      <c r="G159" s="260">
        <v>32.462620000000001</v>
      </c>
      <c r="H159" s="1616" t="s">
        <v>1543</v>
      </c>
      <c r="I159" s="1618" t="s">
        <v>1544</v>
      </c>
      <c r="J159" s="634">
        <v>13.8</v>
      </c>
      <c r="K159" s="634"/>
      <c r="L159" s="260">
        <v>32.46</v>
      </c>
      <c r="M159">
        <v>9</v>
      </c>
    </row>
    <row r="160" spans="1:13" ht="36">
      <c r="A160" s="1620">
        <v>96</v>
      </c>
      <c r="B160" s="1620" t="s">
        <v>1</v>
      </c>
      <c r="C160" s="1620" t="s">
        <v>77</v>
      </c>
      <c r="D160" s="1617">
        <v>579144058</v>
      </c>
      <c r="E160" s="1631" t="s">
        <v>196</v>
      </c>
      <c r="F160" s="260">
        <v>3.3</v>
      </c>
      <c r="G160" s="260">
        <v>7.0327000000000002</v>
      </c>
      <c r="H160" s="1616" t="s">
        <v>1545</v>
      </c>
      <c r="I160" s="1618" t="s">
        <v>1546</v>
      </c>
      <c r="J160" s="634">
        <v>3.3</v>
      </c>
      <c r="K160" s="634"/>
      <c r="L160" s="260">
        <v>7.03</v>
      </c>
      <c r="M160">
        <v>2</v>
      </c>
    </row>
    <row r="161" spans="1:13" ht="36">
      <c r="A161" s="1620">
        <v>97</v>
      </c>
      <c r="B161" s="1620" t="s">
        <v>1</v>
      </c>
      <c r="C161" s="1620" t="s">
        <v>77</v>
      </c>
      <c r="D161" s="1617">
        <v>579144079</v>
      </c>
      <c r="E161" s="1631" t="s">
        <v>195</v>
      </c>
      <c r="F161" s="260">
        <v>11</v>
      </c>
      <c r="G161" s="260">
        <v>26</v>
      </c>
      <c r="H161" s="1616" t="s">
        <v>1547</v>
      </c>
      <c r="I161" s="1618" t="s">
        <v>1548</v>
      </c>
      <c r="J161" s="634">
        <v>9.3000000000000007</v>
      </c>
      <c r="K161" s="634"/>
      <c r="L161" s="260">
        <v>25.17</v>
      </c>
      <c r="M161">
        <v>2</v>
      </c>
    </row>
    <row r="162" spans="1:13" ht="36">
      <c r="A162" s="1620">
        <v>98</v>
      </c>
      <c r="B162" s="1620" t="s">
        <v>1</v>
      </c>
      <c r="C162" s="1620" t="s">
        <v>77</v>
      </c>
      <c r="D162" s="1617">
        <v>579144112</v>
      </c>
      <c r="E162" s="1631" t="s">
        <v>193</v>
      </c>
      <c r="F162" s="260">
        <v>15</v>
      </c>
      <c r="G162" s="260">
        <v>31</v>
      </c>
      <c r="H162" s="1616" t="s">
        <v>1549</v>
      </c>
      <c r="I162" s="1618" t="s">
        <v>1550</v>
      </c>
      <c r="J162" s="634">
        <v>13.3</v>
      </c>
      <c r="K162" s="634"/>
      <c r="L162" s="260">
        <v>30.74</v>
      </c>
      <c r="M162">
        <v>2</v>
      </c>
    </row>
    <row r="163" spans="1:13" ht="84">
      <c r="A163" s="1620">
        <v>100</v>
      </c>
      <c r="B163" s="1620" t="s">
        <v>1</v>
      </c>
      <c r="C163" s="1620" t="s">
        <v>114</v>
      </c>
      <c r="D163" s="1617">
        <v>579874004</v>
      </c>
      <c r="E163" s="1631" t="s">
        <v>627</v>
      </c>
      <c r="F163" s="260">
        <v>33.799999999999997</v>
      </c>
      <c r="G163" s="260">
        <v>70</v>
      </c>
      <c r="H163" s="1616" t="s">
        <v>1555</v>
      </c>
      <c r="I163" s="1618" t="s">
        <v>1556</v>
      </c>
      <c r="J163" s="634">
        <v>33.799999999999997</v>
      </c>
      <c r="K163" s="634"/>
      <c r="L163" s="260">
        <v>67.349999999999994</v>
      </c>
      <c r="M163">
        <v>10</v>
      </c>
    </row>
    <row r="164" spans="1:13" ht="60">
      <c r="A164" s="1620">
        <v>101</v>
      </c>
      <c r="B164" s="1620" t="s">
        <v>1</v>
      </c>
      <c r="C164" s="1620" t="s">
        <v>114</v>
      </c>
      <c r="D164" s="1617">
        <v>579874127</v>
      </c>
      <c r="E164" s="1631" t="s">
        <v>186</v>
      </c>
      <c r="F164" s="260">
        <v>35</v>
      </c>
      <c r="G164" s="260">
        <v>36</v>
      </c>
      <c r="H164" s="1616" t="s">
        <v>1557</v>
      </c>
      <c r="I164" s="1618" t="s">
        <v>1558</v>
      </c>
      <c r="J164" s="634">
        <v>16.399999999999999</v>
      </c>
      <c r="K164" s="634"/>
      <c r="L164" s="260">
        <v>30.15</v>
      </c>
      <c r="M164">
        <v>8</v>
      </c>
    </row>
    <row r="165" spans="1:13" ht="48">
      <c r="A165" s="1620">
        <v>102</v>
      </c>
      <c r="B165" s="1620" t="s">
        <v>1</v>
      </c>
      <c r="C165" s="1620" t="s">
        <v>5</v>
      </c>
      <c r="D165" s="1617">
        <v>579805099</v>
      </c>
      <c r="E165" s="1631" t="s">
        <v>629</v>
      </c>
      <c r="F165" s="260">
        <v>6.5</v>
      </c>
      <c r="G165" s="260">
        <v>4</v>
      </c>
      <c r="H165" s="1616" t="s">
        <v>1559</v>
      </c>
      <c r="I165" s="1618" t="s">
        <v>1560</v>
      </c>
      <c r="J165" s="634">
        <v>6.5</v>
      </c>
      <c r="K165" s="634"/>
      <c r="L165" s="260">
        <v>11.49</v>
      </c>
      <c r="M165">
        <v>6</v>
      </c>
    </row>
    <row r="166" spans="1:13" ht="36">
      <c r="A166" s="1620">
        <v>103</v>
      </c>
      <c r="B166" s="1620" t="s">
        <v>1</v>
      </c>
      <c r="C166" s="1620" t="s">
        <v>2</v>
      </c>
      <c r="D166" s="1617">
        <v>579584006</v>
      </c>
      <c r="E166" s="1631" t="s">
        <v>181</v>
      </c>
      <c r="F166" s="260">
        <v>6</v>
      </c>
      <c r="G166" s="260">
        <v>34.963529999999999</v>
      </c>
      <c r="H166" s="1616" t="s">
        <v>1561</v>
      </c>
      <c r="I166" s="1618" t="s">
        <v>1562</v>
      </c>
      <c r="J166" s="634">
        <v>6</v>
      </c>
      <c r="K166" s="634"/>
      <c r="L166" s="260">
        <v>15.6</v>
      </c>
      <c r="M166">
        <v>4</v>
      </c>
    </row>
    <row r="167" spans="1:13" ht="36">
      <c r="A167" s="1620">
        <v>104</v>
      </c>
      <c r="B167" s="1620" t="s">
        <v>1</v>
      </c>
      <c r="C167" s="1620" t="s">
        <v>2</v>
      </c>
      <c r="D167" s="1617">
        <v>579584042</v>
      </c>
      <c r="E167" s="1631" t="s">
        <v>631</v>
      </c>
      <c r="F167" s="260">
        <v>8</v>
      </c>
      <c r="G167" s="260">
        <v>12.00643</v>
      </c>
      <c r="H167" s="1616" t="s">
        <v>1563</v>
      </c>
      <c r="I167" s="1618" t="s">
        <v>1564</v>
      </c>
      <c r="J167" s="634">
        <v>8</v>
      </c>
      <c r="K167" s="634"/>
      <c r="L167" s="260">
        <v>34.96</v>
      </c>
      <c r="M167">
        <v>2</v>
      </c>
    </row>
    <row r="168" spans="1:13" ht="36">
      <c r="A168" s="1620">
        <v>105</v>
      </c>
      <c r="B168" s="1620" t="s">
        <v>1</v>
      </c>
      <c r="C168" s="1620" t="s">
        <v>2</v>
      </c>
      <c r="D168" s="1617">
        <v>579584090</v>
      </c>
      <c r="E168" s="1632" t="s">
        <v>632</v>
      </c>
      <c r="F168" s="260">
        <v>20</v>
      </c>
      <c r="G168" s="260">
        <v>100</v>
      </c>
      <c r="H168" s="1616" t="s">
        <v>1565</v>
      </c>
      <c r="I168" s="1618" t="s">
        <v>1566</v>
      </c>
      <c r="J168" s="634">
        <v>7.5</v>
      </c>
      <c r="K168" s="634"/>
      <c r="L168" s="260">
        <v>29.3</v>
      </c>
      <c r="M168">
        <v>4</v>
      </c>
    </row>
    <row r="169" spans="1:13" ht="36">
      <c r="A169" s="1620">
        <v>106</v>
      </c>
      <c r="B169" s="1620" t="s">
        <v>1</v>
      </c>
      <c r="C169" s="1620" t="s">
        <v>2</v>
      </c>
      <c r="D169" s="1617">
        <v>579584103</v>
      </c>
      <c r="E169" s="1631" t="s">
        <v>179</v>
      </c>
      <c r="F169" s="260">
        <v>4.8</v>
      </c>
      <c r="G169" s="260">
        <v>35</v>
      </c>
      <c r="H169" s="1616" t="s">
        <v>1569</v>
      </c>
      <c r="I169" s="1618" t="s">
        <v>1570</v>
      </c>
      <c r="J169" s="634">
        <v>4.8</v>
      </c>
      <c r="K169" s="634"/>
      <c r="L169" s="260">
        <v>12.01</v>
      </c>
      <c r="M169">
        <v>3</v>
      </c>
    </row>
    <row r="170" spans="1:13" s="1047" customFormat="1">
      <c r="A170" s="1732"/>
      <c r="B170" s="1732"/>
      <c r="C170" s="1732"/>
      <c r="D170" s="1733"/>
      <c r="E170" s="1656" t="s">
        <v>1773</v>
      </c>
      <c r="F170" s="859"/>
      <c r="G170" s="859"/>
      <c r="H170" s="1734"/>
      <c r="I170" s="1735"/>
      <c r="J170" s="1736">
        <f>SUM(J103:J169)</f>
        <v>645.90999999999974</v>
      </c>
      <c r="K170" s="1737"/>
      <c r="L170" s="1736">
        <f>SUM(L103:L169)</f>
        <v>1615.79</v>
      </c>
      <c r="M170" s="1736">
        <f>SUM(M103:M169)</f>
        <v>231</v>
      </c>
    </row>
    <row r="171" spans="1:13" ht="23.4">
      <c r="A171" s="1980" t="s">
        <v>2470</v>
      </c>
      <c r="B171" s="1980"/>
      <c r="C171" s="1980"/>
      <c r="D171" s="1980"/>
      <c r="E171" s="1980"/>
      <c r="F171" s="1319"/>
      <c r="G171" s="1319"/>
      <c r="H171" s="1308"/>
      <c r="I171" s="1309"/>
      <c r="J171" s="1325"/>
      <c r="K171" s="1325"/>
      <c r="L171" s="1326"/>
    </row>
    <row r="172" spans="1:13">
      <c r="A172" s="171"/>
      <c r="B172" s="1327"/>
      <c r="C172" s="1327"/>
      <c r="D172" s="941"/>
      <c r="E172" s="1328"/>
      <c r="F172" s="1319"/>
      <c r="G172" s="1319"/>
      <c r="H172" s="1308"/>
      <c r="I172" s="1309"/>
      <c r="J172" s="1325"/>
      <c r="K172" s="1325"/>
      <c r="L172" s="1326"/>
    </row>
    <row r="173" spans="1:13">
      <c r="A173" s="1899">
        <v>110</v>
      </c>
      <c r="B173" s="1855" t="s">
        <v>29</v>
      </c>
      <c r="C173" s="1855" t="s">
        <v>106</v>
      </c>
      <c r="D173" s="1856">
        <v>509544052</v>
      </c>
      <c r="E173" s="1975" t="s">
        <v>591</v>
      </c>
      <c r="F173" s="260">
        <v>15</v>
      </c>
      <c r="G173" s="260">
        <v>90</v>
      </c>
      <c r="H173" s="1616" t="s">
        <v>2385</v>
      </c>
      <c r="I173" s="1618" t="s">
        <v>1162</v>
      </c>
      <c r="J173" s="634">
        <v>13.4</v>
      </c>
      <c r="K173" s="634"/>
      <c r="L173" s="260">
        <v>30.53</v>
      </c>
      <c r="M173">
        <v>1</v>
      </c>
    </row>
    <row r="174" spans="1:13">
      <c r="A174" s="1900"/>
      <c r="B174" s="1855"/>
      <c r="C174" s="1855"/>
      <c r="D174" s="1856"/>
      <c r="E174" s="1977"/>
      <c r="F174" s="260"/>
      <c r="G174" s="260"/>
      <c r="H174" s="1616" t="s">
        <v>2386</v>
      </c>
      <c r="I174" s="1618" t="s">
        <v>1161</v>
      </c>
      <c r="J174" s="634">
        <v>13.4</v>
      </c>
      <c r="K174" s="634"/>
      <c r="L174" s="260">
        <v>30.89</v>
      </c>
      <c r="M174">
        <v>1</v>
      </c>
    </row>
    <row r="175" spans="1:13" ht="36">
      <c r="A175" s="1620">
        <v>115</v>
      </c>
      <c r="B175" s="1620" t="s">
        <v>1</v>
      </c>
      <c r="C175" s="1620" t="s">
        <v>2</v>
      </c>
      <c r="D175" s="1617">
        <v>579584090</v>
      </c>
      <c r="E175" s="1631" t="s">
        <v>632</v>
      </c>
      <c r="F175" s="260"/>
      <c r="G175" s="260"/>
      <c r="H175" s="1616" t="s">
        <v>1567</v>
      </c>
      <c r="I175" s="1618" t="s">
        <v>1568</v>
      </c>
      <c r="J175" s="634">
        <v>12</v>
      </c>
      <c r="K175" s="634"/>
      <c r="L175" s="260">
        <v>58.52</v>
      </c>
      <c r="M175">
        <v>1</v>
      </c>
    </row>
    <row r="176" spans="1:13" s="1047" customFormat="1">
      <c r="A176" s="1738"/>
      <c r="B176" s="1732"/>
      <c r="C176" s="1732"/>
      <c r="D176" s="1733"/>
      <c r="E176" s="1656" t="s">
        <v>1774</v>
      </c>
      <c r="F176" s="859"/>
      <c r="G176" s="859"/>
      <c r="H176" s="1734"/>
      <c r="I176" s="1735"/>
      <c r="J176" s="1736">
        <f>SUM(J173:J175)</f>
        <v>38.799999999999997</v>
      </c>
      <c r="K176" s="859"/>
      <c r="L176" s="1736">
        <f>SUM(L173:L175)</f>
        <v>119.94</v>
      </c>
      <c r="M176" s="1736">
        <f>SUM(M173:M175)</f>
        <v>3</v>
      </c>
    </row>
    <row r="177" spans="1:13" ht="21">
      <c r="A177" s="1807" t="s">
        <v>2469</v>
      </c>
      <c r="B177" s="1807"/>
      <c r="C177" s="1807"/>
      <c r="D177" s="1807"/>
      <c r="E177" s="1807"/>
      <c r="F177" s="1319"/>
      <c r="G177" s="1319"/>
      <c r="H177" s="1308"/>
      <c r="I177" s="1309"/>
      <c r="J177" s="1319"/>
      <c r="K177" s="1319"/>
      <c r="L177" s="1329"/>
    </row>
    <row r="178" spans="1:13">
      <c r="A178" s="1620">
        <v>117</v>
      </c>
      <c r="B178" s="1620" t="s">
        <v>57</v>
      </c>
      <c r="C178" s="1620" t="s">
        <v>65</v>
      </c>
      <c r="D178" s="1617">
        <v>544284018</v>
      </c>
      <c r="E178" s="1631" t="s">
        <v>390</v>
      </c>
      <c r="F178" s="260">
        <v>20</v>
      </c>
      <c r="G178" s="260">
        <v>70</v>
      </c>
      <c r="H178" s="650"/>
      <c r="I178" s="1618" t="s">
        <v>1766</v>
      </c>
      <c r="J178" s="634">
        <v>23</v>
      </c>
      <c r="K178" s="663" t="s">
        <v>794</v>
      </c>
      <c r="L178" s="260">
        <v>80</v>
      </c>
      <c r="M178">
        <v>1</v>
      </c>
    </row>
    <row r="179" spans="1:13">
      <c r="A179" s="1620">
        <v>120</v>
      </c>
      <c r="B179" s="1620" t="s">
        <v>57</v>
      </c>
      <c r="C179" s="1620" t="s">
        <v>63</v>
      </c>
      <c r="D179" s="1617">
        <v>504094014</v>
      </c>
      <c r="E179" s="1631" t="s">
        <v>388</v>
      </c>
      <c r="F179" s="280">
        <v>12</v>
      </c>
      <c r="G179" s="280">
        <v>30</v>
      </c>
      <c r="H179" s="650"/>
      <c r="I179" s="1618" t="s">
        <v>840</v>
      </c>
      <c r="J179" s="280">
        <v>12</v>
      </c>
      <c r="K179" s="663"/>
      <c r="L179" s="260">
        <v>0</v>
      </c>
      <c r="M179">
        <v>1</v>
      </c>
    </row>
    <row r="180" spans="1:13" ht="24">
      <c r="A180" s="1620">
        <v>121</v>
      </c>
      <c r="B180" s="1620" t="s">
        <v>57</v>
      </c>
      <c r="C180" s="1620" t="s">
        <v>173</v>
      </c>
      <c r="D180" s="1617">
        <v>504194019</v>
      </c>
      <c r="E180" s="1631" t="s">
        <v>380</v>
      </c>
      <c r="F180" s="260">
        <v>1</v>
      </c>
      <c r="G180" s="260">
        <v>2</v>
      </c>
      <c r="H180" s="650"/>
      <c r="I180" s="1618" t="s">
        <v>840</v>
      </c>
      <c r="J180" s="260">
        <v>1</v>
      </c>
      <c r="K180" s="663"/>
      <c r="L180" s="260">
        <v>0</v>
      </c>
      <c r="M180">
        <v>1</v>
      </c>
    </row>
    <row r="181" spans="1:13" ht="24">
      <c r="A181" s="1620">
        <v>129</v>
      </c>
      <c r="B181" s="1620" t="s">
        <v>31</v>
      </c>
      <c r="C181" s="1620" t="s">
        <v>147</v>
      </c>
      <c r="D181" s="1617">
        <v>506074199</v>
      </c>
      <c r="E181" s="1631" t="s">
        <v>530</v>
      </c>
      <c r="F181" s="260">
        <v>5</v>
      </c>
      <c r="G181" s="260">
        <v>10</v>
      </c>
      <c r="H181" s="650"/>
      <c r="I181" s="1618" t="s">
        <v>840</v>
      </c>
      <c r="J181" s="260">
        <v>5</v>
      </c>
      <c r="K181" s="663"/>
      <c r="L181" s="260">
        <v>0</v>
      </c>
      <c r="M181">
        <v>1</v>
      </c>
    </row>
    <row r="182" spans="1:13" ht="24">
      <c r="A182" s="1620">
        <v>131</v>
      </c>
      <c r="B182" s="1620" t="s">
        <v>31</v>
      </c>
      <c r="C182" s="1620" t="s">
        <v>147</v>
      </c>
      <c r="D182" s="1636">
        <v>506074262</v>
      </c>
      <c r="E182" s="205" t="s">
        <v>2027</v>
      </c>
      <c r="F182" s="260"/>
      <c r="G182" s="260"/>
      <c r="H182" s="650"/>
      <c r="I182" s="1633" t="s">
        <v>2028</v>
      </c>
      <c r="J182" s="1339">
        <v>9</v>
      </c>
      <c r="K182" s="663"/>
      <c r="L182" s="260">
        <v>60</v>
      </c>
      <c r="M182">
        <v>1</v>
      </c>
    </row>
    <row r="183" spans="1:13">
      <c r="A183" s="1620">
        <v>133</v>
      </c>
      <c r="B183" s="1620" t="s">
        <v>31</v>
      </c>
      <c r="C183" s="1620" t="s">
        <v>51</v>
      </c>
      <c r="D183" s="1617">
        <v>506944054</v>
      </c>
      <c r="E183" s="1631" t="s">
        <v>532</v>
      </c>
      <c r="F183" s="260">
        <v>4.5</v>
      </c>
      <c r="G183" s="260">
        <v>13.5</v>
      </c>
      <c r="H183" s="650"/>
      <c r="I183" s="1618"/>
      <c r="J183" s="260">
        <v>4.5</v>
      </c>
      <c r="K183" s="663"/>
      <c r="L183" s="260">
        <v>0</v>
      </c>
      <c r="M183">
        <v>1</v>
      </c>
    </row>
    <row r="184" spans="1:13">
      <c r="A184" s="1620">
        <v>141</v>
      </c>
      <c r="B184" s="1620" t="s">
        <v>31</v>
      </c>
      <c r="C184" s="1620" t="s">
        <v>5</v>
      </c>
      <c r="D184" s="1617">
        <v>506514028</v>
      </c>
      <c r="E184" s="1631" t="s">
        <v>540</v>
      </c>
      <c r="F184" s="260">
        <v>4</v>
      </c>
      <c r="G184" s="260">
        <v>9.5</v>
      </c>
      <c r="H184" s="650"/>
      <c r="I184" s="1618"/>
      <c r="J184" s="260">
        <v>4</v>
      </c>
      <c r="K184" s="663"/>
      <c r="L184" s="260">
        <v>0</v>
      </c>
      <c r="M184">
        <v>1</v>
      </c>
    </row>
    <row r="185" spans="1:13" ht="36">
      <c r="A185" s="1620">
        <v>144</v>
      </c>
      <c r="B185" s="1620" t="s">
        <v>31</v>
      </c>
      <c r="C185" s="1620" t="s">
        <v>50</v>
      </c>
      <c r="D185" s="1617">
        <v>506104045</v>
      </c>
      <c r="E185" s="1631" t="s">
        <v>545</v>
      </c>
      <c r="F185" s="260">
        <v>5</v>
      </c>
      <c r="G185" s="260">
        <v>15</v>
      </c>
      <c r="H185" s="650"/>
      <c r="I185" s="1618"/>
      <c r="J185" s="260">
        <v>5</v>
      </c>
      <c r="K185" s="663"/>
      <c r="L185" s="260">
        <v>0</v>
      </c>
      <c r="M185">
        <v>1</v>
      </c>
    </row>
    <row r="186" spans="1:13">
      <c r="A186" s="1620">
        <v>163</v>
      </c>
      <c r="B186" s="1620" t="s">
        <v>8</v>
      </c>
      <c r="C186" s="1620" t="s">
        <v>174</v>
      </c>
      <c r="D186" s="1617">
        <v>578384046</v>
      </c>
      <c r="E186" s="1631" t="s">
        <v>621</v>
      </c>
      <c r="F186" s="280">
        <v>2</v>
      </c>
      <c r="G186" s="260">
        <v>6</v>
      </c>
      <c r="H186" s="650"/>
      <c r="I186" s="1618"/>
      <c r="J186" s="260">
        <v>2</v>
      </c>
      <c r="K186" s="663"/>
      <c r="L186" s="260">
        <v>0</v>
      </c>
      <c r="M186">
        <v>1</v>
      </c>
    </row>
    <row r="187" spans="1:13">
      <c r="A187" s="1620">
        <v>164</v>
      </c>
      <c r="B187" s="1620" t="s">
        <v>623</v>
      </c>
      <c r="C187" s="1620" t="s">
        <v>12</v>
      </c>
      <c r="D187" s="1617">
        <v>578964155</v>
      </c>
      <c r="E187" s="1631" t="s">
        <v>205</v>
      </c>
      <c r="F187" s="280">
        <v>2</v>
      </c>
      <c r="G187" s="280">
        <v>8</v>
      </c>
      <c r="H187" s="650"/>
      <c r="I187" s="1618"/>
      <c r="J187" s="280">
        <v>2</v>
      </c>
      <c r="K187" s="663"/>
      <c r="L187" s="260">
        <v>1</v>
      </c>
      <c r="M187">
        <v>1</v>
      </c>
    </row>
    <row r="188" spans="1:13">
      <c r="A188" s="1620">
        <v>169</v>
      </c>
      <c r="B188" s="1620" t="s">
        <v>1</v>
      </c>
      <c r="C188" s="1620" t="s">
        <v>116</v>
      </c>
      <c r="D188" s="1617">
        <v>579764045</v>
      </c>
      <c r="E188" s="1631" t="s">
        <v>189</v>
      </c>
      <c r="F188" s="280">
        <v>10</v>
      </c>
      <c r="G188" s="280">
        <v>40</v>
      </c>
      <c r="H188" s="650"/>
      <c r="I188" s="1618" t="s">
        <v>2478</v>
      </c>
      <c r="J188" s="280">
        <v>10</v>
      </c>
      <c r="K188" s="663"/>
      <c r="L188" s="260">
        <v>50</v>
      </c>
      <c r="M188">
        <v>1</v>
      </c>
    </row>
    <row r="189" spans="1:13">
      <c r="A189" s="1620">
        <v>170</v>
      </c>
      <c r="B189" s="1620" t="s">
        <v>1</v>
      </c>
      <c r="C189" s="1620" t="s">
        <v>5</v>
      </c>
      <c r="D189" s="1617">
        <v>579804019</v>
      </c>
      <c r="E189" s="1631" t="s">
        <v>184</v>
      </c>
      <c r="F189" s="260">
        <v>15</v>
      </c>
      <c r="G189" s="260">
        <v>11.48546</v>
      </c>
      <c r="H189" s="650"/>
      <c r="I189" s="1618"/>
      <c r="J189" s="260">
        <v>15</v>
      </c>
      <c r="K189" s="663"/>
      <c r="L189" s="260">
        <v>2</v>
      </c>
      <c r="M189">
        <v>1</v>
      </c>
    </row>
    <row r="190" spans="1:13" ht="24">
      <c r="A190" s="1620">
        <v>172</v>
      </c>
      <c r="B190" s="1620" t="s">
        <v>1</v>
      </c>
      <c r="C190" s="1619" t="s">
        <v>177</v>
      </c>
      <c r="D190" s="1636">
        <v>579474064</v>
      </c>
      <c r="E190" s="205" t="s">
        <v>2029</v>
      </c>
      <c r="F190" s="260"/>
      <c r="G190" s="260"/>
      <c r="H190" s="650"/>
      <c r="I190" s="1633" t="s">
        <v>2030</v>
      </c>
      <c r="J190" s="1339">
        <v>4</v>
      </c>
      <c r="K190" s="663"/>
      <c r="L190" s="260">
        <v>2</v>
      </c>
      <c r="M190">
        <v>1</v>
      </c>
    </row>
    <row r="191" spans="1:13">
      <c r="A191" s="1620">
        <v>173</v>
      </c>
      <c r="B191" s="1620" t="s">
        <v>1</v>
      </c>
      <c r="C191" s="1620" t="s">
        <v>2</v>
      </c>
      <c r="D191" s="1617">
        <v>579584007</v>
      </c>
      <c r="E191" s="1631" t="s">
        <v>630</v>
      </c>
      <c r="F191" s="260">
        <v>2</v>
      </c>
      <c r="G191" s="260">
        <v>4</v>
      </c>
      <c r="H191" s="1616"/>
      <c r="I191" s="1618"/>
      <c r="J191" s="260">
        <v>2</v>
      </c>
      <c r="K191" s="663"/>
      <c r="L191" s="260">
        <v>2</v>
      </c>
      <c r="M191">
        <v>1</v>
      </c>
    </row>
    <row r="192" spans="1:13">
      <c r="A192" s="1620">
        <v>174</v>
      </c>
      <c r="B192" s="1620" t="s">
        <v>1</v>
      </c>
      <c r="C192" s="1620" t="s">
        <v>2</v>
      </c>
      <c r="D192" s="1617">
        <v>579584049</v>
      </c>
      <c r="E192" s="1631" t="s">
        <v>178</v>
      </c>
      <c r="F192" s="260">
        <v>2</v>
      </c>
      <c r="G192" s="260">
        <v>80</v>
      </c>
      <c r="H192" s="1616"/>
      <c r="I192" s="1618"/>
      <c r="J192" s="260">
        <v>2</v>
      </c>
      <c r="K192" s="663"/>
      <c r="L192" s="260">
        <v>2</v>
      </c>
      <c r="M192">
        <v>1</v>
      </c>
    </row>
    <row r="193" spans="1:13" s="1047" customFormat="1">
      <c r="A193" s="1739"/>
      <c r="B193" s="1739"/>
      <c r="C193" s="1739"/>
      <c r="D193" s="1740"/>
      <c r="E193" s="1656" t="s">
        <v>2474</v>
      </c>
      <c r="F193" s="644"/>
      <c r="G193" s="644"/>
      <c r="H193" s="1741"/>
      <c r="I193" s="1742"/>
      <c r="J193" s="1743">
        <f>SUM(J178:J192)</f>
        <v>100.5</v>
      </c>
      <c r="K193" s="644"/>
      <c r="L193" s="1743">
        <f>SUM(L178:L192)</f>
        <v>199</v>
      </c>
      <c r="M193" s="1743">
        <f>SUM(M178:M192)</f>
        <v>15</v>
      </c>
    </row>
    <row r="194" spans="1:13">
      <c r="A194" s="679"/>
      <c r="B194" s="679"/>
      <c r="C194" s="679"/>
      <c r="D194" s="942"/>
      <c r="E194" s="680"/>
      <c r="F194" s="629"/>
      <c r="G194" s="629"/>
      <c r="H194" s="681"/>
      <c r="I194" s="682" t="s">
        <v>2152</v>
      </c>
      <c r="J194" s="683">
        <f>J193+J176+J170</f>
        <v>785.20999999999981</v>
      </c>
      <c r="K194" s="629"/>
      <c r="L194" s="947">
        <f>L193+L176+L170</f>
        <v>1934.73</v>
      </c>
      <c r="M194" s="947">
        <f>M193+M176+M170</f>
        <v>249</v>
      </c>
    </row>
    <row r="206" spans="1:13" ht="33.6">
      <c r="A206" s="1662" t="s">
        <v>2890</v>
      </c>
    </row>
    <row r="208" spans="1:13" ht="23.4">
      <c r="A208" s="1988" t="s">
        <v>2471</v>
      </c>
      <c r="B208" s="1988"/>
      <c r="C208" s="1988"/>
      <c r="D208" s="1988"/>
      <c r="E208" s="1989"/>
      <c r="F208" s="1262"/>
      <c r="G208" s="1262"/>
      <c r="H208" s="1318"/>
      <c r="I208" s="1309"/>
      <c r="J208" s="1319"/>
      <c r="K208" s="1319"/>
      <c r="L208" s="1320"/>
    </row>
    <row r="209" spans="1:13" ht="72">
      <c r="A209" s="1716">
        <v>1</v>
      </c>
      <c r="B209" s="1716" t="s">
        <v>57</v>
      </c>
      <c r="C209" s="1716" t="s">
        <v>521</v>
      </c>
      <c r="D209" s="1717">
        <v>504855032</v>
      </c>
      <c r="E209" s="1718" t="s">
        <v>384</v>
      </c>
      <c r="F209" s="1719">
        <v>2.4500000000000002</v>
      </c>
      <c r="G209" s="1719">
        <v>9.6860700000000008</v>
      </c>
      <c r="H209" s="1720" t="s">
        <v>2334</v>
      </c>
      <c r="I209" s="1721" t="s">
        <v>799</v>
      </c>
      <c r="J209" s="1722">
        <v>2.4500000000000002</v>
      </c>
      <c r="K209" s="1722"/>
      <c r="L209" s="1719">
        <v>9.69</v>
      </c>
      <c r="M209">
        <v>6</v>
      </c>
    </row>
    <row r="210" spans="1:13" ht="24">
      <c r="A210" s="1716">
        <v>4</v>
      </c>
      <c r="B210" s="1716" t="s">
        <v>31</v>
      </c>
      <c r="C210" s="1716" t="s">
        <v>47</v>
      </c>
      <c r="D210" s="1717">
        <v>506025058</v>
      </c>
      <c r="E210" s="1718" t="s">
        <v>367</v>
      </c>
      <c r="F210" s="1719">
        <v>8.9600000000000009</v>
      </c>
      <c r="G210" s="1719">
        <v>16.77674</v>
      </c>
      <c r="H210" s="1720" t="s">
        <v>853</v>
      </c>
      <c r="I210" s="1721" t="s">
        <v>854</v>
      </c>
      <c r="J210" s="1722">
        <v>8.9600000000000009</v>
      </c>
      <c r="K210" s="1722"/>
      <c r="L210" s="1719">
        <v>16.77</v>
      </c>
      <c r="M210">
        <v>1</v>
      </c>
    </row>
    <row r="211" spans="1:13" ht="36">
      <c r="A211" s="1716">
        <v>7</v>
      </c>
      <c r="B211" s="1716" t="s">
        <v>31</v>
      </c>
      <c r="C211" s="1716" t="s">
        <v>51</v>
      </c>
      <c r="D211" s="1717">
        <v>506945205</v>
      </c>
      <c r="E211" s="1718" t="s">
        <v>535</v>
      </c>
      <c r="F211" s="1719">
        <v>8.9499999999999993</v>
      </c>
      <c r="G211" s="1719">
        <v>25.862169999999999</v>
      </c>
      <c r="H211" s="1720" t="s">
        <v>2337</v>
      </c>
      <c r="I211" s="1721" t="s">
        <v>844</v>
      </c>
      <c r="J211" s="1722">
        <v>8.9499999999999993</v>
      </c>
      <c r="K211" s="1722"/>
      <c r="L211" s="1719">
        <v>25.86</v>
      </c>
      <c r="M211">
        <v>2</v>
      </c>
    </row>
    <row r="212" spans="1:13" ht="60">
      <c r="A212" s="1716">
        <v>10</v>
      </c>
      <c r="B212" s="1716" t="s">
        <v>31</v>
      </c>
      <c r="C212" s="1716" t="s">
        <v>343</v>
      </c>
      <c r="D212" s="1717">
        <v>506035006</v>
      </c>
      <c r="E212" s="1718" t="s">
        <v>344</v>
      </c>
      <c r="F212" s="1719">
        <v>9.9499999999999993</v>
      </c>
      <c r="G212" s="1719">
        <v>20.010159999999999</v>
      </c>
      <c r="H212" s="1720" t="s">
        <v>887</v>
      </c>
      <c r="I212" s="1721" t="s">
        <v>888</v>
      </c>
      <c r="J212" s="1722">
        <v>9.9499999999999993</v>
      </c>
      <c r="K212" s="1722"/>
      <c r="L212" s="1719">
        <v>20.010000000000002</v>
      </c>
      <c r="M212">
        <v>5</v>
      </c>
    </row>
    <row r="213" spans="1:13" ht="48">
      <c r="A213" s="1716">
        <v>11</v>
      </c>
      <c r="B213" s="1716" t="s">
        <v>31</v>
      </c>
      <c r="C213" s="1716" t="s">
        <v>343</v>
      </c>
      <c r="D213" s="1717">
        <v>506035070</v>
      </c>
      <c r="E213" s="1718" t="s">
        <v>538</v>
      </c>
      <c r="F213" s="1719">
        <v>10.45</v>
      </c>
      <c r="G213" s="1719">
        <v>29.317679999999999</v>
      </c>
      <c r="H213" s="1720" t="s">
        <v>884</v>
      </c>
      <c r="I213" s="1721" t="s">
        <v>885</v>
      </c>
      <c r="J213" s="1722">
        <v>10.45</v>
      </c>
      <c r="K213" s="1722"/>
      <c r="L213" s="1719">
        <v>29.32</v>
      </c>
      <c r="M213">
        <v>4</v>
      </c>
    </row>
    <row r="214" spans="1:13" ht="36">
      <c r="A214" s="1716">
        <v>12</v>
      </c>
      <c r="B214" s="1716" t="s">
        <v>31</v>
      </c>
      <c r="C214" s="1716" t="s">
        <v>93</v>
      </c>
      <c r="D214" s="1717">
        <v>506625079</v>
      </c>
      <c r="E214" s="1718" t="s">
        <v>362</v>
      </c>
      <c r="F214" s="1719">
        <v>1</v>
      </c>
      <c r="G214" s="1719">
        <v>2.22783</v>
      </c>
      <c r="H214" s="1720" t="s">
        <v>2340</v>
      </c>
      <c r="I214" s="1721" t="s">
        <v>912</v>
      </c>
      <c r="J214" s="1722">
        <v>1.45</v>
      </c>
      <c r="K214" s="1722"/>
      <c r="L214" s="1719">
        <v>2.2200000000000002</v>
      </c>
      <c r="M214">
        <v>1</v>
      </c>
    </row>
    <row r="215" spans="1:13" ht="48">
      <c r="A215" s="1716">
        <v>18</v>
      </c>
      <c r="B215" s="1716" t="s">
        <v>31</v>
      </c>
      <c r="C215" s="1716" t="s">
        <v>33</v>
      </c>
      <c r="D215" s="1723">
        <v>506695075</v>
      </c>
      <c r="E215" s="1724" t="s">
        <v>904</v>
      </c>
      <c r="F215" s="1719"/>
      <c r="G215" s="1719"/>
      <c r="H215" s="1720" t="s">
        <v>2346</v>
      </c>
      <c r="I215" s="1721" t="s">
        <v>905</v>
      </c>
      <c r="J215" s="1722">
        <v>6.2</v>
      </c>
      <c r="K215" s="1722"/>
      <c r="L215" s="1719">
        <v>19.37</v>
      </c>
      <c r="M215">
        <v>2</v>
      </c>
    </row>
    <row r="216" spans="1:13" ht="72">
      <c r="A216" s="1716">
        <v>32</v>
      </c>
      <c r="B216" s="1716" t="s">
        <v>29</v>
      </c>
      <c r="C216" s="1716" t="s">
        <v>5</v>
      </c>
      <c r="D216" s="1717">
        <v>509185061</v>
      </c>
      <c r="E216" s="1718" t="s">
        <v>318</v>
      </c>
      <c r="F216" s="1719">
        <v>3.9</v>
      </c>
      <c r="G216" s="1719">
        <v>9.73447</v>
      </c>
      <c r="H216" s="1720" t="s">
        <v>2360</v>
      </c>
      <c r="I216" s="1721" t="s">
        <v>983</v>
      </c>
      <c r="J216" s="1722">
        <v>3.9</v>
      </c>
      <c r="K216" s="1722"/>
      <c r="L216" s="1719">
        <v>9.73</v>
      </c>
      <c r="M216">
        <v>6</v>
      </c>
    </row>
    <row r="217" spans="1:13" ht="36">
      <c r="A217" s="1716">
        <v>33</v>
      </c>
      <c r="B217" s="1716" t="s">
        <v>29</v>
      </c>
      <c r="C217" s="1716" t="s">
        <v>5</v>
      </c>
      <c r="D217" s="1717">
        <v>509185081</v>
      </c>
      <c r="E217" s="1718" t="s">
        <v>568</v>
      </c>
      <c r="F217" s="1719">
        <v>10.050000000000001</v>
      </c>
      <c r="G217" s="1719">
        <v>29.884689999999999</v>
      </c>
      <c r="H217" s="1720" t="s">
        <v>2361</v>
      </c>
      <c r="I217" s="1721" t="s">
        <v>990</v>
      </c>
      <c r="J217" s="1722">
        <v>10.050000000000001</v>
      </c>
      <c r="K217" s="1722"/>
      <c r="L217" s="1719">
        <v>29.88</v>
      </c>
      <c r="M217">
        <v>1</v>
      </c>
    </row>
    <row r="218" spans="1:13" ht="36">
      <c r="A218" s="1716">
        <v>34</v>
      </c>
      <c r="B218" s="1716" t="s">
        <v>29</v>
      </c>
      <c r="C218" s="1716" t="s">
        <v>5</v>
      </c>
      <c r="D218" s="1717">
        <v>509185082</v>
      </c>
      <c r="E218" s="1718" t="s">
        <v>312</v>
      </c>
      <c r="F218" s="1719">
        <v>7.8</v>
      </c>
      <c r="G218" s="1719">
        <v>17.68854</v>
      </c>
      <c r="H218" s="1720" t="s">
        <v>2362</v>
      </c>
      <c r="I218" s="1721" t="s">
        <v>995</v>
      </c>
      <c r="J218" s="1722">
        <v>7.8</v>
      </c>
      <c r="K218" s="1722"/>
      <c r="L218" s="1719">
        <v>17.68</v>
      </c>
      <c r="M218">
        <v>2</v>
      </c>
    </row>
    <row r="219" spans="1:13" ht="168">
      <c r="A219" s="1716">
        <v>35</v>
      </c>
      <c r="B219" s="1716" t="s">
        <v>29</v>
      </c>
      <c r="C219" s="1716" t="s">
        <v>5</v>
      </c>
      <c r="D219" s="1717">
        <v>509185096</v>
      </c>
      <c r="E219" s="1718" t="s">
        <v>311</v>
      </c>
      <c r="F219" s="1719">
        <v>17</v>
      </c>
      <c r="G219" s="1719">
        <v>61</v>
      </c>
      <c r="H219" s="1720" t="s">
        <v>968</v>
      </c>
      <c r="I219" s="1725" t="s">
        <v>969</v>
      </c>
      <c r="J219" s="1722">
        <v>16.95</v>
      </c>
      <c r="K219" s="1722"/>
      <c r="L219" s="1719">
        <v>60.03</v>
      </c>
      <c r="M219">
        <v>15</v>
      </c>
    </row>
    <row r="220" spans="1:13" ht="36">
      <c r="A220" s="1716">
        <v>36</v>
      </c>
      <c r="B220" s="1716" t="s">
        <v>29</v>
      </c>
      <c r="C220" s="1716" t="s">
        <v>5</v>
      </c>
      <c r="D220" s="1717">
        <v>509185107</v>
      </c>
      <c r="E220" s="1718" t="s">
        <v>569</v>
      </c>
      <c r="F220" s="1719">
        <v>10.050000000000001</v>
      </c>
      <c r="G220" s="1719">
        <v>29.07583</v>
      </c>
      <c r="H220" s="1720" t="s">
        <v>2363</v>
      </c>
      <c r="I220" s="1721" t="s">
        <v>982</v>
      </c>
      <c r="J220" s="1722">
        <v>10.050000000000001</v>
      </c>
      <c r="K220" s="1722"/>
      <c r="L220" s="1719">
        <v>29.08</v>
      </c>
      <c r="M220">
        <v>1</v>
      </c>
    </row>
    <row r="221" spans="1:13" ht="36">
      <c r="A221" s="1716">
        <v>37</v>
      </c>
      <c r="B221" s="1716" t="s">
        <v>29</v>
      </c>
      <c r="C221" s="1716" t="s">
        <v>5</v>
      </c>
      <c r="D221" s="1717">
        <v>509185115</v>
      </c>
      <c r="E221" s="1718" t="s">
        <v>570</v>
      </c>
      <c r="F221" s="1719">
        <v>15.2</v>
      </c>
      <c r="G221" s="1719">
        <v>51.704770000000003</v>
      </c>
      <c r="H221" s="1720" t="s">
        <v>2364</v>
      </c>
      <c r="I221" s="1721" t="s">
        <v>994</v>
      </c>
      <c r="J221" s="1722">
        <v>15.2</v>
      </c>
      <c r="K221" s="1722"/>
      <c r="L221" s="1719">
        <v>51.7</v>
      </c>
      <c r="M221">
        <v>2</v>
      </c>
    </row>
    <row r="222" spans="1:13" ht="36">
      <c r="A222" s="1716">
        <v>38</v>
      </c>
      <c r="B222" s="1716" t="s">
        <v>29</v>
      </c>
      <c r="C222" s="1716" t="s">
        <v>5</v>
      </c>
      <c r="D222" s="1717">
        <v>509185144</v>
      </c>
      <c r="E222" s="1718" t="s">
        <v>323</v>
      </c>
      <c r="F222" s="1719">
        <v>15.3</v>
      </c>
      <c r="G222" s="1719">
        <v>53.491259999999997</v>
      </c>
      <c r="H222" s="1720" t="s">
        <v>2365</v>
      </c>
      <c r="I222" s="1721" t="s">
        <v>972</v>
      </c>
      <c r="J222" s="1722">
        <v>15.3</v>
      </c>
      <c r="K222" s="1722"/>
      <c r="L222" s="1719">
        <v>53.49</v>
      </c>
      <c r="M222">
        <v>4</v>
      </c>
    </row>
    <row r="223" spans="1:13" ht="36">
      <c r="A223" s="2154">
        <v>39</v>
      </c>
      <c r="B223" s="2154" t="s">
        <v>29</v>
      </c>
      <c r="C223" s="2154" t="s">
        <v>5</v>
      </c>
      <c r="D223" s="2156">
        <v>509185149</v>
      </c>
      <c r="E223" s="2157" t="s">
        <v>571</v>
      </c>
      <c r="F223" s="1719">
        <v>30.5</v>
      </c>
      <c r="G223" s="1719">
        <v>103</v>
      </c>
      <c r="H223" s="1720" t="s">
        <v>2366</v>
      </c>
      <c r="I223" s="1721" t="s">
        <v>973</v>
      </c>
      <c r="J223" s="1722">
        <v>15.3</v>
      </c>
      <c r="K223" s="1722"/>
      <c r="L223" s="1719">
        <v>50.57</v>
      </c>
      <c r="M223">
        <v>1</v>
      </c>
    </row>
    <row r="224" spans="1:13" ht="36">
      <c r="A224" s="2155"/>
      <c r="B224" s="2155"/>
      <c r="C224" s="2155"/>
      <c r="D224" s="2156"/>
      <c r="E224" s="2157"/>
      <c r="F224" s="1719"/>
      <c r="G224" s="1719"/>
      <c r="H224" s="1720" t="s">
        <v>2367</v>
      </c>
      <c r="I224" s="1721" t="s">
        <v>993</v>
      </c>
      <c r="J224" s="1722">
        <v>15.2</v>
      </c>
      <c r="K224" s="1722"/>
      <c r="L224" s="1719">
        <v>51.7</v>
      </c>
      <c r="M224">
        <v>1</v>
      </c>
    </row>
    <row r="225" spans="1:13" ht="48">
      <c r="A225" s="1716">
        <v>40</v>
      </c>
      <c r="B225" s="1716" t="s">
        <v>29</v>
      </c>
      <c r="C225" s="1716" t="s">
        <v>5</v>
      </c>
      <c r="D225" s="1717">
        <v>509185159</v>
      </c>
      <c r="E225" s="1718" t="s">
        <v>572</v>
      </c>
      <c r="F225" s="1719">
        <v>3.9</v>
      </c>
      <c r="G225" s="1719">
        <v>10.201750000000001</v>
      </c>
      <c r="H225" s="1720" t="s">
        <v>2368</v>
      </c>
      <c r="I225" s="1721" t="s">
        <v>988</v>
      </c>
      <c r="J225" s="1722">
        <v>3.9</v>
      </c>
      <c r="K225" s="1722"/>
      <c r="L225" s="1719">
        <v>10.199999999999999</v>
      </c>
      <c r="M225">
        <v>4</v>
      </c>
    </row>
    <row r="226" spans="1:13" ht="36">
      <c r="A226" s="1716">
        <v>41</v>
      </c>
      <c r="B226" s="1716" t="s">
        <v>29</v>
      </c>
      <c r="C226" s="1716" t="s">
        <v>5</v>
      </c>
      <c r="D226" s="1717">
        <v>509185169</v>
      </c>
      <c r="E226" s="1718" t="s">
        <v>573</v>
      </c>
      <c r="F226" s="1719">
        <v>4</v>
      </c>
      <c r="G226" s="1719">
        <v>6.4874200000000002</v>
      </c>
      <c r="H226" s="1720" t="s">
        <v>2369</v>
      </c>
      <c r="I226" s="1721" t="s">
        <v>992</v>
      </c>
      <c r="J226" s="1722">
        <v>4</v>
      </c>
      <c r="K226" s="1722"/>
      <c r="L226" s="1719">
        <v>6.49</v>
      </c>
      <c r="M226">
        <v>2</v>
      </c>
    </row>
    <row r="227" spans="1:13" ht="36">
      <c r="A227" s="1716">
        <v>42</v>
      </c>
      <c r="B227" s="1716" t="s">
        <v>29</v>
      </c>
      <c r="C227" s="1716" t="s">
        <v>5</v>
      </c>
      <c r="D227" s="1717">
        <v>509185174</v>
      </c>
      <c r="E227" s="1718" t="s">
        <v>574</v>
      </c>
      <c r="F227" s="1719">
        <v>10.050000000000001</v>
      </c>
      <c r="G227" s="1719">
        <v>29.07583</v>
      </c>
      <c r="H227" s="1720" t="s">
        <v>2370</v>
      </c>
      <c r="I227" s="1721" t="s">
        <v>981</v>
      </c>
      <c r="J227" s="1722">
        <v>10.050000000000001</v>
      </c>
      <c r="K227" s="1722"/>
      <c r="L227" s="1719">
        <v>29.08</v>
      </c>
      <c r="M227">
        <v>1</v>
      </c>
    </row>
    <row r="228" spans="1:13" ht="36">
      <c r="A228" s="1716">
        <v>43</v>
      </c>
      <c r="B228" s="1716" t="s">
        <v>29</v>
      </c>
      <c r="C228" s="1716" t="s">
        <v>5</v>
      </c>
      <c r="D228" s="1717">
        <v>509185179</v>
      </c>
      <c r="E228" s="1718" t="s">
        <v>575</v>
      </c>
      <c r="F228" s="1719">
        <v>3.9</v>
      </c>
      <c r="G228" s="1719">
        <v>7.9462200000000003</v>
      </c>
      <c r="H228" s="1720" t="s">
        <v>2371</v>
      </c>
      <c r="I228" s="1721" t="s">
        <v>987</v>
      </c>
      <c r="J228" s="1722">
        <v>3.9</v>
      </c>
      <c r="K228" s="1722"/>
      <c r="L228" s="1719">
        <v>7.95</v>
      </c>
      <c r="M228">
        <v>2</v>
      </c>
    </row>
    <row r="229" spans="1:13" ht="24">
      <c r="A229" s="1716">
        <v>50</v>
      </c>
      <c r="B229" s="1716" t="s">
        <v>29</v>
      </c>
      <c r="C229" s="1716" t="s">
        <v>28</v>
      </c>
      <c r="D229" s="1717">
        <v>509215053</v>
      </c>
      <c r="E229" s="1718" t="s">
        <v>584</v>
      </c>
      <c r="F229" s="1719">
        <v>3</v>
      </c>
      <c r="G229" s="1719">
        <v>8.3242200000000004</v>
      </c>
      <c r="H229" s="1720" t="s">
        <v>1119</v>
      </c>
      <c r="I229" s="1721" t="s">
        <v>1120</v>
      </c>
      <c r="J229" s="1722">
        <v>3</v>
      </c>
      <c r="K229" s="1722"/>
      <c r="L229" s="1719">
        <v>8.32</v>
      </c>
      <c r="M229">
        <v>3</v>
      </c>
    </row>
    <row r="230" spans="1:13" ht="24">
      <c r="A230" s="1716">
        <v>54</v>
      </c>
      <c r="B230" s="1716" t="s">
        <v>29</v>
      </c>
      <c r="C230" s="1716" t="s">
        <v>99</v>
      </c>
      <c r="D230" s="1717">
        <v>509295063</v>
      </c>
      <c r="E230" s="1718" t="s">
        <v>586</v>
      </c>
      <c r="F230" s="1719">
        <v>2</v>
      </c>
      <c r="G230" s="1719">
        <v>5.4839099999999998</v>
      </c>
      <c r="H230" s="1720" t="s">
        <v>2378</v>
      </c>
      <c r="I230" s="1721" t="s">
        <v>1178</v>
      </c>
      <c r="J230" s="1722">
        <v>2.9</v>
      </c>
      <c r="K230" s="1722"/>
      <c r="L230" s="1719">
        <v>5.48</v>
      </c>
      <c r="M230">
        <v>2</v>
      </c>
    </row>
    <row r="231" spans="1:13" ht="24.6">
      <c r="A231" s="1716">
        <v>55</v>
      </c>
      <c r="B231" s="1716" t="s">
        <v>29</v>
      </c>
      <c r="C231" s="1716" t="s">
        <v>99</v>
      </c>
      <c r="D231" s="1717">
        <v>509295154</v>
      </c>
      <c r="E231" s="1718" t="s">
        <v>587</v>
      </c>
      <c r="F231" s="1719">
        <v>3</v>
      </c>
      <c r="G231" s="1719">
        <v>6</v>
      </c>
      <c r="H231" s="1726" t="s">
        <v>2376</v>
      </c>
      <c r="I231" s="1721" t="s">
        <v>840</v>
      </c>
      <c r="J231" s="1722">
        <v>1</v>
      </c>
      <c r="K231" s="1722"/>
      <c r="L231" s="1719">
        <v>2.6</v>
      </c>
      <c r="M231">
        <v>1</v>
      </c>
    </row>
    <row r="232" spans="1:13" ht="24">
      <c r="A232" s="1716">
        <v>60</v>
      </c>
      <c r="B232" s="1716" t="s">
        <v>29</v>
      </c>
      <c r="C232" s="1716" t="s">
        <v>106</v>
      </c>
      <c r="D232" s="1717">
        <v>509545041</v>
      </c>
      <c r="E232" s="1718" t="s">
        <v>592</v>
      </c>
      <c r="F232" s="1719">
        <v>1.95</v>
      </c>
      <c r="G232" s="1719">
        <v>4.35114</v>
      </c>
      <c r="H232" s="1720" t="s">
        <v>1148</v>
      </c>
      <c r="I232" s="1721" t="s">
        <v>1149</v>
      </c>
      <c r="J232" s="1722">
        <v>1.95</v>
      </c>
      <c r="K232" s="1722"/>
      <c r="L232" s="1719">
        <v>4.3499999999999996</v>
      </c>
      <c r="M232">
        <v>2</v>
      </c>
    </row>
    <row r="233" spans="1:13" ht="72">
      <c r="A233" s="1716">
        <v>61</v>
      </c>
      <c r="B233" s="1716" t="s">
        <v>29</v>
      </c>
      <c r="C233" s="1716" t="s">
        <v>106</v>
      </c>
      <c r="D233" s="1717">
        <v>509545043</v>
      </c>
      <c r="E233" s="1718" t="s">
        <v>593</v>
      </c>
      <c r="F233" s="1719">
        <v>3.9</v>
      </c>
      <c r="G233" s="1719">
        <v>11.030620000000001</v>
      </c>
      <c r="H233" s="1720" t="s">
        <v>2382</v>
      </c>
      <c r="I233" s="1721" t="s">
        <v>1150</v>
      </c>
      <c r="J233" s="1722">
        <v>3.9</v>
      </c>
      <c r="K233" s="1722"/>
      <c r="L233" s="1719">
        <v>11.03</v>
      </c>
      <c r="M233">
        <v>6</v>
      </c>
    </row>
    <row r="234" spans="1:13" ht="24">
      <c r="A234" s="1716">
        <v>62</v>
      </c>
      <c r="B234" s="1716" t="s">
        <v>29</v>
      </c>
      <c r="C234" s="1716" t="s">
        <v>106</v>
      </c>
      <c r="D234" s="1717">
        <v>509545067</v>
      </c>
      <c r="E234" s="1718" t="s">
        <v>594</v>
      </c>
      <c r="F234" s="1719">
        <v>19.79</v>
      </c>
      <c r="G234" s="1719">
        <v>33.590060000000001</v>
      </c>
      <c r="H234" s="1720" t="s">
        <v>2383</v>
      </c>
      <c r="I234" s="1721" t="s">
        <v>840</v>
      </c>
      <c r="J234" s="1722">
        <v>19.79</v>
      </c>
      <c r="K234" s="1722"/>
      <c r="L234" s="1719">
        <v>33.590000000000003</v>
      </c>
      <c r="M234">
        <v>1</v>
      </c>
    </row>
    <row r="235" spans="1:13" ht="24.6">
      <c r="A235" s="1716">
        <v>63</v>
      </c>
      <c r="B235" s="1716" t="s">
        <v>29</v>
      </c>
      <c r="C235" s="1716" t="s">
        <v>106</v>
      </c>
      <c r="D235" s="1717">
        <v>509545081</v>
      </c>
      <c r="E235" s="1718" t="s">
        <v>595</v>
      </c>
      <c r="F235" s="1719">
        <v>17</v>
      </c>
      <c r="G235" s="1719">
        <v>64</v>
      </c>
      <c r="H235" s="1726" t="s">
        <v>1143</v>
      </c>
      <c r="I235" s="1721" t="s">
        <v>1144</v>
      </c>
      <c r="J235" s="1722">
        <v>1.95</v>
      </c>
      <c r="K235" s="1722"/>
      <c r="L235" s="1719">
        <v>5.52</v>
      </c>
      <c r="M235">
        <v>1</v>
      </c>
    </row>
    <row r="236" spans="1:13" ht="24">
      <c r="A236" s="1716">
        <v>64</v>
      </c>
      <c r="B236" s="1716" t="s">
        <v>29</v>
      </c>
      <c r="C236" s="1716" t="s">
        <v>106</v>
      </c>
      <c r="D236" s="1717">
        <v>509545128</v>
      </c>
      <c r="E236" s="1718" t="s">
        <v>596</v>
      </c>
      <c r="F236" s="1719">
        <v>8.9749999999999996</v>
      </c>
      <c r="G236" s="1719">
        <v>17.4206</v>
      </c>
      <c r="H236" s="1720" t="s">
        <v>1151</v>
      </c>
      <c r="I236" s="1721" t="s">
        <v>840</v>
      </c>
      <c r="J236" s="1722">
        <v>8.98</v>
      </c>
      <c r="K236" s="1722"/>
      <c r="L236" s="1719">
        <v>17.420000000000002</v>
      </c>
      <c r="M236">
        <v>1</v>
      </c>
    </row>
    <row r="237" spans="1:13" ht="24">
      <c r="A237" s="1716">
        <v>65</v>
      </c>
      <c r="B237" s="1716" t="s">
        <v>29</v>
      </c>
      <c r="C237" s="1716" t="s">
        <v>106</v>
      </c>
      <c r="D237" s="1717">
        <v>509545229</v>
      </c>
      <c r="E237" s="1718" t="s">
        <v>597</v>
      </c>
      <c r="F237" s="1719">
        <v>9.9749999999999996</v>
      </c>
      <c r="G237" s="1719">
        <v>17.4206</v>
      </c>
      <c r="H237" s="1720" t="s">
        <v>1152</v>
      </c>
      <c r="I237" s="1721" t="s">
        <v>840</v>
      </c>
      <c r="J237" s="1722">
        <v>9.98</v>
      </c>
      <c r="K237" s="1722"/>
      <c r="L237" s="1719">
        <v>17.420000000000002</v>
      </c>
      <c r="M237">
        <v>1</v>
      </c>
    </row>
    <row r="238" spans="1:13" ht="24">
      <c r="A238" s="1716">
        <v>66</v>
      </c>
      <c r="B238" s="1716" t="s">
        <v>29</v>
      </c>
      <c r="C238" s="1716" t="s">
        <v>106</v>
      </c>
      <c r="D238" s="1717">
        <v>509545233</v>
      </c>
      <c r="E238" s="1718" t="s">
        <v>598</v>
      </c>
      <c r="F238" s="1719">
        <v>13.4</v>
      </c>
      <c r="G238" s="1719">
        <v>27.464790000000001</v>
      </c>
      <c r="H238" s="1720" t="s">
        <v>1153</v>
      </c>
      <c r="I238" s="1721" t="s">
        <v>840</v>
      </c>
      <c r="J238" s="1722">
        <v>13.4</v>
      </c>
      <c r="K238" s="1722"/>
      <c r="L238" s="1719">
        <v>27.46</v>
      </c>
      <c r="M238">
        <v>1</v>
      </c>
    </row>
    <row r="239" spans="1:13" ht="24">
      <c r="A239" s="1716">
        <v>67</v>
      </c>
      <c r="B239" s="1716" t="s">
        <v>29</v>
      </c>
      <c r="C239" s="1716" t="s">
        <v>106</v>
      </c>
      <c r="D239" s="1717">
        <v>509545227</v>
      </c>
      <c r="E239" s="1718" t="s">
        <v>599</v>
      </c>
      <c r="F239" s="1719">
        <v>13.4</v>
      </c>
      <c r="G239" s="1719">
        <v>27.464790000000001</v>
      </c>
      <c r="H239" s="1720" t="s">
        <v>1154</v>
      </c>
      <c r="I239" s="1721" t="s">
        <v>840</v>
      </c>
      <c r="J239" s="1722">
        <v>13.4</v>
      </c>
      <c r="K239" s="1722"/>
      <c r="L239" s="1719">
        <v>27.46</v>
      </c>
      <c r="M239">
        <v>1</v>
      </c>
    </row>
    <row r="240" spans="1:13" ht="24">
      <c r="A240" s="1716">
        <v>68</v>
      </c>
      <c r="B240" s="1716" t="s">
        <v>29</v>
      </c>
      <c r="C240" s="1716" t="s">
        <v>106</v>
      </c>
      <c r="D240" s="1717">
        <v>509545228</v>
      </c>
      <c r="E240" s="1718" t="s">
        <v>600</v>
      </c>
      <c r="F240" s="1719">
        <v>9.85</v>
      </c>
      <c r="G240" s="1719">
        <v>16.624690000000001</v>
      </c>
      <c r="H240" s="1720" t="s">
        <v>1159</v>
      </c>
      <c r="I240" s="1721" t="s">
        <v>840</v>
      </c>
      <c r="J240" s="1722">
        <v>9.85</v>
      </c>
      <c r="K240" s="1722"/>
      <c r="L240" s="1719">
        <v>16.62</v>
      </c>
      <c r="M240">
        <v>1</v>
      </c>
    </row>
    <row r="241" spans="1:13" ht="24">
      <c r="A241" s="1716">
        <v>69</v>
      </c>
      <c r="B241" s="1716" t="s">
        <v>29</v>
      </c>
      <c r="C241" s="1716" t="s">
        <v>106</v>
      </c>
      <c r="D241" s="1717">
        <v>509545230</v>
      </c>
      <c r="E241" s="1718" t="s">
        <v>601</v>
      </c>
      <c r="F241" s="1719">
        <v>8.9749999999999996</v>
      </c>
      <c r="G241" s="1719">
        <v>15.69299</v>
      </c>
      <c r="H241" s="1720" t="s">
        <v>1155</v>
      </c>
      <c r="I241" s="1721" t="s">
        <v>840</v>
      </c>
      <c r="J241" s="1722">
        <v>8.98</v>
      </c>
      <c r="K241" s="1722"/>
      <c r="L241" s="1719">
        <v>15.69</v>
      </c>
      <c r="M241">
        <v>1</v>
      </c>
    </row>
    <row r="242" spans="1:13" ht="24">
      <c r="A242" s="1716">
        <v>70</v>
      </c>
      <c r="B242" s="1716" t="s">
        <v>29</v>
      </c>
      <c r="C242" s="1716" t="s">
        <v>106</v>
      </c>
      <c r="D242" s="1717">
        <v>509545231</v>
      </c>
      <c r="E242" s="1718" t="s">
        <v>602</v>
      </c>
      <c r="F242" s="1719">
        <v>9.85</v>
      </c>
      <c r="G242" s="1719">
        <v>16.624690000000001</v>
      </c>
      <c r="H242" s="1720" t="s">
        <v>1158</v>
      </c>
      <c r="I242" s="1721" t="s">
        <v>840</v>
      </c>
      <c r="J242" s="1722">
        <v>9.85</v>
      </c>
      <c r="K242" s="1722"/>
      <c r="L242" s="1719">
        <v>16.62</v>
      </c>
      <c r="M242">
        <v>1</v>
      </c>
    </row>
    <row r="243" spans="1:13" ht="24">
      <c r="A243" s="1716">
        <v>71</v>
      </c>
      <c r="B243" s="1716" t="s">
        <v>29</v>
      </c>
      <c r="C243" s="1716" t="s">
        <v>106</v>
      </c>
      <c r="D243" s="1717">
        <v>509545232</v>
      </c>
      <c r="E243" s="1718" t="s">
        <v>603</v>
      </c>
      <c r="F243" s="1719">
        <v>15.35</v>
      </c>
      <c r="G243" s="1719">
        <v>21.590330000000002</v>
      </c>
      <c r="H243" s="1720" t="s">
        <v>1160</v>
      </c>
      <c r="I243" s="1721" t="s">
        <v>840</v>
      </c>
      <c r="J243" s="1722">
        <v>15.35</v>
      </c>
      <c r="K243" s="1722"/>
      <c r="L243" s="1719">
        <v>21.59</v>
      </c>
      <c r="M243">
        <v>1</v>
      </c>
    </row>
    <row r="244" spans="1:13" ht="24">
      <c r="A244" s="1716">
        <v>72</v>
      </c>
      <c r="B244" s="1716" t="s">
        <v>29</v>
      </c>
      <c r="C244" s="1716" t="s">
        <v>106</v>
      </c>
      <c r="D244" s="1717">
        <v>509545234</v>
      </c>
      <c r="E244" s="1718" t="s">
        <v>604</v>
      </c>
      <c r="F244" s="1719">
        <v>13.4</v>
      </c>
      <c r="G244" s="1719">
        <v>27.464790000000001</v>
      </c>
      <c r="H244" s="1720" t="s">
        <v>1156</v>
      </c>
      <c r="I244" s="1721" t="s">
        <v>1157</v>
      </c>
      <c r="J244" s="1722">
        <v>13.4</v>
      </c>
      <c r="K244" s="1722"/>
      <c r="L244" s="1719">
        <v>27.46</v>
      </c>
      <c r="M244">
        <v>1</v>
      </c>
    </row>
    <row r="245" spans="1:13" ht="36">
      <c r="A245" s="1716">
        <v>76</v>
      </c>
      <c r="B245" s="1716" t="s">
        <v>19</v>
      </c>
      <c r="C245" s="1716" t="s">
        <v>25</v>
      </c>
      <c r="D245" s="1717">
        <v>542435157</v>
      </c>
      <c r="E245" s="1718" t="s">
        <v>243</v>
      </c>
      <c r="F245" s="1719">
        <v>9</v>
      </c>
      <c r="G245" s="1719">
        <v>27</v>
      </c>
      <c r="H245" s="1720" t="s">
        <v>1505</v>
      </c>
      <c r="I245" s="1721" t="s">
        <v>1506</v>
      </c>
      <c r="J245" s="1722">
        <v>8.5</v>
      </c>
      <c r="K245" s="1722"/>
      <c r="L245" s="1719">
        <v>25.43</v>
      </c>
      <c r="M245">
        <v>5</v>
      </c>
    </row>
    <row r="246" spans="1:13" ht="24">
      <c r="A246" s="1716">
        <v>84</v>
      </c>
      <c r="B246" s="1716" t="s">
        <v>19</v>
      </c>
      <c r="C246" s="1716" t="s">
        <v>482</v>
      </c>
      <c r="D246" s="1717">
        <v>542845032</v>
      </c>
      <c r="E246" s="1718" t="s">
        <v>616</v>
      </c>
      <c r="F246" s="1719">
        <v>5.49</v>
      </c>
      <c r="G246" s="1719">
        <v>6.4514300000000002</v>
      </c>
      <c r="H246" s="1720" t="s">
        <v>1523</v>
      </c>
      <c r="I246" s="1721" t="s">
        <v>1524</v>
      </c>
      <c r="J246" s="1722">
        <v>5.49</v>
      </c>
      <c r="K246" s="1722"/>
      <c r="L246" s="1719">
        <v>6.45</v>
      </c>
      <c r="M246">
        <v>3</v>
      </c>
    </row>
    <row r="247" spans="1:13" ht="48">
      <c r="A247" s="1716">
        <v>86</v>
      </c>
      <c r="B247" s="1716" t="s">
        <v>19</v>
      </c>
      <c r="C247" s="1716" t="s">
        <v>482</v>
      </c>
      <c r="D247" s="1717">
        <v>542845120</v>
      </c>
      <c r="E247" s="1718" t="s">
        <v>617</v>
      </c>
      <c r="F247" s="1719">
        <v>15.92</v>
      </c>
      <c r="G247" s="1719">
        <v>32.567819999999998</v>
      </c>
      <c r="H247" s="1720" t="s">
        <v>1525</v>
      </c>
      <c r="I247" s="1721" t="s">
        <v>1526</v>
      </c>
      <c r="J247" s="1722">
        <v>15.92</v>
      </c>
      <c r="K247" s="1722"/>
      <c r="L247" s="1719">
        <v>32.57</v>
      </c>
      <c r="M247">
        <v>6</v>
      </c>
    </row>
    <row r="248" spans="1:13" ht="36">
      <c r="A248" s="1716">
        <v>93</v>
      </c>
      <c r="B248" s="1716" t="s">
        <v>199</v>
      </c>
      <c r="C248" s="1716" t="s">
        <v>11</v>
      </c>
      <c r="D248" s="1717">
        <v>578765080</v>
      </c>
      <c r="E248" s="1718" t="s">
        <v>201</v>
      </c>
      <c r="F248" s="1719">
        <v>15</v>
      </c>
      <c r="G248" s="1719">
        <v>30</v>
      </c>
      <c r="H248" s="1720" t="s">
        <v>1539</v>
      </c>
      <c r="I248" s="1721" t="s">
        <v>1540</v>
      </c>
      <c r="J248" s="1722">
        <v>9.15</v>
      </c>
      <c r="K248" s="1722"/>
      <c r="L248" s="1719">
        <v>25.5</v>
      </c>
      <c r="M248">
        <v>1</v>
      </c>
    </row>
    <row r="249" spans="1:13" ht="72">
      <c r="A249" s="1716">
        <v>107</v>
      </c>
      <c r="B249" s="1716" t="s">
        <v>1</v>
      </c>
      <c r="C249" s="1716" t="s">
        <v>2</v>
      </c>
      <c r="D249" s="1717">
        <v>579585021</v>
      </c>
      <c r="E249" s="1718" t="s">
        <v>182</v>
      </c>
      <c r="F249" s="1719">
        <v>9.5</v>
      </c>
      <c r="G249" s="1719">
        <v>15.59723</v>
      </c>
      <c r="H249" s="1720" t="s">
        <v>1571</v>
      </c>
      <c r="I249" s="1721" t="s">
        <v>1572</v>
      </c>
      <c r="J249" s="1722">
        <v>9.5</v>
      </c>
      <c r="K249" s="1722"/>
      <c r="L249" s="1719">
        <v>24.75</v>
      </c>
      <c r="M249">
        <v>9</v>
      </c>
    </row>
    <row r="250" spans="1:13" ht="60">
      <c r="A250" s="1716">
        <v>108</v>
      </c>
      <c r="B250" s="1716" t="s">
        <v>1</v>
      </c>
      <c r="C250" s="1716" t="s">
        <v>177</v>
      </c>
      <c r="D250" s="1717">
        <v>579475020</v>
      </c>
      <c r="E250" s="1718" t="s">
        <v>176</v>
      </c>
      <c r="F250" s="1719">
        <v>9</v>
      </c>
      <c r="G250" s="1719">
        <v>33.26</v>
      </c>
      <c r="H250" s="1720" t="s">
        <v>1573</v>
      </c>
      <c r="I250" s="1721" t="s">
        <v>1574</v>
      </c>
      <c r="J250" s="1722">
        <v>9</v>
      </c>
      <c r="K250" s="1722"/>
      <c r="L250" s="1719">
        <v>33.26</v>
      </c>
      <c r="M250">
        <v>7</v>
      </c>
    </row>
    <row r="251" spans="1:13" s="1047" customFormat="1">
      <c r="A251" s="1732"/>
      <c r="B251" s="1732"/>
      <c r="C251" s="1732"/>
      <c r="D251" s="1733"/>
      <c r="E251" s="1656" t="s">
        <v>1773</v>
      </c>
      <c r="F251" s="859"/>
      <c r="G251" s="859"/>
      <c r="H251" s="1734"/>
      <c r="I251" s="1735"/>
      <c r="J251" s="1736">
        <f>SUM(J209:J250)</f>
        <v>375.25000000000006</v>
      </c>
      <c r="K251" s="1737"/>
      <c r="L251" s="1736">
        <f>SUM(L209:L250)</f>
        <v>937.41000000000031</v>
      </c>
      <c r="M251" s="1736">
        <f>SUM(M209:M250)</f>
        <v>119</v>
      </c>
    </row>
    <row r="252" spans="1:13" ht="23.4">
      <c r="A252" s="1980" t="s">
        <v>2470</v>
      </c>
      <c r="B252" s="1980"/>
      <c r="C252" s="1980"/>
      <c r="D252" s="1980"/>
      <c r="E252" s="1980"/>
      <c r="F252" s="1319"/>
      <c r="G252" s="1319"/>
      <c r="H252" s="1308"/>
      <c r="I252" s="1309"/>
      <c r="J252" s="1325"/>
      <c r="K252" s="1325"/>
      <c r="L252" s="1326"/>
    </row>
    <row r="253" spans="1:13">
      <c r="A253" s="171"/>
      <c r="B253" s="1327"/>
      <c r="C253" s="1327"/>
      <c r="D253" s="941"/>
      <c r="E253" s="1328"/>
      <c r="F253" s="1319"/>
      <c r="G253" s="1319"/>
      <c r="H253" s="1308"/>
      <c r="I253" s="1309"/>
      <c r="J253" s="1325"/>
      <c r="K253" s="1325"/>
      <c r="L253" s="1326"/>
    </row>
    <row r="254" spans="1:13" ht="36">
      <c r="A254" s="1716">
        <v>116</v>
      </c>
      <c r="B254" s="1716" t="s">
        <v>1</v>
      </c>
      <c r="C254" s="1716" t="s">
        <v>116</v>
      </c>
      <c r="D254" s="1717">
        <v>579765025</v>
      </c>
      <c r="E254" s="1718" t="s">
        <v>625</v>
      </c>
      <c r="F254" s="1727">
        <v>10</v>
      </c>
      <c r="G254" s="1727">
        <v>51.45</v>
      </c>
      <c r="H254" s="1720" t="s">
        <v>1551</v>
      </c>
      <c r="I254" s="1721" t="s">
        <v>1552</v>
      </c>
      <c r="J254" s="1722">
        <v>8</v>
      </c>
      <c r="K254" s="1722"/>
      <c r="L254" s="1719">
        <v>21.56</v>
      </c>
      <c r="M254">
        <v>1</v>
      </c>
    </row>
    <row r="255" spans="1:13">
      <c r="A255" s="214"/>
      <c r="B255" s="651"/>
      <c r="C255" s="651"/>
      <c r="D255" s="940"/>
      <c r="E255" s="571" t="s">
        <v>1774</v>
      </c>
      <c r="F255" s="652"/>
      <c r="G255" s="652"/>
      <c r="H255" s="653"/>
      <c r="I255" s="654"/>
      <c r="J255" s="944">
        <f>J254</f>
        <v>8</v>
      </c>
      <c r="K255" s="652"/>
      <c r="L255" s="944">
        <f>L254</f>
        <v>21.56</v>
      </c>
      <c r="M255" s="944">
        <f>M254</f>
        <v>1</v>
      </c>
    </row>
    <row r="256" spans="1:13" ht="21">
      <c r="A256" s="1807" t="s">
        <v>2469</v>
      </c>
      <c r="B256" s="1807"/>
      <c r="C256" s="1807"/>
      <c r="D256" s="1807"/>
      <c r="E256" s="1807"/>
      <c r="F256" s="1319"/>
      <c r="G256" s="1319"/>
      <c r="H256" s="1308"/>
      <c r="I256" s="1309"/>
      <c r="J256" s="1319"/>
      <c r="K256" s="1319"/>
      <c r="L256" s="1329"/>
    </row>
    <row r="257" spans="1:13">
      <c r="A257" s="1716">
        <v>119</v>
      </c>
      <c r="B257" s="1716" t="s">
        <v>61</v>
      </c>
      <c r="C257" s="1716" t="s">
        <v>56</v>
      </c>
      <c r="D257" s="1717">
        <v>504855113</v>
      </c>
      <c r="E257" s="1718" t="s">
        <v>382</v>
      </c>
      <c r="F257" s="1727">
        <v>15</v>
      </c>
      <c r="G257" s="1727">
        <f>F257*6</f>
        <v>90</v>
      </c>
      <c r="H257" s="1726"/>
      <c r="I257" s="1721" t="s">
        <v>840</v>
      </c>
      <c r="J257" s="1727">
        <v>15</v>
      </c>
      <c r="K257" s="1728"/>
      <c r="L257" s="1719">
        <v>0</v>
      </c>
      <c r="M257">
        <v>1</v>
      </c>
    </row>
    <row r="258" spans="1:13" ht="24">
      <c r="A258" s="1716">
        <v>126</v>
      </c>
      <c r="B258" s="1716" t="s">
        <v>31</v>
      </c>
      <c r="C258" s="1716" t="s">
        <v>47</v>
      </c>
      <c r="D258" s="1717">
        <v>506025048</v>
      </c>
      <c r="E258" s="1718" t="s">
        <v>369</v>
      </c>
      <c r="F258" s="1719">
        <v>5</v>
      </c>
      <c r="G258" s="1719">
        <v>20</v>
      </c>
      <c r="H258" s="1720"/>
      <c r="I258" s="1721" t="s">
        <v>840</v>
      </c>
      <c r="J258" s="1719">
        <v>5</v>
      </c>
      <c r="K258" s="1728"/>
      <c r="L258" s="1719">
        <v>5</v>
      </c>
      <c r="M258">
        <v>1</v>
      </c>
    </row>
    <row r="259" spans="1:13">
      <c r="A259" s="1716">
        <v>127</v>
      </c>
      <c r="B259" s="1729" t="s">
        <v>31</v>
      </c>
      <c r="C259" s="1729" t="s">
        <v>500</v>
      </c>
      <c r="D259" s="1730">
        <v>506025114</v>
      </c>
      <c r="E259" s="1718" t="s">
        <v>528</v>
      </c>
      <c r="F259" s="1731">
        <v>10</v>
      </c>
      <c r="G259" s="1731">
        <f>F259*4</f>
        <v>40</v>
      </c>
      <c r="H259" s="1726"/>
      <c r="I259" s="1721" t="s">
        <v>840</v>
      </c>
      <c r="J259" s="1731">
        <v>10</v>
      </c>
      <c r="K259" s="1728"/>
      <c r="L259" s="1719">
        <v>50</v>
      </c>
      <c r="M259">
        <v>1</v>
      </c>
    </row>
    <row r="260" spans="1:13">
      <c r="A260" s="1716">
        <v>132</v>
      </c>
      <c r="B260" s="1716" t="s">
        <v>31</v>
      </c>
      <c r="C260" s="1716" t="s">
        <v>147</v>
      </c>
      <c r="D260" s="1717">
        <v>506075289</v>
      </c>
      <c r="E260" s="1718" t="s">
        <v>531</v>
      </c>
      <c r="F260" s="1727">
        <v>8</v>
      </c>
      <c r="G260" s="1727">
        <v>40</v>
      </c>
      <c r="H260" s="1726"/>
      <c r="I260" s="1721"/>
      <c r="J260" s="1727">
        <v>8</v>
      </c>
      <c r="K260" s="1728"/>
      <c r="L260" s="1719">
        <v>0</v>
      </c>
      <c r="M260">
        <v>1</v>
      </c>
    </row>
    <row r="261" spans="1:13">
      <c r="A261" s="1716">
        <v>134</v>
      </c>
      <c r="B261" s="1716" t="s">
        <v>31</v>
      </c>
      <c r="C261" s="1716" t="s">
        <v>51</v>
      </c>
      <c r="D261" s="1717">
        <v>506945016</v>
      </c>
      <c r="E261" s="1718" t="s">
        <v>533</v>
      </c>
      <c r="F261" s="1719">
        <v>13</v>
      </c>
      <c r="G261" s="1719">
        <v>39</v>
      </c>
      <c r="H261" s="1726"/>
      <c r="I261" s="1721"/>
      <c r="J261" s="1719">
        <v>13</v>
      </c>
      <c r="K261" s="1728"/>
      <c r="L261" s="1719">
        <v>0</v>
      </c>
      <c r="M261">
        <v>1</v>
      </c>
    </row>
    <row r="262" spans="1:13">
      <c r="A262" s="1716">
        <v>139</v>
      </c>
      <c r="B262" s="1716" t="s">
        <v>31</v>
      </c>
      <c r="C262" s="1716" t="s">
        <v>44</v>
      </c>
      <c r="D262" s="1717"/>
      <c r="E262" s="1718" t="s">
        <v>2200</v>
      </c>
      <c r="F262" s="1719"/>
      <c r="G262" s="1719"/>
      <c r="H262" s="1726"/>
      <c r="I262" s="1721"/>
      <c r="J262" s="1719">
        <v>2</v>
      </c>
      <c r="K262" s="1728"/>
      <c r="L262" s="1719">
        <v>6</v>
      </c>
      <c r="M262">
        <v>1</v>
      </c>
    </row>
    <row r="263" spans="1:13" ht="24">
      <c r="A263" s="1716">
        <v>140</v>
      </c>
      <c r="B263" s="1716" t="s">
        <v>31</v>
      </c>
      <c r="C263" s="1716" t="s">
        <v>44</v>
      </c>
      <c r="D263" s="1717"/>
      <c r="E263" s="1718" t="s">
        <v>2201</v>
      </c>
      <c r="F263" s="1719"/>
      <c r="G263" s="1719"/>
      <c r="H263" s="1726"/>
      <c r="I263" s="1721"/>
      <c r="J263" s="1719">
        <v>2</v>
      </c>
      <c r="K263" s="1728"/>
      <c r="L263" s="1719">
        <v>6</v>
      </c>
      <c r="M263">
        <v>1</v>
      </c>
    </row>
    <row r="264" spans="1:13">
      <c r="A264" s="1716">
        <v>142</v>
      </c>
      <c r="B264" s="1716" t="s">
        <v>31</v>
      </c>
      <c r="C264" s="1716" t="s">
        <v>5</v>
      </c>
      <c r="D264" s="1717">
        <v>506515139</v>
      </c>
      <c r="E264" s="1718" t="s">
        <v>543</v>
      </c>
      <c r="F264" s="1719">
        <v>16</v>
      </c>
      <c r="G264" s="1719">
        <v>80</v>
      </c>
      <c r="H264" s="1726"/>
      <c r="I264" s="1721"/>
      <c r="J264" s="1719">
        <v>16</v>
      </c>
      <c r="K264" s="1728"/>
      <c r="L264" s="1719">
        <v>0</v>
      </c>
      <c r="M264">
        <v>1</v>
      </c>
    </row>
    <row r="265" spans="1:13">
      <c r="A265" s="1716">
        <v>154</v>
      </c>
      <c r="B265" s="1716" t="s">
        <v>29</v>
      </c>
      <c r="C265" s="1716" t="s">
        <v>5</v>
      </c>
      <c r="D265" s="1717">
        <v>509185059</v>
      </c>
      <c r="E265" s="1718" t="s">
        <v>567</v>
      </c>
      <c r="F265" s="1719">
        <v>15</v>
      </c>
      <c r="G265" s="1719">
        <v>150</v>
      </c>
      <c r="H265" s="1726"/>
      <c r="I265" s="1721"/>
      <c r="J265" s="1719">
        <v>15</v>
      </c>
      <c r="K265" s="1728"/>
      <c r="L265" s="1719">
        <v>5</v>
      </c>
      <c r="M265">
        <v>1</v>
      </c>
    </row>
    <row r="266" spans="1:13" ht="24">
      <c r="A266" s="1716">
        <v>155</v>
      </c>
      <c r="B266" s="1716" t="s">
        <v>29</v>
      </c>
      <c r="C266" s="1716" t="s">
        <v>5</v>
      </c>
      <c r="D266" s="1717">
        <v>509185097</v>
      </c>
      <c r="E266" s="1718" t="s">
        <v>310</v>
      </c>
      <c r="F266" s="1719">
        <v>5</v>
      </c>
      <c r="G266" s="1719">
        <v>10</v>
      </c>
      <c r="H266" s="1726"/>
      <c r="I266" s="1721"/>
      <c r="J266" s="1719">
        <v>5</v>
      </c>
      <c r="K266" s="1728"/>
      <c r="L266" s="1719">
        <v>0</v>
      </c>
      <c r="M266">
        <v>1</v>
      </c>
    </row>
    <row r="267" spans="1:13" ht="24">
      <c r="A267" s="1716">
        <v>156</v>
      </c>
      <c r="B267" s="1716" t="s">
        <v>29</v>
      </c>
      <c r="C267" s="1716" t="s">
        <v>164</v>
      </c>
      <c r="D267" s="1717">
        <v>509255045</v>
      </c>
      <c r="E267" s="1718" t="s">
        <v>271</v>
      </c>
      <c r="F267" s="1719">
        <v>3.3</v>
      </c>
      <c r="G267" s="1719">
        <v>10</v>
      </c>
      <c r="H267" s="1726"/>
      <c r="I267" s="1721"/>
      <c r="J267" s="1719">
        <v>3.3</v>
      </c>
      <c r="K267" s="1728"/>
      <c r="L267" s="1719">
        <v>2</v>
      </c>
      <c r="M267">
        <v>1</v>
      </c>
    </row>
    <row r="268" spans="1:13">
      <c r="A268" s="1716">
        <v>157</v>
      </c>
      <c r="B268" s="1716" t="s">
        <v>29</v>
      </c>
      <c r="C268" s="1716" t="s">
        <v>98</v>
      </c>
      <c r="D268" s="1717">
        <v>509545009</v>
      </c>
      <c r="E268" s="1718" t="s">
        <v>252</v>
      </c>
      <c r="F268" s="1719">
        <v>4.5</v>
      </c>
      <c r="G268" s="1719">
        <v>9</v>
      </c>
      <c r="H268" s="1726"/>
      <c r="I268" s="1721"/>
      <c r="J268" s="1719">
        <v>4.5</v>
      </c>
      <c r="K268" s="1728"/>
      <c r="L268" s="1719">
        <v>2</v>
      </c>
      <c r="M268">
        <v>1</v>
      </c>
    </row>
    <row r="269" spans="1:13">
      <c r="A269" s="1716">
        <v>158</v>
      </c>
      <c r="B269" s="1716" t="s">
        <v>29</v>
      </c>
      <c r="C269" s="1716" t="s">
        <v>246</v>
      </c>
      <c r="D269" s="1717">
        <v>509915032</v>
      </c>
      <c r="E269" s="1718" t="s">
        <v>605</v>
      </c>
      <c r="F269" s="1719">
        <v>5</v>
      </c>
      <c r="G269" s="1719">
        <v>9</v>
      </c>
      <c r="H269" s="1726"/>
      <c r="I269" s="1721"/>
      <c r="J269" s="1719">
        <v>5</v>
      </c>
      <c r="K269" s="1728"/>
      <c r="L269" s="1719">
        <v>0</v>
      </c>
      <c r="M269">
        <v>1</v>
      </c>
    </row>
    <row r="270" spans="1:13">
      <c r="A270" s="1716">
        <v>159</v>
      </c>
      <c r="B270" s="1716" t="s">
        <v>29</v>
      </c>
      <c r="C270" s="1716" t="s">
        <v>246</v>
      </c>
      <c r="D270" s="1717">
        <v>509915033</v>
      </c>
      <c r="E270" s="1718" t="s">
        <v>606</v>
      </c>
      <c r="F270" s="1719">
        <v>2.5</v>
      </c>
      <c r="G270" s="1719">
        <v>5</v>
      </c>
      <c r="H270" s="1726"/>
      <c r="I270" s="1721"/>
      <c r="J270" s="1719">
        <v>2.5</v>
      </c>
      <c r="K270" s="1728"/>
      <c r="L270" s="1719">
        <v>0</v>
      </c>
      <c r="M270">
        <v>1</v>
      </c>
    </row>
    <row r="271" spans="1:13">
      <c r="A271" s="1716">
        <v>165</v>
      </c>
      <c r="B271" s="1716" t="s">
        <v>199</v>
      </c>
      <c r="C271" s="1716" t="s">
        <v>12</v>
      </c>
      <c r="D271" s="1717">
        <v>505070402</v>
      </c>
      <c r="E271" s="1718" t="s">
        <v>208</v>
      </c>
      <c r="F271" s="1719">
        <v>1</v>
      </c>
      <c r="G271" s="1719">
        <v>2</v>
      </c>
      <c r="H271" s="1726"/>
      <c r="I271" s="1721"/>
      <c r="J271" s="1719">
        <v>1</v>
      </c>
      <c r="K271" s="1728"/>
      <c r="L271" s="1719">
        <v>1</v>
      </c>
      <c r="M271">
        <v>1</v>
      </c>
    </row>
    <row r="272" spans="1:13">
      <c r="A272" s="1716">
        <v>166</v>
      </c>
      <c r="B272" s="1716" t="s">
        <v>199</v>
      </c>
      <c r="C272" s="1716" t="s">
        <v>12</v>
      </c>
      <c r="D272" s="1717">
        <v>505070306</v>
      </c>
      <c r="E272" s="1718" t="s">
        <v>207</v>
      </c>
      <c r="F272" s="1719">
        <v>1</v>
      </c>
      <c r="G272" s="1719">
        <v>2</v>
      </c>
      <c r="H272" s="1726"/>
      <c r="I272" s="1721"/>
      <c r="J272" s="1719">
        <v>1</v>
      </c>
      <c r="K272" s="1728"/>
      <c r="L272" s="1719">
        <v>1</v>
      </c>
      <c r="M272">
        <v>1</v>
      </c>
    </row>
    <row r="273" spans="1:13">
      <c r="A273" s="1716">
        <v>167</v>
      </c>
      <c r="B273" s="1716" t="s">
        <v>199</v>
      </c>
      <c r="C273" s="1716" t="s">
        <v>79</v>
      </c>
      <c r="D273" s="1717">
        <v>578665088</v>
      </c>
      <c r="E273" s="1718" t="s">
        <v>203</v>
      </c>
      <c r="F273" s="1719">
        <v>3</v>
      </c>
      <c r="G273" s="1719">
        <v>6</v>
      </c>
      <c r="H273" s="1726"/>
      <c r="I273" s="1721"/>
      <c r="J273" s="1719">
        <v>3</v>
      </c>
      <c r="K273" s="1728"/>
      <c r="L273" s="1719">
        <v>2</v>
      </c>
      <c r="M273">
        <v>1</v>
      </c>
    </row>
    <row r="274" spans="1:13">
      <c r="A274" s="1716">
        <v>171</v>
      </c>
      <c r="B274" s="1716" t="s">
        <v>1</v>
      </c>
      <c r="C274" s="1716" t="s">
        <v>5</v>
      </c>
      <c r="D274" s="1717">
        <v>579805055</v>
      </c>
      <c r="E274" s="1718" t="s">
        <v>628</v>
      </c>
      <c r="F274" s="1719"/>
      <c r="G274" s="1719"/>
      <c r="H274" s="1726"/>
      <c r="I274" s="1721"/>
      <c r="J274" s="1719">
        <v>12</v>
      </c>
      <c r="K274" s="1728"/>
      <c r="L274" s="1719">
        <v>0</v>
      </c>
      <c r="M274">
        <v>1</v>
      </c>
    </row>
    <row r="275" spans="1:13">
      <c r="A275" s="679"/>
      <c r="B275" s="679"/>
      <c r="C275" s="679"/>
      <c r="D275" s="942"/>
      <c r="E275" s="571" t="s">
        <v>2474</v>
      </c>
      <c r="F275" s="629"/>
      <c r="G275" s="629"/>
      <c r="H275" s="681"/>
      <c r="I275" s="682"/>
      <c r="J275" s="947">
        <f>SUM(J257:J274)-J274</f>
        <v>111.3</v>
      </c>
      <c r="K275" s="629"/>
      <c r="L275" s="947">
        <f>SUM(L257:L274)</f>
        <v>80</v>
      </c>
      <c r="M275" s="947">
        <f>SUM(M257:M274)</f>
        <v>18</v>
      </c>
    </row>
    <row r="276" spans="1:13">
      <c r="A276" s="679"/>
      <c r="B276" s="679"/>
      <c r="C276" s="679"/>
      <c r="D276" s="942"/>
      <c r="E276" s="680"/>
      <c r="F276" s="629"/>
      <c r="G276" s="629"/>
      <c r="H276" s="681"/>
      <c r="I276" s="682" t="s">
        <v>2152</v>
      </c>
      <c r="J276" s="683">
        <f>J275+J255+J251</f>
        <v>494.55000000000007</v>
      </c>
      <c r="K276" s="629"/>
      <c r="L276" s="947">
        <f>L275+L255+L251</f>
        <v>1038.9700000000003</v>
      </c>
      <c r="M276" s="947">
        <f>M275+M255+M251</f>
        <v>138</v>
      </c>
    </row>
  </sheetData>
  <mergeCells count="95">
    <mergeCell ref="A256:E256"/>
    <mergeCell ref="A252:E252"/>
    <mergeCell ref="A223:A224"/>
    <mergeCell ref="B223:B224"/>
    <mergeCell ref="C223:C224"/>
    <mergeCell ref="D223:D224"/>
    <mergeCell ref="E223:E224"/>
    <mergeCell ref="A208:E208"/>
    <mergeCell ref="A177:E177"/>
    <mergeCell ref="A171:E171"/>
    <mergeCell ref="A173:A174"/>
    <mergeCell ref="B173:B174"/>
    <mergeCell ref="C173:C174"/>
    <mergeCell ref="D173:D174"/>
    <mergeCell ref="E173:E174"/>
    <mergeCell ref="A128:A130"/>
    <mergeCell ref="B128:B130"/>
    <mergeCell ref="C128:C130"/>
    <mergeCell ref="D128:D130"/>
    <mergeCell ref="E128:E130"/>
    <mergeCell ref="A123:A124"/>
    <mergeCell ref="B123:B124"/>
    <mergeCell ref="C123:C124"/>
    <mergeCell ref="D123:D124"/>
    <mergeCell ref="E123:E124"/>
    <mergeCell ref="A102:E102"/>
    <mergeCell ref="A119:A120"/>
    <mergeCell ref="B119:B120"/>
    <mergeCell ref="C119:C120"/>
    <mergeCell ref="D119:D120"/>
    <mergeCell ref="E119:E120"/>
    <mergeCell ref="A93:E93"/>
    <mergeCell ref="A88:A89"/>
    <mergeCell ref="B88:B89"/>
    <mergeCell ref="C88:C89"/>
    <mergeCell ref="D88:D89"/>
    <mergeCell ref="E88:E89"/>
    <mergeCell ref="A85:E85"/>
    <mergeCell ref="A78:A80"/>
    <mergeCell ref="B78:B80"/>
    <mergeCell ref="C78:C80"/>
    <mergeCell ref="D78:D80"/>
    <mergeCell ref="E78:E80"/>
    <mergeCell ref="A69:A70"/>
    <mergeCell ref="B69:B70"/>
    <mergeCell ref="C69:C70"/>
    <mergeCell ref="D69:D70"/>
    <mergeCell ref="E69:E70"/>
    <mergeCell ref="A60:E60"/>
    <mergeCell ref="A67:A68"/>
    <mergeCell ref="B67:B68"/>
    <mergeCell ref="C67:C68"/>
    <mergeCell ref="D67:D68"/>
    <mergeCell ref="E67:E68"/>
    <mergeCell ref="L4:L5"/>
    <mergeCell ref="F5:G5"/>
    <mergeCell ref="A6:E6"/>
    <mergeCell ref="A2:L2"/>
    <mergeCell ref="A3:L3"/>
    <mergeCell ref="A4:A5"/>
    <mergeCell ref="B4:B5"/>
    <mergeCell ref="C4:C5"/>
    <mergeCell ref="D4:D5"/>
    <mergeCell ref="E4:E5"/>
    <mergeCell ref="F4:G4"/>
    <mergeCell ref="H4:H5"/>
    <mergeCell ref="I4:K4"/>
    <mergeCell ref="A12:A15"/>
    <mergeCell ref="B12:B15"/>
    <mergeCell ref="C12:C15"/>
    <mergeCell ref="D12:D15"/>
    <mergeCell ref="E12:E15"/>
    <mergeCell ref="D22:D23"/>
    <mergeCell ref="E22:E23"/>
    <mergeCell ref="A30:A31"/>
    <mergeCell ref="B30:B31"/>
    <mergeCell ref="C30:C31"/>
    <mergeCell ref="D30:D31"/>
    <mergeCell ref="E30:E31"/>
    <mergeCell ref="M4:M5"/>
    <mergeCell ref="A47:E47"/>
    <mergeCell ref="A41:A42"/>
    <mergeCell ref="B41:B42"/>
    <mergeCell ref="C41:C42"/>
    <mergeCell ref="D41:D42"/>
    <mergeCell ref="E41:E42"/>
    <mergeCell ref="A38:E38"/>
    <mergeCell ref="A33:A34"/>
    <mergeCell ref="B33:B34"/>
    <mergeCell ref="C33:C34"/>
    <mergeCell ref="D33:D34"/>
    <mergeCell ref="E33:E34"/>
    <mergeCell ref="A22:A23"/>
    <mergeCell ref="B22:B23"/>
    <mergeCell ref="C22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17</vt:i4>
      </vt:variant>
    </vt:vector>
  </HeadingPairs>
  <TitlesOfParts>
    <vt:vector size="52" baseType="lpstr">
      <vt:lpstr>uzri</vt:lpstr>
      <vt:lpstr>uzrr</vt:lpstr>
      <vt:lpstr>UZR-S</vt:lpstr>
      <vt:lpstr>unri</vt:lpstr>
      <vt:lpstr>unrr</vt:lpstr>
      <vt:lpstr>UNR-S</vt:lpstr>
      <vt:lpstr>vri</vt:lpstr>
      <vt:lpstr>vrr</vt:lpstr>
      <vt:lpstr>VR-S</vt:lpstr>
      <vt:lpstr>UZ-St</vt:lpstr>
      <vt:lpstr>UZ_St-S</vt:lpstr>
      <vt:lpstr>UN-St</vt:lpstr>
      <vt:lpstr>UN-St-S</vt:lpstr>
      <vt:lpstr>VR or CCA-St</vt:lpstr>
      <vt:lpstr>VR-St-S</vt:lpstr>
      <vt:lpstr>UZ-Ew</vt:lpstr>
      <vt:lpstr>UZ-Ew-S</vt:lpstr>
      <vt:lpstr>UN-Ew</vt:lpstr>
      <vt:lpstr>UN-Ew-S</vt:lpstr>
      <vt:lpstr>VR or CCA-Ew</vt:lpstr>
      <vt:lpstr>VR-Ew-S</vt:lpstr>
      <vt:lpstr>GC+Ghat</vt:lpstr>
      <vt:lpstr>Tre(UZ)</vt:lpstr>
      <vt:lpstr>Tre (UN)</vt:lpstr>
      <vt:lpstr>Tree-S</vt:lpstr>
      <vt:lpstr>Total Summary</vt:lpstr>
      <vt:lpstr>Aprisal</vt:lpstr>
      <vt:lpstr>Sheet1</vt:lpstr>
      <vt:lpstr>Bakerganj</vt:lpstr>
      <vt:lpstr>Kalapara</vt:lpstr>
      <vt:lpstr>For Mitting</vt:lpstr>
      <vt:lpstr>VR-A</vt:lpstr>
      <vt:lpstr>VR-B</vt:lpstr>
      <vt:lpstr>Bridge</vt:lpstr>
      <vt:lpstr>Culvert</vt:lpstr>
      <vt:lpstr>Bakerganj!Print_Titles</vt:lpstr>
      <vt:lpstr>Kalapara!Print_Titles</vt:lpstr>
      <vt:lpstr>Sheet1!Print_Titles</vt:lpstr>
      <vt:lpstr>'Tre (UN)'!Print_Titles</vt:lpstr>
      <vt:lpstr>'Tre(UZ)'!Print_Titles</vt:lpstr>
      <vt:lpstr>'UN-Ew'!Print_Titles</vt:lpstr>
      <vt:lpstr>unri!Print_Titles</vt:lpstr>
      <vt:lpstr>unrr!Print_Titles</vt:lpstr>
      <vt:lpstr>'UN-St'!Print_Titles</vt:lpstr>
      <vt:lpstr>'UZ-Ew'!Print_Titles</vt:lpstr>
      <vt:lpstr>uzri!Print_Titles</vt:lpstr>
      <vt:lpstr>uzrr!Print_Titles</vt:lpstr>
      <vt:lpstr>'UZ-St'!Print_Titles</vt:lpstr>
      <vt:lpstr>'VR or CCA-Ew'!Print_Titles</vt:lpstr>
      <vt:lpstr>'VR or CCA-St'!Print_Titles</vt:lpstr>
      <vt:lpstr>vri!Print_Titles</vt:lpstr>
      <vt:lpstr>vrr!Print_Titles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2020-01-16T06:47:49Z</dcterms:modified>
</cp:coreProperties>
</file>