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onthly Progress Report\Team Leader Sir-July-2020\"/>
    </mc:Choice>
  </mc:AlternateContent>
  <bookViews>
    <workbookView xWindow="0" yWindow="60" windowWidth="19440" windowHeight="11700" tabRatio="870"/>
  </bookViews>
  <sheets>
    <sheet name="July-2020" sheetId="69" r:id="rId1"/>
  </sheets>
  <definedNames>
    <definedName name="_xlnm.Print_Titles" localSheetId="0">'July-2020'!$5:$7</definedName>
  </definedNames>
  <calcPr calcId="152511"/>
  <fileRecoveryPr autoRecover="0"/>
</workbook>
</file>

<file path=xl/calcChain.xml><?xml version="1.0" encoding="utf-8"?>
<calcChain xmlns="http://schemas.openxmlformats.org/spreadsheetml/2006/main">
  <c r="O76" i="69" l="1"/>
  <c r="Q76" i="69" l="1"/>
  <c r="V69" i="69"/>
  <c r="U69" i="69"/>
  <c r="V75" i="69"/>
  <c r="U75" i="69"/>
  <c r="U72" i="69"/>
  <c r="V72" i="69"/>
  <c r="V12" i="69"/>
  <c r="V13" i="69"/>
  <c r="V14" i="69"/>
  <c r="V17" i="69"/>
  <c r="V18" i="69"/>
  <c r="V21" i="69"/>
  <c r="V25" i="69"/>
  <c r="V26" i="69"/>
  <c r="V30" i="69"/>
  <c r="V33" i="69"/>
  <c r="V42" i="69"/>
  <c r="V46" i="69"/>
  <c r="V53" i="69"/>
  <c r="V58" i="69"/>
  <c r="V62" i="69"/>
  <c r="V67" i="69"/>
  <c r="V68" i="69"/>
  <c r="Q74" i="69" l="1"/>
  <c r="Q71" i="69"/>
  <c r="H76" i="69" l="1"/>
  <c r="G76" i="69"/>
  <c r="E76" i="69"/>
  <c r="F76" i="69"/>
  <c r="F61" i="69"/>
  <c r="E61" i="69"/>
  <c r="E65" i="69"/>
  <c r="F65" i="69"/>
  <c r="E71" i="69"/>
  <c r="F71" i="69"/>
  <c r="E74" i="69"/>
  <c r="F74" i="69"/>
  <c r="I72" i="69"/>
  <c r="I74" i="69"/>
  <c r="H74" i="69"/>
  <c r="U71" i="69"/>
  <c r="U74" i="69" s="1"/>
  <c r="S71" i="69"/>
  <c r="S74" i="69" s="1"/>
  <c r="O71" i="69"/>
  <c r="H71" i="69"/>
  <c r="I71" i="69"/>
  <c r="V74" i="69"/>
  <c r="O74" i="69"/>
  <c r="G74" i="69"/>
  <c r="G71" i="69"/>
  <c r="U68" i="69" l="1"/>
  <c r="U67" i="69"/>
  <c r="I69" i="69" l="1"/>
  <c r="I75" i="69"/>
  <c r="I76" i="69" l="1"/>
  <c r="I68" i="69"/>
  <c r="I67" i="69"/>
  <c r="I66" i="69"/>
  <c r="Q11" i="69" l="1"/>
  <c r="V28" i="69" l="1"/>
  <c r="Q28" i="69"/>
  <c r="Q23" i="69"/>
  <c r="U26" i="69"/>
  <c r="F37" i="69" l="1"/>
  <c r="U28" i="69" l="1"/>
  <c r="S28" i="69"/>
  <c r="S32" i="69"/>
  <c r="S51" i="69"/>
  <c r="S65" i="69"/>
  <c r="Q16" i="69"/>
  <c r="Q37" i="69"/>
  <c r="Q41" i="69"/>
  <c r="Q45" i="69"/>
  <c r="Q57" i="69"/>
  <c r="Q61" i="69"/>
  <c r="Q32" i="69"/>
  <c r="Q48" i="69"/>
  <c r="Q51" i="69"/>
  <c r="O16" i="69"/>
  <c r="O20" i="69"/>
  <c r="O23" i="69"/>
  <c r="O32" i="69"/>
  <c r="O37" i="69"/>
  <c r="V76" i="69" s="1"/>
  <c r="O41" i="69"/>
  <c r="O45" i="69"/>
  <c r="O48" i="69"/>
  <c r="O51" i="69"/>
  <c r="O57" i="69"/>
  <c r="O61" i="69"/>
  <c r="O65" i="69"/>
  <c r="J76" i="69"/>
  <c r="V61" i="69" l="1"/>
  <c r="S48" i="69"/>
  <c r="V48" i="69"/>
  <c r="V32" i="69"/>
  <c r="V29" i="69" l="1"/>
  <c r="U29" i="69"/>
  <c r="I29" i="69"/>
  <c r="V20" i="69"/>
  <c r="S20" i="69"/>
  <c r="Q20" i="69"/>
  <c r="G20" i="69"/>
  <c r="F20" i="69"/>
  <c r="E20" i="69"/>
  <c r="U18" i="69"/>
  <c r="U20" i="69" s="1"/>
  <c r="I18" i="69"/>
  <c r="I20" i="69" s="1"/>
  <c r="U17" i="69"/>
  <c r="I17" i="69"/>
  <c r="I21" i="69"/>
  <c r="I23" i="69" s="1"/>
  <c r="U21" i="69"/>
  <c r="U23" i="69" s="1"/>
  <c r="E23" i="69"/>
  <c r="G23" i="69"/>
  <c r="S23" i="69"/>
  <c r="V23" i="69"/>
  <c r="G28" i="69"/>
  <c r="G32" i="69" s="1"/>
  <c r="E28" i="69"/>
  <c r="E32" i="69" s="1"/>
  <c r="O28" i="69"/>
  <c r="V65" i="69"/>
  <c r="F51" i="69"/>
  <c r="F57" i="69"/>
  <c r="E57" i="69"/>
  <c r="G57" i="69"/>
  <c r="G16" i="69" s="1"/>
  <c r="S57" i="69"/>
  <c r="V16" i="69"/>
  <c r="S16" i="69"/>
  <c r="J16" i="69"/>
  <c r="F16" i="69"/>
  <c r="E16" i="69"/>
  <c r="G11" i="69"/>
  <c r="S11" i="69"/>
  <c r="O11" i="69"/>
  <c r="E11" i="69"/>
  <c r="G41" i="69"/>
  <c r="E41" i="69"/>
  <c r="Q65" i="69"/>
  <c r="G65" i="69"/>
  <c r="S61" i="69"/>
  <c r="G61" i="69"/>
  <c r="S37" i="69"/>
  <c r="G37" i="69"/>
  <c r="E37" i="69"/>
  <c r="S45" i="69"/>
  <c r="G45" i="69"/>
  <c r="G48" i="69" s="1"/>
  <c r="G51" i="69" s="1"/>
  <c r="E45" i="69"/>
  <c r="E48" i="69" s="1"/>
  <c r="E51" i="69" s="1"/>
  <c r="U42" i="69" l="1"/>
  <c r="U45" i="69" s="1"/>
  <c r="U34" i="69"/>
  <c r="U37" i="69" s="1"/>
  <c r="U58" i="69"/>
  <c r="U61" i="69" s="1"/>
  <c r="U62" i="69"/>
  <c r="U65" i="69" s="1"/>
  <c r="U12" i="69"/>
  <c r="U13" i="69"/>
  <c r="U25" i="69"/>
  <c r="U76" i="69" s="1"/>
  <c r="U30" i="69"/>
  <c r="U32" i="69" s="1"/>
  <c r="U33" i="69"/>
  <c r="U46" i="69"/>
  <c r="U48" i="69" s="1"/>
  <c r="U14" i="69"/>
  <c r="U16" i="69" s="1"/>
  <c r="U53" i="69" l="1"/>
  <c r="U57" i="69" s="1"/>
  <c r="U52" i="69"/>
  <c r="V45" i="69"/>
  <c r="U9" i="69"/>
  <c r="U11" i="69" s="1"/>
  <c r="U8" i="69"/>
  <c r="S41" i="69"/>
  <c r="S76" i="69" s="1"/>
  <c r="V34" i="69"/>
  <c r="V37" i="69" s="1"/>
  <c r="V57" i="69"/>
  <c r="V52" i="69"/>
  <c r="V49" i="69"/>
  <c r="V51" i="69" s="1"/>
  <c r="V9" i="69"/>
  <c r="V11" i="69" s="1"/>
  <c r="V8" i="69"/>
  <c r="U38" i="69" l="1"/>
  <c r="U41" i="69" s="1"/>
  <c r="V38" i="69"/>
  <c r="V41" i="69" s="1"/>
  <c r="U24" i="69" l="1"/>
  <c r="V24" i="69"/>
  <c r="U49" i="69" l="1"/>
  <c r="U51" i="69" s="1"/>
  <c r="I9" i="69" l="1"/>
  <c r="I62" i="69"/>
  <c r="I65" i="69" s="1"/>
  <c r="I58" i="69"/>
  <c r="I61" i="69" s="1"/>
  <c r="I34" i="69"/>
  <c r="I37" i="69" s="1"/>
  <c r="I14" i="69"/>
  <c r="I16" i="69" s="1"/>
  <c r="I53" i="69"/>
  <c r="I57" i="69" s="1"/>
  <c r="I52" i="69"/>
  <c r="I49" i="69"/>
  <c r="I46" i="69"/>
  <c r="I42" i="69"/>
  <c r="I45" i="69" s="1"/>
  <c r="I48" i="69" s="1"/>
  <c r="I38" i="69"/>
  <c r="I41" i="69" s="1"/>
  <c r="I33" i="69"/>
  <c r="I30" i="69"/>
  <c r="I26" i="69"/>
  <c r="I28" i="69" s="1"/>
  <c r="I32" i="69" s="1"/>
  <c r="I25" i="69"/>
  <c r="I24" i="69"/>
  <c r="I13" i="69"/>
  <c r="I12" i="69"/>
  <c r="I8" i="69"/>
  <c r="I11" i="69" s="1"/>
  <c r="I51" i="69" l="1"/>
</calcChain>
</file>

<file path=xl/sharedStrings.xml><?xml version="1.0" encoding="utf-8"?>
<sst xmlns="http://schemas.openxmlformats.org/spreadsheetml/2006/main" count="493" uniqueCount="220">
  <si>
    <t>Kulaura</t>
  </si>
  <si>
    <t>Sadar</t>
  </si>
  <si>
    <t>Upazila</t>
  </si>
  <si>
    <t>Juri</t>
  </si>
  <si>
    <t>Remarks</t>
  </si>
  <si>
    <t>Quantity</t>
  </si>
  <si>
    <t>Road</t>
  </si>
  <si>
    <t>Name of Contractor</t>
  </si>
  <si>
    <t>Kamalgonj</t>
  </si>
  <si>
    <t>Grand Total =</t>
  </si>
  <si>
    <t xml:space="preserve"> Package No.</t>
  </si>
  <si>
    <t>Name of Scheme with Chainage &amp; ID No</t>
  </si>
  <si>
    <t>Estimated Cost (Tk)</t>
  </si>
  <si>
    <t>Total</t>
  </si>
  <si>
    <t>Remaining Payment (Tk)</t>
  </si>
  <si>
    <t>Road               (km)</t>
  </si>
  <si>
    <t>Struct.                     (m)</t>
  </si>
  <si>
    <t>Sreemangal</t>
  </si>
  <si>
    <t>Rural Access Road Improvement Project Under Sylhet Division (RARIP)</t>
  </si>
  <si>
    <t>LGED/RARIP/MOU/VR/18-19/W-69</t>
  </si>
  <si>
    <t>Rajnagar</t>
  </si>
  <si>
    <t>LGED/RARIP/MOU/VR/18-19/W-70</t>
  </si>
  <si>
    <t>Dackchara TE-Hailhaor road via Nowagaon village (Ch. 00-1650m)  under Sreemongol Upazila, ID no: 658834077, District: Moulvibazar.</t>
  </si>
  <si>
    <t>LGED/RARIP/MOU/VR/18-19/W-75</t>
  </si>
  <si>
    <t>LGED/RARIP/MOU/VR/18-19/W-76</t>
  </si>
  <si>
    <t xml:space="preserve">Barlekha         </t>
  </si>
  <si>
    <t>LGED/RARIP/MOU/VR/18-19/W-77</t>
  </si>
  <si>
    <t>LGED/RARIP/MOU/VR/18-19/W-78</t>
  </si>
  <si>
    <t xml:space="preserve">Juri                                                       </t>
  </si>
  <si>
    <t>LGED/RARIP/MOU/VR/18-19/W-91</t>
  </si>
  <si>
    <t>LGED/RARIP/MOU/VR/18-19/W-111</t>
  </si>
  <si>
    <t>Panchanandapur-Paulpur Rd (Ch. 1000-2000m) under Rajnagor Upazila, ID no:658804044, District: Moulvibazar</t>
  </si>
  <si>
    <t xml:space="preserve">LGED/RARIP/MOU/RHB/18-19/W-132
</t>
  </si>
  <si>
    <t xml:space="preserve">LGED/RARIP/MOU/RHB/18-19/W-133
</t>
  </si>
  <si>
    <t xml:space="preserve">LGED/RARIP/MOU/RHB/17-18/W-135
</t>
  </si>
  <si>
    <t>Kazir Bazar-Manumukh Road (Ch. 00-2900m) under Sadar Upazila, ID no:658744061, District: Moulvibazar.</t>
  </si>
  <si>
    <t xml:space="preserve">LGED/RARIP/MOU/RHB/18-19/W-134
</t>
  </si>
  <si>
    <t xml:space="preserve">LGED/RARIP/MOU/RHB/18-19/W-146
</t>
  </si>
  <si>
    <t xml:space="preserve">LGED/RARIP/MOU/RHB/17-18/W-140
</t>
  </si>
  <si>
    <t>24.10.18</t>
  </si>
  <si>
    <t>25.10.18</t>
  </si>
  <si>
    <t>13.11.18</t>
  </si>
  <si>
    <t>RHD-Bichrabond Road (Ch. 00 -1000m) under Baralekha Upazila, ID no: 658144028, Salvage Cost. 117208/= District: Moulvibazar.</t>
  </si>
  <si>
    <t xml:space="preserve">Tufaiel Ahmed      Baharmordan     Moulvibazar. </t>
  </si>
  <si>
    <t xml:space="preserve">Khandakar Lutfur Rahman, &amp; Khaled Ahmed (JV) Kulaura, Moulvibazar. </t>
  </si>
  <si>
    <t>LGED/RARIP/MOU/VR/18-19/W-72</t>
  </si>
  <si>
    <t>19.12.18</t>
  </si>
  <si>
    <t>LGED/RARIP/MOU/VR/18-19/W-73</t>
  </si>
  <si>
    <t>LGED/RARIP/MOU/VR/18-19/W-74</t>
  </si>
  <si>
    <t>LGED/RARIP/MOU/VR/18-19/W-79</t>
  </si>
  <si>
    <t>LGED/RARIP/MOU/RHB/18-19/W-131</t>
  </si>
  <si>
    <t>Vice-principal Abdus Shahid (Hospital) Road (Ch. 1850-2460 &amp; 3810-4200m) under Kulaura Upazila ID No. 658564029 District: Moulvibazar Salvage Cost- 44608/-</t>
  </si>
  <si>
    <t>LGED/RARIP/MOU/UNR/18-19/W-06</t>
  </si>
  <si>
    <t>LGED/RARIP/MOU/UNR/18-19/W-07</t>
  </si>
  <si>
    <t>26.12.18</t>
  </si>
  <si>
    <t>Improvement of Bashirpur-Bazarchali Road (Ch. 00-1000m) under Juri Upazila, ID no: 658844008,                                                District: Moulvibazar</t>
  </si>
  <si>
    <t>01.01.20</t>
  </si>
  <si>
    <t>Improvement of R&amp;H(Raysree)-Kamarkapon Road (Ch. 00-1365m) Salvage Cost. 149385/= under Sadar Upazila, ID no: 658744003, District: Moulvibazar.</t>
  </si>
  <si>
    <t>Improvement of R&amp;H Polokuna-Hingazia Road (Ch. 1467-2877m) under Kulaura Upazila ID No. 658654036 District: Moulvibazar.</t>
  </si>
  <si>
    <t>27.12.18</t>
  </si>
  <si>
    <t>09.01.19</t>
  </si>
  <si>
    <t>LGED/RARIP/MOU/VR/18-19/W-67</t>
  </si>
  <si>
    <t>24.12.18</t>
  </si>
  <si>
    <t>Improvement of Chowdhury bazar RHD-Busbal Udna Rd. (Ch. 1000-2000m) under Rajnagor Upazila, ID no:658804020, District: Moulvibazar.</t>
  </si>
  <si>
    <t xml:space="preserve">(a) Improvement of Monu Barage Taltola (Kulaura) road (Ch. 00-1730m) under Sadar Upazila, ID no: 658744128, District: Moulvibazar </t>
  </si>
  <si>
    <t>(b) Improvement of  Dasherbazar -Fakirbazar road to Chandgram GC road via Talukdarpara – Tuka road (Ch. 2000 -3000m) under Baralekha Upazila, ID no: 6658144058, District: Moulvibazar.</t>
  </si>
  <si>
    <t xml:space="preserve">(a) Improvement of Shahbazpur UP office-Btotrashree GPS via Uzanipara Reg. Primary School - Rail Station  road (Ch. 1700 -2700m) under Baralekha Upazila,  ID no: 6658144091, District: Moulvibazar </t>
  </si>
  <si>
    <t>(b) Improvement of Bhugtera - Biswanathpur Road (Ch. 3190-3800m)  under  Juri  Upazila,  ID no: 658844031, District: Moulvibazar</t>
  </si>
  <si>
    <t xml:space="preserve">(a) Improvement of Ratna Bazar-Somai Bazar via Jalalpur (Jalalpur- Ratna ) Road (Ch. 1310 -2310m) under Juri Upazila, ID no: 658844010, District: Moulvibazar </t>
  </si>
  <si>
    <t>(b) Paschim Shilua-Borodohor road (Ch. 1250 -1700m) under Juri Upazila, ID no: 658845089 (New ID 658845106), District: Moulvibazar</t>
  </si>
  <si>
    <t xml:space="preserve">(a) Improvement of Madhurbazar-Raktha-Amirpur road (Ch. 00 -550m) under Rajnagar Upazila, ID no: 658804051, District: Moulvibazar </t>
  </si>
  <si>
    <t>(b) Rehabilitation ofChowdhuribazar-Milarmar Ghat Road (Ch. 00-2100m) under Kulaura Upazila, ID no:658654022 District: Moulvibazar</t>
  </si>
  <si>
    <t xml:space="preserve">(a) Rehabilitation of Tillagaon UP office -Fatikully  Road (Ch. 00-1700 &amp; 3260-3560m) under Kulaura Upazila, ID no:658653017, District: Moulvibazar </t>
  </si>
  <si>
    <t xml:space="preserve"> (c) Rehabilitation of Brahman bazar-Fenchugonj Road to Baramchal-Mohalal Road (Ch. 00-1300m) under Kulaura Upazila, ID no: 658654030, District: Moulvibazar.</t>
  </si>
  <si>
    <t xml:space="preserve"> (b) Rehabilitation of Chandgram RHD-Purba Maizgram Road (Ch. 00-2000m) under Baralekha Upazila, ID no: 658144005, District: Moulvibazar </t>
  </si>
  <si>
    <t xml:space="preserve">a) Rehabilitation of Kalibari Bazar - Nijbahadurpur UP Office Road (Ch. 3000-5000m) under Baralekha Upazila, ID no: 658143003, District: Moulvibazar </t>
  </si>
  <si>
    <t>(c)  Rehabilitation of Pekurbazar-Koula rashi salehpur Road (Ch. 00-960m) under Kulaura Upazila, ID no:658654057 District: Moulvibazar.</t>
  </si>
  <si>
    <t xml:space="preserve">(a) Patrokhola-Dholai BOP Road (Ch. 1600-3600m) under Kamalgonj Upazila, ID no: 658564041, District: Moulvibazar </t>
  </si>
  <si>
    <t>(b) Highway Gayaspur-Indesswar T.E. Road (Ch. 00-1000m) under Rajnagor Upazila, ID no:658804013, District: Moulvibazar.</t>
  </si>
  <si>
    <t>(b) Rehabilitation of Ratna Bazar-Shomai Bazar Via Jalalpur Road (Ch. 00-1310m) under Juri Upazila, ID no: 658844010, District: Moulvibazar.</t>
  </si>
  <si>
    <t>(c) Rehabilitation of Shamai-Baraitali Road (Ch. 00-1650m) under Juri Upazila, ID no:65884030 District: Moulvibazar</t>
  </si>
  <si>
    <t xml:space="preserve">a) Rehabilitation of Fultala - Konagaon Road (Ch. 00-1040m) under Juri Upazila, ID no: 658844047, District: Moulvibazar.  . </t>
  </si>
  <si>
    <t>(d) Rehabilitation of Satpur-Kazirbond Road (Ch. 810-2810m) under Baralekha Upazila, ID no:658144013 District: Moulvibazar.</t>
  </si>
  <si>
    <t xml:space="preserve">(a) Improvement of Amjuhub-Tilashijura-Bobanipur Road (Ch. 00-1901m) under Kulaura Upazila ID No. 658654119 District: Moulvibazar Salvage Cost 19055/-  </t>
  </si>
  <si>
    <t>(b) Improvement of Chowdhury bazar-Kality Road (Ch. 2000-2480 &amp; 3292-4512m) under Kulaura Upazila ID No. 658654096 District: Moulvibazar.</t>
  </si>
  <si>
    <t xml:space="preserve">(a) Improvement of Shamshernagar -Daffolchara BDR Camp. Road via Chatlapur Road (Ch. 1000-2000m) under Kulaura Upazila ID No. 658564015 District: Moulvibazar </t>
  </si>
  <si>
    <t>(b) Improvement of Choycut-Kalenga  Road (Ch. 2600-3600m) under Kulaura Upazila ID No. 658564032 District: Moulvibazar.</t>
  </si>
  <si>
    <t>(b) Rehabilitation of Hajipurbazar-Hail haor Road (Ch. 00-2151m) under Sreemangal Upazila ID No. 658835055 District: Moulvibazar</t>
  </si>
  <si>
    <t xml:space="preserve">(a) Rehabilitation of Beltuli-Madhya Road (Ch. 00-1695m) under Sreemangal Upazila ID No. 658834073 District: Moulvibazar  </t>
  </si>
  <si>
    <t>(C) Rehabilitation of Satgaon UP (Lachna) to Mirzapur UP Via Makricharra Bazar Road (Ch. 00-2235m) under Sreemangal Upazila ID No. 658833004 District: Moulvibazar.</t>
  </si>
  <si>
    <t>(b) Improvement of Purshai-Dewgoan-Rangichara Road (Ch. 3513-4950m) under Kulaura Upazila ID No. 658653025 District: Moulvibazar</t>
  </si>
  <si>
    <t xml:space="preserve">(a) Improvement of Talimpur UP Office-Edghabazar RHD via Kanchanpur Road (Ch. 1000-3000m) under Barlekha Upazila ID No. 658143011 District: Moulvibazar  </t>
  </si>
  <si>
    <t>(C) Improvement of Nawabgonj Batera via Berkuri [Nawabgonj UP office (Rasolgonj Bazar)- Batera via Berkuri] Road (Ch. 1500-3500m) under Kulaura Upazila ID No. 658653010 District: Moulvibazar Salvage Cost- 268537/-</t>
  </si>
  <si>
    <t xml:space="preserve"> (b) Improvement of Chadnighat-Balikandi-Palpur Road (Ch. 4500-4800 &amp; 4850-6550m) under Sadar Upazila ID No. 658743006 District: Moulvibazar</t>
  </si>
  <si>
    <t>(a) Improvement of R&amp;H -Sarkarbazar-Monumuk Bazar Road (Ch. 5000-5300m) under Sadar Upazila ID No. 658743007 District: Moulvibazar</t>
  </si>
  <si>
    <t xml:space="preserve"> (C) Improvement of Adampur-Adkanibazar Road via Kawargola Bazar Road (Ch. 3000-4180 &amp; 4210-4672m) under Kamalgonj Upazila ID No. 658563003 District: Moulvibazar.</t>
  </si>
  <si>
    <t>(b) Barlekha Degree College- Mohammednagar via Gangerjal &amp; Balichara road (Ch. 1500 -2200m) under Barlekha Upazila, ID no: 6658144093, District: Moulvibazar</t>
  </si>
  <si>
    <t>31.12.19</t>
  </si>
  <si>
    <t>29.12.19</t>
  </si>
  <si>
    <t xml:space="preserve">a) Rehabilitation of Assain Highway-Bagajura Road (Ch. 00-500m) under Rajnagor Upazila, ID no:658804032, District: Moulvibazar </t>
  </si>
  <si>
    <t>14.01.20</t>
  </si>
  <si>
    <t xml:space="preserve">Sadar                                                                               </t>
  </si>
  <si>
    <t>Barlekha</t>
  </si>
  <si>
    <t xml:space="preserve"> Juri</t>
  </si>
  <si>
    <t xml:space="preserve">Rajnagar       </t>
  </si>
  <si>
    <t xml:space="preserve">Barlekha        </t>
  </si>
  <si>
    <t xml:space="preserve"> Kulaura</t>
  </si>
  <si>
    <t xml:space="preserve">Kamalgonj       </t>
  </si>
  <si>
    <t xml:space="preserve">Rajnagar            </t>
  </si>
  <si>
    <t xml:space="preserve">Juri              </t>
  </si>
  <si>
    <t xml:space="preserve">Barlekha      </t>
  </si>
  <si>
    <t xml:space="preserve">Kulaura                                                          </t>
  </si>
  <si>
    <t xml:space="preserve">Sadar           </t>
  </si>
  <si>
    <t>B. M Trade Center      Motojhil C/A, Dhaka              01710-908083</t>
  </si>
  <si>
    <t>Khandakar Lutfur Rahman, &amp; Khaled Ahmed (JV) Kulaura, Moulvibazar. 01715-095078</t>
  </si>
  <si>
    <t>M/S Zafor Ahmed Gilman Dakkhin Bazar, Kulaura, Moulvibazar. 01711-065800</t>
  </si>
  <si>
    <t>22.01.19</t>
  </si>
  <si>
    <t>28.01.20</t>
  </si>
  <si>
    <t xml:space="preserve"> </t>
  </si>
  <si>
    <t>(b) Rehabilitation of R&amp;H (Mukambazar)-Premnagori Tea Garden Road (Ch. 80-2080m) under Sadar Upazila, ID no:658744115, District: Moulvibazar.</t>
  </si>
  <si>
    <t>Cost of Salvage Material (Tk)</t>
  </si>
  <si>
    <t>Date of NOA Issued</t>
  </si>
  <si>
    <t>Tender Receiving Date</t>
  </si>
  <si>
    <t>Phy. Prog. (%)</t>
  </si>
  <si>
    <t>Fin. Prog (%)</t>
  </si>
  <si>
    <t>Date of Contract/Revised Contract</t>
  </si>
  <si>
    <t>Contract /Variation Amount          (Tk)</t>
  </si>
  <si>
    <t>Date of Comple-tion as per contract</t>
  </si>
  <si>
    <t>Payment Amount for</t>
  </si>
  <si>
    <t>Struct.</t>
  </si>
  <si>
    <t>M/S Mir Brothers-Lajowness International (JV),Tejgaon,   Dhaka</t>
  </si>
  <si>
    <t>24.2.19</t>
  </si>
  <si>
    <t>ME &amp; GU (JV)Motijhil,  Dhaka</t>
  </si>
  <si>
    <t>11.02.19</t>
  </si>
  <si>
    <t>11.2.19</t>
  </si>
  <si>
    <t xml:space="preserve"> Work Commencement Date</t>
  </si>
  <si>
    <t>District: Moulvibazar.</t>
  </si>
  <si>
    <t>14.2.19</t>
  </si>
  <si>
    <t>27.1.19</t>
  </si>
  <si>
    <t>7.1.19</t>
  </si>
  <si>
    <t>28.1.19</t>
  </si>
  <si>
    <t>29.11.18</t>
  </si>
  <si>
    <t>29.11.19</t>
  </si>
  <si>
    <t>02.01.19</t>
  </si>
  <si>
    <t>13.11.19</t>
  </si>
  <si>
    <t>01.01.19</t>
  </si>
  <si>
    <t>12.11.18</t>
  </si>
  <si>
    <t>25.11.19</t>
  </si>
  <si>
    <t>30.12.18</t>
  </si>
  <si>
    <t>15.01.19</t>
  </si>
  <si>
    <t>20.3.19</t>
  </si>
  <si>
    <t>26.3.19</t>
  </si>
  <si>
    <t>26.3.20</t>
  </si>
  <si>
    <t>20.02.19</t>
  </si>
  <si>
    <t>20.02.20</t>
  </si>
  <si>
    <t>20.03.19</t>
  </si>
  <si>
    <t>27.03.19</t>
  </si>
  <si>
    <t>27.03.20</t>
  </si>
  <si>
    <t>27.01.19</t>
  </si>
  <si>
    <t>09.02.19</t>
  </si>
  <si>
    <t>22.03.19</t>
  </si>
  <si>
    <t>23.11.19</t>
  </si>
  <si>
    <t>28.01.19</t>
  </si>
  <si>
    <t>Material on site for work &amp; palasading ongoing</t>
  </si>
  <si>
    <t>carpeting work complete.</t>
  </si>
  <si>
    <t>Sl. No.</t>
  </si>
  <si>
    <t>WBM COMPLETE.</t>
  </si>
  <si>
    <t>WBM Complete.</t>
  </si>
  <si>
    <t>WBM  Complete.</t>
  </si>
  <si>
    <t>12.05.19</t>
  </si>
  <si>
    <t>09.06.19</t>
  </si>
  <si>
    <t>Progress Report (Physical &amp; Financial)</t>
  </si>
  <si>
    <t>—</t>
  </si>
  <si>
    <t>B. M Trade Center Motojhil C/A, Dhaka . 01710-908083</t>
  </si>
  <si>
    <t>M/S Sharif Enterprise, Barlekha Moulvibazar. 01715-525005</t>
  </si>
  <si>
    <t>M/S Mollah Enterprise, 257/A, Bara Mogbazar, Dhaka. 01711-473844</t>
  </si>
  <si>
    <t>M/S Suhag Enterprise Joypasa,Kulaura, Moulvibazar.01712-763155</t>
  </si>
  <si>
    <t>M/S Suhag Enterprise Joypasa,Kulaura,Moulvibazar  01712-763155</t>
  </si>
  <si>
    <t>Shueb Ahmed Barlekha, Moulvibazar. 01910-821429</t>
  </si>
  <si>
    <t>M/S Mir Brothers-Lajowness International (JV),Tejgaon, Dhaka</t>
  </si>
  <si>
    <t>PD-JVCA  (M/S Priti Enterprise &amp; M/S Debangshu Sen) Sreemangal, Moulvibazar.01711-467691</t>
  </si>
  <si>
    <t>Package Total =</t>
  </si>
  <si>
    <t>Road (Tk)</t>
  </si>
  <si>
    <t>Bridge/Culvert (Tk)</t>
  </si>
  <si>
    <t>M/S Zafor Ahmed Gilman Dakkhin Bazar, Kulaura, Moulvibazar</t>
  </si>
  <si>
    <t>PD-JVCA                                         (M/S Priti Enterprise &amp; M/S Debangshu Sen) Sreemangal, Moulvibazar.</t>
  </si>
  <si>
    <t>M/S Sharif Enterprise, Barlekha Moulvibazar.</t>
  </si>
  <si>
    <t>Khandakar Lutfur Rahman, &amp; Khaled Ahmed (JV) Kulaura, Moulvibazar.</t>
  </si>
  <si>
    <t>B. M Trade Center Motojhil C/A, Dhaka .</t>
  </si>
  <si>
    <t>Cerpating Complete</t>
  </si>
  <si>
    <t>LGED/RARIP/MOU/VR/
18-19/W-68</t>
  </si>
  <si>
    <t>WBM on Going</t>
  </si>
  <si>
    <t>WBM complete.</t>
  </si>
  <si>
    <t>Structure Complete</t>
  </si>
  <si>
    <t>Boxcutting ongoing</t>
  </si>
  <si>
    <t>Re-Cast Estimate Send to PD office</t>
  </si>
  <si>
    <t>Letter Issued to contractor</t>
  </si>
  <si>
    <t>Box cutting complete</t>
  </si>
  <si>
    <t>LGED/RARIP/MOU/BDG(UNR)/19-20/W-16</t>
  </si>
  <si>
    <t>Construction of 25m long PC Girder Bridge on Adampur-Adkanibazar Road via Kawargola Bazar at Ch.2750m</t>
  </si>
  <si>
    <t>Evaluation On-Going</t>
  </si>
  <si>
    <t>LGED/RARIP/MOU/BDG(VR)/19-20/W-71</t>
  </si>
  <si>
    <t>Construction of 46m long RCCC Girder Bridge on Holdigul-Kalabazar road to Bokshipur road at CH.250</t>
  </si>
  <si>
    <t>LGED/RARIP/MOU/BDG(VR)/19-20/W-117</t>
  </si>
  <si>
    <t>Construction of 20m long RCCC Girder Bridge onon Atuaborail-Kumarshail Road at Ch.3500m</t>
  </si>
  <si>
    <t>LGED/RARIP/MOU/MAR/18-19/W-160</t>
  </si>
  <si>
    <t>LGED/RARIP/MOU/MAR/18-19/W-161</t>
  </si>
  <si>
    <t>8.12.19</t>
  </si>
  <si>
    <t>LGED/RARIP/MOU/MAR/18-19/W-162</t>
  </si>
  <si>
    <t>Improvement of Mirzapur Bazar under Sreemangal Upazila, District: Moulvibazar</t>
  </si>
  <si>
    <t>12.11.19</t>
  </si>
  <si>
    <t>Dhrob-Mosarf(JV) Modhasheri Sherpur,Serpur</t>
  </si>
  <si>
    <t>9.02.20</t>
  </si>
  <si>
    <t>Curpeting on Going</t>
  </si>
  <si>
    <t xml:space="preserve">(a) Improvement of Rasulgonj Bazar under Kuraura Upazila, District: Moulvibazar </t>
  </si>
  <si>
    <t>(b) Improvement of Pirer Bazar (Hajipur UP) under Kuraura Upazila, District: Moulvibazar</t>
  </si>
  <si>
    <t>(a) Improvement of Sarkar Bazar under Sadar Upazila, District: Moulvibazar</t>
  </si>
  <si>
    <t>(b) Improvement of Dighirpar Bazar under Sadar Upazila, District: Moulvibazar</t>
  </si>
  <si>
    <t>Md Khaled Ahmed Kulaura,Moulvibazar</t>
  </si>
  <si>
    <t xml:space="preserve">Duration: July-2020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</si>
</sst>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7.5"/>
      <name val="Times New Roman"/>
      <family val="1"/>
    </font>
    <font>
      <b/>
      <sz val="7.5"/>
      <name val="Times New Roman"/>
      <family val="1"/>
    </font>
    <font>
      <sz val="7.5"/>
      <color rgb="FF000000"/>
      <name val="Times New Roman"/>
      <family val="1"/>
    </font>
    <font>
      <b/>
      <sz val="7.5"/>
      <color rgb="FF000000"/>
      <name val="Times New Roman"/>
      <family val="1"/>
    </font>
    <font>
      <sz val="16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7.5"/>
      <name val="Arial Narrow"/>
      <family val="2"/>
    </font>
    <font>
      <sz val="7.5"/>
      <name val="Arial Narrow"/>
      <family val="2"/>
    </font>
    <font>
      <sz val="7.5"/>
      <color rgb="FF000000"/>
      <name val="Arial Narrow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50">
    <xf numFmtId="0" fontId="0" fillId="0" borderId="0" xfId="0"/>
    <xf numFmtId="0" fontId="2" fillId="0" borderId="0" xfId="0" applyFont="1"/>
    <xf numFmtId="0" fontId="1" fillId="0" borderId="0" xfId="0" applyFont="1"/>
    <xf numFmtId="2" fontId="1" fillId="0" borderId="0" xfId="0" applyNumberFormat="1" applyFont="1" applyAlignment="1">
      <alignment horizontal="left"/>
    </xf>
    <xf numFmtId="0" fontId="3" fillId="0" borderId="0" xfId="0" applyFont="1"/>
    <xf numFmtId="0" fontId="0" fillId="0" borderId="0" xfId="0" applyFill="1"/>
    <xf numFmtId="2" fontId="1" fillId="0" borderId="0" xfId="0" applyNumberFormat="1" applyFont="1" applyFill="1" applyAlignment="1">
      <alignment horizontal="left"/>
    </xf>
    <xf numFmtId="0" fontId="1" fillId="0" borderId="0" xfId="0" applyFont="1" applyFill="1"/>
    <xf numFmtId="2" fontId="6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textRotation="90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2" fontId="7" fillId="0" borderId="2" xfId="2" applyNumberFormat="1" applyFont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center" textRotation="90" wrapText="1"/>
    </xf>
    <xf numFmtId="2" fontId="6" fillId="0" borderId="4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textRotation="90" wrapText="1"/>
    </xf>
    <xf numFmtId="2" fontId="6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 textRotation="90" wrapText="1"/>
    </xf>
    <xf numFmtId="2" fontId="6" fillId="0" borderId="3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/>
    </xf>
    <xf numFmtId="2" fontId="9" fillId="2" borderId="2" xfId="0" applyNumberFormat="1" applyFont="1" applyFill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 textRotation="90" wrapText="1"/>
    </xf>
    <xf numFmtId="2" fontId="6" fillId="0" borderId="1" xfId="0" applyNumberFormat="1" applyFont="1" applyBorder="1" applyAlignment="1">
      <alignment horizontal="center" vertical="center" textRotation="90" wrapText="1"/>
    </xf>
    <xf numFmtId="2" fontId="8" fillId="2" borderId="2" xfId="0" applyNumberFormat="1" applyFont="1" applyFill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 textRotation="90" wrapText="1"/>
    </xf>
    <xf numFmtId="2" fontId="6" fillId="0" borderId="3" xfId="0" applyNumberFormat="1" applyFont="1" applyBorder="1" applyAlignment="1">
      <alignment horizontal="center" vertical="center" textRotation="90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textRotation="90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left" vertical="center" wrapText="1"/>
    </xf>
    <xf numFmtId="0" fontId="6" fillId="0" borderId="4" xfId="0" applyNumberFormat="1" applyFont="1" applyBorder="1" applyAlignment="1">
      <alignment horizontal="left" vertical="center" wrapText="1"/>
    </xf>
    <xf numFmtId="0" fontId="6" fillId="0" borderId="3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horizontal="center" vertical="center" textRotation="90" wrapText="1"/>
    </xf>
    <xf numFmtId="0" fontId="7" fillId="0" borderId="3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textRotation="90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textRotation="90" wrapText="1"/>
    </xf>
    <xf numFmtId="0" fontId="7" fillId="0" borderId="4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textRotation="90" wrapText="1"/>
    </xf>
    <xf numFmtId="0" fontId="12" fillId="0" borderId="0" xfId="0" applyFont="1"/>
    <xf numFmtId="0" fontId="12" fillId="0" borderId="0" xfId="0" applyFont="1" applyFill="1"/>
    <xf numFmtId="0" fontId="11" fillId="0" borderId="0" xfId="0" applyFont="1"/>
    <xf numFmtId="0" fontId="13" fillId="0" borderId="0" xfId="0" applyFont="1"/>
    <xf numFmtId="0" fontId="13" fillId="0" borderId="0" xfId="0" applyFont="1" applyAlignment="1"/>
    <xf numFmtId="0" fontId="13" fillId="0" borderId="0" xfId="0" applyFont="1" applyAlignment="1">
      <alignment horizontal="right"/>
    </xf>
    <xf numFmtId="0" fontId="13" fillId="0" borderId="0" xfId="0" applyFont="1" applyFill="1" applyAlignment="1">
      <alignment horizontal="right"/>
    </xf>
    <xf numFmtId="10" fontId="9" fillId="2" borderId="2" xfId="1" applyNumberFormat="1" applyFont="1" applyFill="1" applyBorder="1" applyAlignment="1">
      <alignment horizontal="center" vertical="center"/>
    </xf>
    <xf numFmtId="10" fontId="7" fillId="0" borderId="1" xfId="1" applyNumberFormat="1" applyFont="1" applyFill="1" applyBorder="1" applyAlignment="1">
      <alignment horizontal="center" vertical="center" wrapText="1"/>
    </xf>
    <xf numFmtId="10" fontId="7" fillId="0" borderId="4" xfId="1" applyNumberFormat="1" applyFont="1" applyFill="1" applyBorder="1" applyAlignment="1">
      <alignment horizontal="center" vertical="center" wrapText="1"/>
    </xf>
    <xf numFmtId="10" fontId="7" fillId="0" borderId="2" xfId="1" applyNumberFormat="1" applyFont="1" applyFill="1" applyBorder="1" applyAlignment="1">
      <alignment horizontal="center" vertical="center" wrapText="1"/>
    </xf>
    <xf numFmtId="10" fontId="7" fillId="0" borderId="3" xfId="1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 textRotation="90" wrapText="1"/>
    </xf>
    <xf numFmtId="10" fontId="7" fillId="0" borderId="3" xfId="1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textRotation="90" wrapText="1"/>
    </xf>
    <xf numFmtId="2" fontId="6" fillId="0" borderId="2" xfId="0" applyNumberFormat="1" applyFont="1" applyFill="1" applyBorder="1" applyAlignment="1">
      <alignment vertical="center" wrapText="1"/>
    </xf>
    <xf numFmtId="10" fontId="7" fillId="0" borderId="2" xfId="1" applyNumberFormat="1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textRotation="90" wrapText="1"/>
    </xf>
    <xf numFmtId="2" fontId="6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5" fillId="0" borderId="2" xfId="0" applyFont="1" applyBorder="1" applyAlignment="1">
      <alignment horizontal="center" vertical="center" textRotation="90" wrapText="1"/>
    </xf>
    <xf numFmtId="2" fontId="1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textRotation="90" wrapText="1"/>
    </xf>
    <xf numFmtId="2" fontId="7" fillId="0" borderId="2" xfId="0" applyNumberFormat="1" applyFont="1" applyFill="1" applyBorder="1" applyAlignment="1">
      <alignment horizontal="center" vertical="center" textRotation="90" wrapText="1"/>
    </xf>
    <xf numFmtId="0" fontId="6" fillId="0" borderId="2" xfId="0" applyNumberFormat="1" applyFont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2" fontId="1" fillId="0" borderId="3" xfId="0" applyNumberFormat="1" applyFont="1" applyBorder="1" applyAlignment="1">
      <alignment horizontal="center" vertical="center" wrapText="1"/>
    </xf>
    <xf numFmtId="10" fontId="7" fillId="0" borderId="2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2" fontId="1" fillId="0" borderId="3" xfId="0" applyNumberFormat="1" applyFont="1" applyBorder="1" applyAlignment="1">
      <alignment horizontal="center" vertical="center" wrapText="1"/>
    </xf>
    <xf numFmtId="10" fontId="16" fillId="0" borderId="2" xfId="1" applyNumberFormat="1" applyFont="1" applyBorder="1" applyAlignment="1">
      <alignment horizontal="center" vertical="center" wrapText="1"/>
    </xf>
    <xf numFmtId="2" fontId="17" fillId="0" borderId="2" xfId="0" applyNumberFormat="1" applyFont="1" applyBorder="1" applyAlignment="1">
      <alignment horizontal="center" vertical="center" wrapText="1"/>
    </xf>
    <xf numFmtId="2" fontId="18" fillId="2" borderId="2" xfId="0" applyNumberFormat="1" applyFont="1" applyFill="1" applyBorder="1" applyAlignment="1">
      <alignment horizontal="center" vertical="center"/>
    </xf>
    <xf numFmtId="10" fontId="18" fillId="2" borderId="2" xfId="1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0" fontId="19" fillId="0" borderId="3" xfId="1" applyNumberFormat="1" applyFont="1" applyFill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7" xfId="0" applyNumberFormat="1" applyFont="1" applyBorder="1" applyAlignment="1">
      <alignment horizontal="center" vertical="center"/>
    </xf>
    <xf numFmtId="10" fontId="7" fillId="0" borderId="1" xfId="1" applyNumberFormat="1" applyFont="1" applyFill="1" applyBorder="1" applyAlignment="1">
      <alignment horizontal="center" vertical="center" wrapText="1"/>
    </xf>
    <xf numFmtId="10" fontId="7" fillId="0" borderId="4" xfId="1" applyNumberFormat="1" applyFont="1" applyFill="1" applyBorder="1" applyAlignment="1">
      <alignment horizontal="center" vertical="center" wrapText="1"/>
    </xf>
    <xf numFmtId="10" fontId="7" fillId="0" borderId="3" xfId="1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textRotation="90" wrapText="1"/>
    </xf>
    <xf numFmtId="0" fontId="6" fillId="0" borderId="3" xfId="0" applyNumberFormat="1" applyFont="1" applyBorder="1" applyAlignment="1">
      <alignment horizontal="center" vertical="center" textRotation="90" wrapText="1"/>
    </xf>
    <xf numFmtId="2" fontId="6" fillId="0" borderId="4" xfId="0" applyNumberFormat="1" applyFont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textRotation="90" wrapText="1"/>
    </xf>
    <xf numFmtId="2" fontId="6" fillId="0" borderId="3" xfId="0" applyNumberFormat="1" applyFont="1" applyFill="1" applyBorder="1" applyAlignment="1">
      <alignment horizontal="center" vertical="center" textRotation="90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textRotation="90" wrapText="1"/>
    </xf>
    <xf numFmtId="2" fontId="6" fillId="0" borderId="3" xfId="0" applyNumberFormat="1" applyFont="1" applyBorder="1" applyAlignment="1">
      <alignment horizontal="center" vertical="center" textRotation="90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center" textRotation="90" wrapText="1"/>
    </xf>
    <xf numFmtId="2" fontId="6" fillId="0" borderId="4" xfId="0" applyNumberFormat="1" applyFont="1" applyBorder="1" applyAlignment="1">
      <alignment horizontal="center" vertical="center" textRotation="90" wrapText="1"/>
    </xf>
    <xf numFmtId="0" fontId="7" fillId="0" borderId="4" xfId="0" applyNumberFormat="1" applyFont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textRotation="90" wrapText="1"/>
    </xf>
    <xf numFmtId="2" fontId="7" fillId="0" borderId="3" xfId="0" applyNumberFormat="1" applyFont="1" applyFill="1" applyBorder="1" applyAlignment="1">
      <alignment horizontal="center" vertical="center" textRotation="90" wrapText="1"/>
    </xf>
    <xf numFmtId="2" fontId="7" fillId="0" borderId="1" xfId="0" applyNumberFormat="1" applyFont="1" applyBorder="1" applyAlignment="1">
      <alignment horizontal="center" vertical="center" textRotation="90" wrapText="1"/>
    </xf>
    <xf numFmtId="2" fontId="7" fillId="0" borderId="3" xfId="0" applyNumberFormat="1" applyFont="1" applyBorder="1" applyAlignment="1">
      <alignment horizontal="center" vertical="center" textRotation="90" wrapText="1"/>
    </xf>
    <xf numFmtId="0" fontId="7" fillId="0" borderId="1" xfId="0" applyNumberFormat="1" applyFont="1" applyBorder="1" applyAlignment="1">
      <alignment horizontal="center" vertical="center" textRotation="90" wrapText="1"/>
    </xf>
    <xf numFmtId="0" fontId="7" fillId="0" borderId="3" xfId="0" applyNumberFormat="1" applyFont="1" applyBorder="1" applyAlignment="1">
      <alignment horizontal="center" vertical="center" textRotation="90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2" fontId="7" fillId="0" borderId="6" xfId="0" applyNumberFormat="1" applyFont="1" applyFill="1" applyBorder="1" applyAlignment="1">
      <alignment horizontal="center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right" vertical="center" wrapText="1"/>
    </xf>
    <xf numFmtId="0" fontId="11" fillId="0" borderId="8" xfId="0" applyFont="1" applyFill="1" applyBorder="1" applyAlignment="1">
      <alignment horizontal="right" vertical="center"/>
    </xf>
    <xf numFmtId="0" fontId="6" fillId="0" borderId="4" xfId="0" applyNumberFormat="1" applyFont="1" applyBorder="1" applyAlignment="1">
      <alignment horizontal="center" vertical="center" textRotation="90" wrapText="1"/>
    </xf>
    <xf numFmtId="0" fontId="10" fillId="0" borderId="0" xfId="0" applyFont="1" applyAlignment="1">
      <alignment horizontal="center"/>
    </xf>
    <xf numFmtId="0" fontId="7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textRotation="90" wrapText="1"/>
    </xf>
    <xf numFmtId="2" fontId="7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14" fontId="6" fillId="0" borderId="1" xfId="0" applyNumberFormat="1" applyFont="1" applyBorder="1" applyAlignment="1">
      <alignment horizontal="center" vertical="center" textRotation="90" wrapText="1"/>
    </xf>
    <xf numFmtId="14" fontId="6" fillId="0" borderId="3" xfId="0" applyNumberFormat="1" applyFont="1" applyBorder="1" applyAlignment="1">
      <alignment horizontal="center" vertical="center" textRotation="90" wrapText="1"/>
    </xf>
    <xf numFmtId="14" fontId="6" fillId="0" borderId="1" xfId="0" applyNumberFormat="1" applyFont="1" applyFill="1" applyBorder="1" applyAlignment="1">
      <alignment horizontal="center" vertical="center" textRotation="90" wrapText="1"/>
    </xf>
    <xf numFmtId="14" fontId="6" fillId="0" borderId="3" xfId="0" applyNumberFormat="1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textRotation="90" wrapText="1"/>
    </xf>
    <xf numFmtId="10" fontId="7" fillId="0" borderId="2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10" fontId="19" fillId="0" borderId="1" xfId="1" applyNumberFormat="1" applyFont="1" applyFill="1" applyBorder="1" applyAlignment="1">
      <alignment horizontal="center" vertical="center" wrapText="1"/>
    </xf>
    <xf numFmtId="10" fontId="19" fillId="0" borderId="3" xfId="1" applyNumberFormat="1" applyFont="1" applyFill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78"/>
  <sheetViews>
    <sheetView tabSelected="1" topLeftCell="A28" zoomScale="96" zoomScaleNormal="96" workbookViewId="0">
      <selection activeCell="D36" sqref="D36"/>
    </sheetView>
  </sheetViews>
  <sheetFormatPr defaultRowHeight="12.75" x14ac:dyDescent="0.2"/>
  <cols>
    <col min="1" max="1" width="3.5703125" customWidth="1"/>
    <col min="2" max="2" width="5.5703125" customWidth="1"/>
    <col min="3" max="3" width="6.85546875" customWidth="1"/>
    <col min="4" max="4" width="25.7109375" customWidth="1"/>
    <col min="5" max="5" width="6.5703125" customWidth="1"/>
    <col min="6" max="6" width="6.85546875" customWidth="1"/>
    <col min="7" max="7" width="13.140625" customWidth="1"/>
    <col min="8" max="8" width="14.140625" customWidth="1"/>
    <col min="9" max="9" width="13.140625" customWidth="1"/>
    <col min="10" max="10" width="10.85546875" customWidth="1"/>
    <col min="11" max="11" width="4.7109375" customWidth="1"/>
    <col min="12" max="12" width="9.140625" customWidth="1"/>
    <col min="13" max="13" width="5" customWidth="1"/>
    <col min="14" max="14" width="5.42578125" customWidth="1"/>
    <col min="15" max="15" width="14" customWidth="1"/>
    <col min="16" max="16" width="5.140625" style="5" customWidth="1"/>
    <col min="17" max="17" width="8.28515625" style="5" customWidth="1"/>
    <col min="18" max="18" width="5" style="5" customWidth="1"/>
    <col min="19" max="19" width="11.28515625" style="5" customWidth="1"/>
    <col min="20" max="20" width="4.85546875" style="5" customWidth="1"/>
    <col min="21" max="21" width="12.85546875" style="5" customWidth="1"/>
    <col min="22" max="22" width="7.42578125" style="5" customWidth="1"/>
    <col min="23" max="23" width="5.42578125" style="5" customWidth="1"/>
  </cols>
  <sheetData>
    <row r="1" spans="1:23" ht="20.25" x14ac:dyDescent="0.3">
      <c r="A1" s="127" t="s">
        <v>18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</row>
    <row r="2" spans="1:23" ht="18.75" x14ac:dyDescent="0.3">
      <c r="A2" s="131" t="s">
        <v>171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</row>
    <row r="3" spans="1:23" x14ac:dyDescent="0.2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5"/>
      <c r="Q3" s="45"/>
      <c r="R3" s="45"/>
      <c r="S3" s="45"/>
      <c r="T3" s="45"/>
      <c r="U3" s="45"/>
      <c r="V3" s="45"/>
      <c r="W3" s="45"/>
    </row>
    <row r="4" spans="1:23" s="4" customFormat="1" ht="18.75" x14ac:dyDescent="0.3">
      <c r="A4" s="46" t="s">
        <v>136</v>
      </c>
      <c r="B4" s="46"/>
      <c r="C4" s="46"/>
      <c r="D4" s="47"/>
      <c r="E4" s="48"/>
      <c r="F4" s="48"/>
      <c r="G4" s="48"/>
      <c r="H4" s="48"/>
      <c r="I4" s="48"/>
      <c r="J4" s="47"/>
      <c r="K4" s="47"/>
      <c r="L4" s="47"/>
      <c r="M4" s="47"/>
      <c r="N4" s="49"/>
      <c r="O4" s="49"/>
      <c r="P4" s="50"/>
      <c r="Q4" s="50"/>
      <c r="R4" s="124" t="s">
        <v>219</v>
      </c>
      <c r="S4" s="125"/>
      <c r="T4" s="125"/>
      <c r="U4" s="125"/>
      <c r="V4" s="125"/>
      <c r="W4" s="125"/>
    </row>
    <row r="5" spans="1:23" ht="21" customHeight="1" x14ac:dyDescent="0.2">
      <c r="A5" s="115" t="s">
        <v>165</v>
      </c>
      <c r="B5" s="115" t="s">
        <v>2</v>
      </c>
      <c r="C5" s="115" t="s">
        <v>10</v>
      </c>
      <c r="D5" s="106" t="s">
        <v>11</v>
      </c>
      <c r="E5" s="130" t="s">
        <v>5</v>
      </c>
      <c r="F5" s="130"/>
      <c r="G5" s="130" t="s">
        <v>12</v>
      </c>
      <c r="H5" s="130"/>
      <c r="I5" s="130"/>
      <c r="J5" s="113" t="s">
        <v>120</v>
      </c>
      <c r="K5" s="113" t="s">
        <v>122</v>
      </c>
      <c r="L5" s="115" t="s">
        <v>7</v>
      </c>
      <c r="M5" s="113" t="s">
        <v>121</v>
      </c>
      <c r="N5" s="113" t="s">
        <v>125</v>
      </c>
      <c r="O5" s="113" t="s">
        <v>126</v>
      </c>
      <c r="P5" s="111" t="s">
        <v>135</v>
      </c>
      <c r="Q5" s="111" t="s">
        <v>123</v>
      </c>
      <c r="R5" s="111" t="s">
        <v>127</v>
      </c>
      <c r="S5" s="121" t="s">
        <v>128</v>
      </c>
      <c r="T5" s="122"/>
      <c r="U5" s="123"/>
      <c r="V5" s="111" t="s">
        <v>124</v>
      </c>
      <c r="W5" s="111" t="s">
        <v>4</v>
      </c>
    </row>
    <row r="6" spans="1:23" ht="66.75" customHeight="1" x14ac:dyDescent="0.2">
      <c r="A6" s="116"/>
      <c r="B6" s="116"/>
      <c r="C6" s="116"/>
      <c r="D6" s="107"/>
      <c r="E6" s="74" t="s">
        <v>15</v>
      </c>
      <c r="F6" s="74" t="s">
        <v>16</v>
      </c>
      <c r="G6" s="74" t="s">
        <v>6</v>
      </c>
      <c r="H6" s="74" t="s">
        <v>129</v>
      </c>
      <c r="I6" s="74" t="s">
        <v>13</v>
      </c>
      <c r="J6" s="114"/>
      <c r="K6" s="114"/>
      <c r="L6" s="116"/>
      <c r="M6" s="114"/>
      <c r="N6" s="114"/>
      <c r="O6" s="114"/>
      <c r="P6" s="112"/>
      <c r="Q6" s="112"/>
      <c r="R6" s="112"/>
      <c r="S6" s="75" t="s">
        <v>182</v>
      </c>
      <c r="T6" s="75" t="s">
        <v>183</v>
      </c>
      <c r="U6" s="75" t="s">
        <v>14</v>
      </c>
      <c r="V6" s="112"/>
      <c r="W6" s="112"/>
    </row>
    <row r="7" spans="1:23" ht="21" customHeight="1" x14ac:dyDescent="0.2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29">
        <v>16</v>
      </c>
      <c r="Q7" s="29">
        <v>17</v>
      </c>
      <c r="R7" s="29">
        <v>18</v>
      </c>
      <c r="S7" s="29">
        <v>19</v>
      </c>
      <c r="T7" s="29">
        <v>20</v>
      </c>
      <c r="U7" s="29">
        <v>21</v>
      </c>
      <c r="V7" s="29">
        <v>22</v>
      </c>
      <c r="W7" s="29">
        <v>23</v>
      </c>
    </row>
    <row r="8" spans="1:23" ht="86.25" customHeight="1" x14ac:dyDescent="0.2">
      <c r="A8" s="40">
        <v>1</v>
      </c>
      <c r="B8" s="41" t="s">
        <v>1</v>
      </c>
      <c r="C8" s="41" t="s">
        <v>61</v>
      </c>
      <c r="D8" s="35" t="s">
        <v>57</v>
      </c>
      <c r="E8" s="8">
        <v>1.365</v>
      </c>
      <c r="F8" s="8">
        <v>0</v>
      </c>
      <c r="G8" s="8">
        <v>11126984</v>
      </c>
      <c r="H8" s="8"/>
      <c r="I8" s="8">
        <f>SUM(G8:H8)</f>
        <v>11126984</v>
      </c>
      <c r="J8" s="9">
        <v>149385</v>
      </c>
      <c r="K8" s="25" t="s">
        <v>39</v>
      </c>
      <c r="L8" s="41" t="s">
        <v>184</v>
      </c>
      <c r="M8" s="25" t="s">
        <v>141</v>
      </c>
      <c r="N8" s="25" t="s">
        <v>62</v>
      </c>
      <c r="O8" s="9">
        <v>10743506</v>
      </c>
      <c r="P8" s="10" t="s">
        <v>148</v>
      </c>
      <c r="Q8" s="54">
        <v>1</v>
      </c>
      <c r="R8" s="10" t="s">
        <v>98</v>
      </c>
      <c r="S8" s="11">
        <v>9614724</v>
      </c>
      <c r="T8" s="11"/>
      <c r="U8" s="11">
        <f>O8-S8</f>
        <v>1128782</v>
      </c>
      <c r="V8" s="52">
        <f>S8/O8</f>
        <v>0.8949335533484134</v>
      </c>
      <c r="W8" s="18"/>
    </row>
    <row r="9" spans="1:23" ht="48" customHeight="1" x14ac:dyDescent="0.2">
      <c r="A9" s="128">
        <v>2</v>
      </c>
      <c r="B9" s="36" t="s">
        <v>101</v>
      </c>
      <c r="C9" s="129" t="s">
        <v>190</v>
      </c>
      <c r="D9" s="35" t="s">
        <v>64</v>
      </c>
      <c r="E9" s="95">
        <v>2.73</v>
      </c>
      <c r="F9" s="95">
        <v>0</v>
      </c>
      <c r="G9" s="95">
        <v>18778190</v>
      </c>
      <c r="H9" s="95"/>
      <c r="I9" s="95">
        <f>SUM(G9:H9)</f>
        <v>18778190</v>
      </c>
      <c r="J9" s="9"/>
      <c r="K9" s="104" t="s">
        <v>39</v>
      </c>
      <c r="L9" s="97" t="s">
        <v>115</v>
      </c>
      <c r="M9" s="104" t="s">
        <v>139</v>
      </c>
      <c r="N9" s="104" t="s">
        <v>116</v>
      </c>
      <c r="O9" s="95">
        <v>18766039.350000001</v>
      </c>
      <c r="P9" s="100" t="s">
        <v>140</v>
      </c>
      <c r="Q9" s="54">
        <v>1</v>
      </c>
      <c r="R9" s="100" t="s">
        <v>117</v>
      </c>
      <c r="S9" s="102">
        <v>12169196</v>
      </c>
      <c r="T9" s="102"/>
      <c r="U9" s="102">
        <f>O9-S9</f>
        <v>6596843.3500000015</v>
      </c>
      <c r="V9" s="92">
        <f>S9/O9</f>
        <v>0.64846906547704741</v>
      </c>
      <c r="W9" s="19"/>
    </row>
    <row r="10" spans="1:23" ht="68.25" customHeight="1" x14ac:dyDescent="0.2">
      <c r="A10" s="128"/>
      <c r="B10" s="36" t="s">
        <v>102</v>
      </c>
      <c r="C10" s="129"/>
      <c r="D10" s="35" t="s">
        <v>65</v>
      </c>
      <c r="E10" s="96"/>
      <c r="F10" s="96"/>
      <c r="G10" s="96"/>
      <c r="H10" s="96"/>
      <c r="I10" s="96"/>
      <c r="J10" s="12"/>
      <c r="K10" s="105"/>
      <c r="L10" s="98"/>
      <c r="M10" s="105"/>
      <c r="N10" s="105"/>
      <c r="O10" s="96"/>
      <c r="P10" s="101"/>
      <c r="Q10" s="54">
        <v>1</v>
      </c>
      <c r="R10" s="101"/>
      <c r="S10" s="103"/>
      <c r="T10" s="103"/>
      <c r="U10" s="103"/>
      <c r="V10" s="94"/>
      <c r="W10" s="18" t="s">
        <v>191</v>
      </c>
    </row>
    <row r="11" spans="1:23" ht="20.25" customHeight="1" x14ac:dyDescent="0.2">
      <c r="A11" s="89" t="s">
        <v>181</v>
      </c>
      <c r="B11" s="90"/>
      <c r="C11" s="90"/>
      <c r="D11" s="91"/>
      <c r="E11" s="13">
        <f>+E9</f>
        <v>2.73</v>
      </c>
      <c r="F11" s="26">
        <v>0</v>
      </c>
      <c r="G11" s="13">
        <f>+G9</f>
        <v>18778190</v>
      </c>
      <c r="H11" s="26" t="s">
        <v>172</v>
      </c>
      <c r="I11" s="13">
        <f>SUM(I8:I10)</f>
        <v>29905174</v>
      </c>
      <c r="J11" s="26" t="s">
        <v>172</v>
      </c>
      <c r="K11" s="26" t="s">
        <v>172</v>
      </c>
      <c r="L11" s="14" t="s">
        <v>172</v>
      </c>
      <c r="M11" s="26" t="s">
        <v>172</v>
      </c>
      <c r="N11" s="26" t="s">
        <v>172</v>
      </c>
      <c r="O11" s="13">
        <f>+O9</f>
        <v>18766039.350000001</v>
      </c>
      <c r="P11" s="26" t="s">
        <v>172</v>
      </c>
      <c r="Q11" s="51">
        <f>(+Q10+Q9)/2</f>
        <v>1</v>
      </c>
      <c r="R11" s="26" t="s">
        <v>172</v>
      </c>
      <c r="S11" s="13">
        <f>+S9</f>
        <v>12169196</v>
      </c>
      <c r="T11" s="26" t="s">
        <v>172</v>
      </c>
      <c r="U11" s="13">
        <f>+U9</f>
        <v>6596843.3500000015</v>
      </c>
      <c r="V11" s="51">
        <f>+V9</f>
        <v>0.64846906547704741</v>
      </c>
      <c r="W11" s="26" t="s">
        <v>172</v>
      </c>
    </row>
    <row r="12" spans="1:23" ht="87.75" customHeight="1" x14ac:dyDescent="0.2">
      <c r="A12" s="42">
        <v>3</v>
      </c>
      <c r="B12" s="43" t="s">
        <v>20</v>
      </c>
      <c r="C12" s="43" t="s">
        <v>19</v>
      </c>
      <c r="D12" s="34" t="s">
        <v>63</v>
      </c>
      <c r="E12" s="12">
        <v>1</v>
      </c>
      <c r="F12" s="12">
        <v>0</v>
      </c>
      <c r="G12" s="12">
        <v>7322506</v>
      </c>
      <c r="H12" s="12"/>
      <c r="I12" s="12">
        <f>SUM(G12:H12)</f>
        <v>7322506</v>
      </c>
      <c r="J12" s="15">
        <v>2816940</v>
      </c>
      <c r="K12" s="27" t="s">
        <v>39</v>
      </c>
      <c r="L12" s="43" t="s">
        <v>113</v>
      </c>
      <c r="M12" s="27" t="s">
        <v>141</v>
      </c>
      <c r="N12" s="27" t="s">
        <v>54</v>
      </c>
      <c r="O12" s="15">
        <v>7315007</v>
      </c>
      <c r="P12" s="16" t="s">
        <v>145</v>
      </c>
      <c r="Q12" s="55">
        <v>0.65</v>
      </c>
      <c r="R12" s="16" t="s">
        <v>56</v>
      </c>
      <c r="S12" s="17">
        <v>4787000</v>
      </c>
      <c r="T12" s="17"/>
      <c r="U12" s="17">
        <f>+O12-S12</f>
        <v>2528007</v>
      </c>
      <c r="V12" s="53">
        <f>+S12/O12</f>
        <v>0.65440812291772243</v>
      </c>
      <c r="W12" s="56" t="s">
        <v>192</v>
      </c>
    </row>
    <row r="13" spans="1:23" ht="84" customHeight="1" x14ac:dyDescent="0.2">
      <c r="A13" s="39">
        <v>4</v>
      </c>
      <c r="B13" s="36" t="s">
        <v>17</v>
      </c>
      <c r="C13" s="36" t="s">
        <v>21</v>
      </c>
      <c r="D13" s="35" t="s">
        <v>22</v>
      </c>
      <c r="E13" s="8">
        <v>1.65</v>
      </c>
      <c r="F13" s="8">
        <v>0</v>
      </c>
      <c r="G13" s="8">
        <v>11691953</v>
      </c>
      <c r="H13" s="8"/>
      <c r="I13" s="8">
        <f>SUM(G13:H13)</f>
        <v>11691953</v>
      </c>
      <c r="J13" s="8"/>
      <c r="K13" s="24" t="s">
        <v>39</v>
      </c>
      <c r="L13" s="36" t="s">
        <v>185</v>
      </c>
      <c r="M13" s="24" t="s">
        <v>141</v>
      </c>
      <c r="N13" s="24" t="s">
        <v>54</v>
      </c>
      <c r="O13" s="8">
        <v>11661112.449999999</v>
      </c>
      <c r="P13" s="18" t="s">
        <v>145</v>
      </c>
      <c r="Q13" s="54">
        <v>1</v>
      </c>
      <c r="R13" s="18" t="s">
        <v>56</v>
      </c>
      <c r="S13" s="19">
        <v>7451533</v>
      </c>
      <c r="T13" s="19"/>
      <c r="U13" s="19">
        <f>+O13-S13</f>
        <v>4209579.4499999993</v>
      </c>
      <c r="V13" s="54">
        <f>+S13/O13</f>
        <v>0.63900704430648048</v>
      </c>
      <c r="W13" s="18" t="s">
        <v>213</v>
      </c>
    </row>
    <row r="14" spans="1:23" ht="83.25" customHeight="1" x14ac:dyDescent="0.2">
      <c r="A14" s="106">
        <v>5</v>
      </c>
      <c r="B14" s="97" t="s">
        <v>0</v>
      </c>
      <c r="C14" s="97" t="s">
        <v>45</v>
      </c>
      <c r="D14" s="35" t="s">
        <v>83</v>
      </c>
      <c r="E14" s="95">
        <v>3.601</v>
      </c>
      <c r="F14" s="95">
        <v>3</v>
      </c>
      <c r="G14" s="95">
        <v>27572817</v>
      </c>
      <c r="H14" s="95"/>
      <c r="I14" s="95">
        <f>SUM(G14:H14)</f>
        <v>27572817</v>
      </c>
      <c r="J14" s="8">
        <v>19055</v>
      </c>
      <c r="K14" s="104" t="s">
        <v>46</v>
      </c>
      <c r="L14" s="97" t="s">
        <v>114</v>
      </c>
      <c r="M14" s="104" t="s">
        <v>131</v>
      </c>
      <c r="N14" s="104" t="s">
        <v>150</v>
      </c>
      <c r="O14" s="95">
        <v>27572348.649999999</v>
      </c>
      <c r="P14" s="100" t="s">
        <v>151</v>
      </c>
      <c r="Q14" s="54">
        <v>0.35</v>
      </c>
      <c r="R14" s="100" t="s">
        <v>152</v>
      </c>
      <c r="S14" s="102">
        <v>2602102</v>
      </c>
      <c r="T14" s="102"/>
      <c r="U14" s="102">
        <f>+O14-S14</f>
        <v>24970246.649999999</v>
      </c>
      <c r="V14" s="92">
        <f>+S14/O14</f>
        <v>9.4373607160955442E-2</v>
      </c>
      <c r="W14" s="100" t="s">
        <v>193</v>
      </c>
    </row>
    <row r="15" spans="1:23" ht="83.25" customHeight="1" x14ac:dyDescent="0.2">
      <c r="A15" s="107"/>
      <c r="B15" s="98"/>
      <c r="C15" s="98"/>
      <c r="D15" s="34" t="s">
        <v>84</v>
      </c>
      <c r="E15" s="96"/>
      <c r="F15" s="96"/>
      <c r="G15" s="96"/>
      <c r="H15" s="96"/>
      <c r="I15" s="96"/>
      <c r="J15" s="8"/>
      <c r="K15" s="105"/>
      <c r="L15" s="98"/>
      <c r="M15" s="105"/>
      <c r="N15" s="105"/>
      <c r="O15" s="96"/>
      <c r="P15" s="101"/>
      <c r="Q15" s="54">
        <v>0.65</v>
      </c>
      <c r="R15" s="101"/>
      <c r="S15" s="103"/>
      <c r="T15" s="103"/>
      <c r="U15" s="103"/>
      <c r="V15" s="94"/>
      <c r="W15" s="101"/>
    </row>
    <row r="16" spans="1:23" ht="28.5" customHeight="1" x14ac:dyDescent="0.2">
      <c r="A16" s="89" t="s">
        <v>181</v>
      </c>
      <c r="B16" s="90"/>
      <c r="C16" s="90"/>
      <c r="D16" s="91"/>
      <c r="E16" s="13">
        <f>+E14</f>
        <v>3.601</v>
      </c>
      <c r="F16" s="23">
        <f>+F14</f>
        <v>3</v>
      </c>
      <c r="G16" s="13">
        <f>SUM(G57:G57)</f>
        <v>8847160</v>
      </c>
      <c r="H16" s="23" t="s">
        <v>172</v>
      </c>
      <c r="I16" s="13">
        <f>+I14</f>
        <v>27572817</v>
      </c>
      <c r="J16" s="23">
        <f>+J15+J14</f>
        <v>19055</v>
      </c>
      <c r="K16" s="23" t="s">
        <v>172</v>
      </c>
      <c r="L16" s="22" t="s">
        <v>172</v>
      </c>
      <c r="M16" s="23" t="s">
        <v>172</v>
      </c>
      <c r="N16" s="23" t="s">
        <v>172</v>
      </c>
      <c r="O16" s="13">
        <f>+O14</f>
        <v>27572348.649999999</v>
      </c>
      <c r="P16" s="23" t="s">
        <v>172</v>
      </c>
      <c r="Q16" s="51">
        <f>(+Q15+Q14)/2</f>
        <v>0.5</v>
      </c>
      <c r="R16" s="23" t="s">
        <v>172</v>
      </c>
      <c r="S16" s="13">
        <f>+S14</f>
        <v>2602102</v>
      </c>
      <c r="T16" s="23" t="s">
        <v>172</v>
      </c>
      <c r="U16" s="13">
        <f>+U14</f>
        <v>24970246.649999999</v>
      </c>
      <c r="V16" s="51">
        <f>+V14</f>
        <v>9.4373607160955442E-2</v>
      </c>
      <c r="W16" s="23" t="s">
        <v>172</v>
      </c>
    </row>
    <row r="17" spans="1:23" ht="83.25" customHeight="1" x14ac:dyDescent="0.2">
      <c r="A17" s="37">
        <v>6</v>
      </c>
      <c r="B17" s="38" t="s">
        <v>0</v>
      </c>
      <c r="C17" s="38" t="s">
        <v>47</v>
      </c>
      <c r="D17" s="34" t="s">
        <v>58</v>
      </c>
      <c r="E17" s="12">
        <v>1.41</v>
      </c>
      <c r="F17" s="12">
        <v>0</v>
      </c>
      <c r="G17" s="12">
        <v>10338308</v>
      </c>
      <c r="H17" s="12"/>
      <c r="I17" s="12">
        <f>SUM(G17:H17)</f>
        <v>10338308</v>
      </c>
      <c r="J17" s="12"/>
      <c r="K17" s="28" t="s">
        <v>46</v>
      </c>
      <c r="L17" s="38" t="s">
        <v>44</v>
      </c>
      <c r="M17" s="28" t="s">
        <v>138</v>
      </c>
      <c r="N17" s="28" t="s">
        <v>137</v>
      </c>
      <c r="O17" s="12">
        <v>10337830.359999999</v>
      </c>
      <c r="P17" s="20" t="s">
        <v>153</v>
      </c>
      <c r="Q17" s="55">
        <v>0.7</v>
      </c>
      <c r="R17" s="20" t="s">
        <v>154</v>
      </c>
      <c r="S17" s="21">
        <v>7120612</v>
      </c>
      <c r="T17" s="21"/>
      <c r="U17" s="21">
        <f>O17-S17</f>
        <v>3217218.3599999994</v>
      </c>
      <c r="V17" s="55">
        <f>S17/O17</f>
        <v>0.68879172437880865</v>
      </c>
      <c r="W17" s="18" t="s">
        <v>166</v>
      </c>
    </row>
    <row r="18" spans="1:23" ht="83.25" customHeight="1" x14ac:dyDescent="0.2">
      <c r="A18" s="106">
        <v>7</v>
      </c>
      <c r="B18" s="97" t="s">
        <v>8</v>
      </c>
      <c r="C18" s="97" t="s">
        <v>48</v>
      </c>
      <c r="D18" s="35" t="s">
        <v>85</v>
      </c>
      <c r="E18" s="95">
        <v>2</v>
      </c>
      <c r="F18" s="95">
        <v>0</v>
      </c>
      <c r="G18" s="95">
        <v>14770724</v>
      </c>
      <c r="H18" s="95"/>
      <c r="I18" s="95">
        <f>SUM(G18:H18)</f>
        <v>14770724</v>
      </c>
      <c r="J18" s="9"/>
      <c r="K18" s="104" t="s">
        <v>46</v>
      </c>
      <c r="L18" s="97" t="s">
        <v>177</v>
      </c>
      <c r="M18" s="104" t="s">
        <v>131</v>
      </c>
      <c r="N18" s="104" t="s">
        <v>155</v>
      </c>
      <c r="O18" s="95">
        <v>14770076.6</v>
      </c>
      <c r="P18" s="100" t="s">
        <v>156</v>
      </c>
      <c r="Q18" s="54">
        <v>0.75</v>
      </c>
      <c r="R18" s="100" t="s">
        <v>157</v>
      </c>
      <c r="S18" s="102">
        <v>4428050</v>
      </c>
      <c r="T18" s="102"/>
      <c r="U18" s="102">
        <f>+O18-S18</f>
        <v>10342026.6</v>
      </c>
      <c r="V18" s="92">
        <f>+S18/O18</f>
        <v>0.29979871600665903</v>
      </c>
      <c r="W18" s="18" t="s">
        <v>166</v>
      </c>
    </row>
    <row r="19" spans="1:23" ht="83.25" customHeight="1" x14ac:dyDescent="0.2">
      <c r="A19" s="107"/>
      <c r="B19" s="98"/>
      <c r="C19" s="98"/>
      <c r="D19" s="34" t="s">
        <v>86</v>
      </c>
      <c r="E19" s="96"/>
      <c r="F19" s="96"/>
      <c r="G19" s="96"/>
      <c r="H19" s="96"/>
      <c r="I19" s="96"/>
      <c r="J19" s="12"/>
      <c r="K19" s="105"/>
      <c r="L19" s="98"/>
      <c r="M19" s="105"/>
      <c r="N19" s="105"/>
      <c r="O19" s="96"/>
      <c r="P19" s="101"/>
      <c r="Q19" s="54">
        <v>0.6</v>
      </c>
      <c r="R19" s="101"/>
      <c r="S19" s="103"/>
      <c r="T19" s="103"/>
      <c r="U19" s="103"/>
      <c r="V19" s="94"/>
      <c r="W19" s="18" t="s">
        <v>194</v>
      </c>
    </row>
    <row r="20" spans="1:23" ht="28.5" customHeight="1" x14ac:dyDescent="0.2">
      <c r="A20" s="89" t="s">
        <v>181</v>
      </c>
      <c r="B20" s="90"/>
      <c r="C20" s="90"/>
      <c r="D20" s="91"/>
      <c r="E20" s="13">
        <f>+E18</f>
        <v>2</v>
      </c>
      <c r="F20" s="26">
        <f>+F18+F17</f>
        <v>0</v>
      </c>
      <c r="G20" s="13">
        <f>+G18</f>
        <v>14770724</v>
      </c>
      <c r="H20" s="26" t="s">
        <v>172</v>
      </c>
      <c r="I20" s="13">
        <f>+I18</f>
        <v>14770724</v>
      </c>
      <c r="J20" s="26" t="s">
        <v>172</v>
      </c>
      <c r="K20" s="26" t="s">
        <v>172</v>
      </c>
      <c r="L20" s="14" t="s">
        <v>172</v>
      </c>
      <c r="M20" s="26" t="s">
        <v>172</v>
      </c>
      <c r="N20" s="26" t="s">
        <v>172</v>
      </c>
      <c r="O20" s="13">
        <f>+O18</f>
        <v>14770076.6</v>
      </c>
      <c r="P20" s="26" t="s">
        <v>172</v>
      </c>
      <c r="Q20" s="51">
        <f>+(Q19+Q18)/2</f>
        <v>0.67500000000000004</v>
      </c>
      <c r="R20" s="26" t="s">
        <v>172</v>
      </c>
      <c r="S20" s="13">
        <f>+S18</f>
        <v>4428050</v>
      </c>
      <c r="T20" s="26" t="s">
        <v>172</v>
      </c>
      <c r="U20" s="13">
        <f>+U18</f>
        <v>10342026.6</v>
      </c>
      <c r="V20" s="51">
        <f>+V18</f>
        <v>0.29979871600665903</v>
      </c>
      <c r="W20" s="26" t="s">
        <v>172</v>
      </c>
    </row>
    <row r="21" spans="1:23" ht="79.5" customHeight="1" x14ac:dyDescent="0.2">
      <c r="A21" s="110">
        <v>8</v>
      </c>
      <c r="B21" s="36" t="s">
        <v>25</v>
      </c>
      <c r="C21" s="97" t="s">
        <v>23</v>
      </c>
      <c r="D21" s="34" t="s">
        <v>66</v>
      </c>
      <c r="E21" s="99">
        <v>1.61</v>
      </c>
      <c r="F21" s="99">
        <v>0</v>
      </c>
      <c r="G21" s="99">
        <v>10506182</v>
      </c>
      <c r="H21" s="99"/>
      <c r="I21" s="99">
        <f>SUM(G21:H21)</f>
        <v>10506182</v>
      </c>
      <c r="J21" s="15"/>
      <c r="K21" s="109" t="s">
        <v>39</v>
      </c>
      <c r="L21" s="126" t="s">
        <v>174</v>
      </c>
      <c r="M21" s="104" t="s">
        <v>141</v>
      </c>
      <c r="N21" s="109" t="s">
        <v>59</v>
      </c>
      <c r="O21" s="99">
        <v>10448418</v>
      </c>
      <c r="P21" s="100" t="s">
        <v>143</v>
      </c>
      <c r="Q21" s="55">
        <v>0.65</v>
      </c>
      <c r="R21" s="108" t="s">
        <v>142</v>
      </c>
      <c r="S21" s="120">
        <v>5892985</v>
      </c>
      <c r="T21" s="120"/>
      <c r="U21" s="120">
        <f>+O21-S21</f>
        <v>4555433</v>
      </c>
      <c r="V21" s="92">
        <f>+S21/O21</f>
        <v>0.56400739327235949</v>
      </c>
      <c r="W21" s="18" t="s">
        <v>166</v>
      </c>
    </row>
    <row r="22" spans="1:23" ht="62.25" customHeight="1" x14ac:dyDescent="0.2">
      <c r="A22" s="107"/>
      <c r="B22" s="36" t="s">
        <v>103</v>
      </c>
      <c r="C22" s="98"/>
      <c r="D22" s="35" t="s">
        <v>67</v>
      </c>
      <c r="E22" s="96"/>
      <c r="F22" s="96"/>
      <c r="G22" s="96"/>
      <c r="H22" s="96"/>
      <c r="I22" s="96"/>
      <c r="J22" s="12"/>
      <c r="K22" s="105"/>
      <c r="L22" s="98"/>
      <c r="M22" s="105"/>
      <c r="N22" s="105"/>
      <c r="O22" s="96"/>
      <c r="P22" s="101"/>
      <c r="Q22" s="55">
        <v>0.7</v>
      </c>
      <c r="R22" s="101"/>
      <c r="S22" s="103"/>
      <c r="T22" s="103"/>
      <c r="U22" s="103"/>
      <c r="V22" s="94"/>
      <c r="W22" s="18" t="s">
        <v>166</v>
      </c>
    </row>
    <row r="23" spans="1:23" ht="22.5" customHeight="1" x14ac:dyDescent="0.2">
      <c r="A23" s="89" t="s">
        <v>181</v>
      </c>
      <c r="B23" s="90"/>
      <c r="C23" s="90"/>
      <c r="D23" s="91"/>
      <c r="E23" s="13">
        <f>+E21</f>
        <v>1.61</v>
      </c>
      <c r="F23" s="26">
        <v>0</v>
      </c>
      <c r="G23" s="13">
        <f>+G21</f>
        <v>10506182</v>
      </c>
      <c r="H23" s="26" t="s">
        <v>172</v>
      </c>
      <c r="I23" s="13">
        <f>+I21</f>
        <v>10506182</v>
      </c>
      <c r="J23" s="26" t="s">
        <v>172</v>
      </c>
      <c r="K23" s="26" t="s">
        <v>172</v>
      </c>
      <c r="L23" s="14" t="s">
        <v>172</v>
      </c>
      <c r="M23" s="26" t="s">
        <v>172</v>
      </c>
      <c r="N23" s="26" t="s">
        <v>172</v>
      </c>
      <c r="O23" s="13">
        <f>O21</f>
        <v>10448418</v>
      </c>
      <c r="P23" s="26" t="s">
        <v>172</v>
      </c>
      <c r="Q23" s="51">
        <f>(+Q22+Q21)/2</f>
        <v>0.67500000000000004</v>
      </c>
      <c r="R23" s="26" t="s">
        <v>172</v>
      </c>
      <c r="S23" s="13">
        <f>+S21</f>
        <v>5892985</v>
      </c>
      <c r="T23" s="26" t="s">
        <v>172</v>
      </c>
      <c r="U23" s="13">
        <f>+U21</f>
        <v>4555433</v>
      </c>
      <c r="V23" s="51">
        <f>+V13</f>
        <v>0.63900704430648048</v>
      </c>
      <c r="W23" s="26" t="s">
        <v>172</v>
      </c>
    </row>
    <row r="24" spans="1:23" ht="73.5" customHeight="1" x14ac:dyDescent="0.2">
      <c r="A24" s="39">
        <v>9</v>
      </c>
      <c r="B24" s="36" t="s">
        <v>25</v>
      </c>
      <c r="C24" s="36" t="s">
        <v>24</v>
      </c>
      <c r="D24" s="35" t="s">
        <v>42</v>
      </c>
      <c r="E24" s="8">
        <v>1</v>
      </c>
      <c r="F24" s="8">
        <v>0</v>
      </c>
      <c r="G24" s="8">
        <v>8232437</v>
      </c>
      <c r="H24" s="8"/>
      <c r="I24" s="8">
        <f>SUM(G24:H24)</f>
        <v>8232437</v>
      </c>
      <c r="J24" s="8">
        <v>117208</v>
      </c>
      <c r="K24" s="24" t="s">
        <v>39</v>
      </c>
      <c r="L24" s="36" t="s">
        <v>186</v>
      </c>
      <c r="M24" s="24" t="s">
        <v>141</v>
      </c>
      <c r="N24" s="24" t="s">
        <v>59</v>
      </c>
      <c r="O24" s="8">
        <v>8200935</v>
      </c>
      <c r="P24" s="20" t="s">
        <v>143</v>
      </c>
      <c r="Q24" s="55">
        <v>0.7</v>
      </c>
      <c r="R24" s="18" t="s">
        <v>144</v>
      </c>
      <c r="S24" s="19">
        <v>5985041</v>
      </c>
      <c r="T24" s="19"/>
      <c r="U24" s="19">
        <f>O24-S24</f>
        <v>2215894</v>
      </c>
      <c r="V24" s="54">
        <f>S24/O24</f>
        <v>0.72979983379943869</v>
      </c>
      <c r="W24" s="18" t="s">
        <v>166</v>
      </c>
    </row>
    <row r="25" spans="1:23" ht="95.25" customHeight="1" x14ac:dyDescent="0.2">
      <c r="A25" s="42">
        <v>10</v>
      </c>
      <c r="B25" s="43" t="s">
        <v>3</v>
      </c>
      <c r="C25" s="43" t="s">
        <v>26</v>
      </c>
      <c r="D25" s="34" t="s">
        <v>55</v>
      </c>
      <c r="E25" s="12">
        <v>1</v>
      </c>
      <c r="F25" s="12">
        <v>0</v>
      </c>
      <c r="G25" s="12">
        <v>9082040</v>
      </c>
      <c r="H25" s="12"/>
      <c r="I25" s="12">
        <f>SUM(G25:H25)</f>
        <v>9082040</v>
      </c>
      <c r="J25" s="15"/>
      <c r="K25" s="27" t="s">
        <v>39</v>
      </c>
      <c r="L25" s="43" t="s">
        <v>187</v>
      </c>
      <c r="M25" s="27" t="s">
        <v>141</v>
      </c>
      <c r="N25" s="27" t="s">
        <v>54</v>
      </c>
      <c r="O25" s="15">
        <v>9076233</v>
      </c>
      <c r="P25" s="16" t="s">
        <v>145</v>
      </c>
      <c r="Q25" s="55">
        <v>1</v>
      </c>
      <c r="R25" s="16" t="s">
        <v>56</v>
      </c>
      <c r="S25" s="17">
        <v>6674182</v>
      </c>
      <c r="T25" s="17"/>
      <c r="U25" s="17">
        <f>+O25-S25</f>
        <v>2402051</v>
      </c>
      <c r="V25" s="53">
        <f>+S25/O25</f>
        <v>0.73534714236622178</v>
      </c>
      <c r="W25" s="18" t="s">
        <v>195</v>
      </c>
    </row>
    <row r="26" spans="1:23" ht="91.5" customHeight="1" x14ac:dyDescent="0.2">
      <c r="A26" s="106">
        <v>11</v>
      </c>
      <c r="B26" s="97" t="s">
        <v>28</v>
      </c>
      <c r="C26" s="97" t="s">
        <v>27</v>
      </c>
      <c r="D26" s="35" t="s">
        <v>68</v>
      </c>
      <c r="E26" s="95">
        <v>1.45</v>
      </c>
      <c r="F26" s="95">
        <v>0</v>
      </c>
      <c r="G26" s="95">
        <v>11096426</v>
      </c>
      <c r="H26" s="95"/>
      <c r="I26" s="95">
        <f>SUM(G26:H26)</f>
        <v>11096426</v>
      </c>
      <c r="J26" s="9"/>
      <c r="K26" s="104" t="s">
        <v>134</v>
      </c>
      <c r="L26" s="97" t="s">
        <v>179</v>
      </c>
      <c r="M26" s="132">
        <v>43730</v>
      </c>
      <c r="N26" s="132">
        <v>43755</v>
      </c>
      <c r="O26" s="95">
        <v>11459812</v>
      </c>
      <c r="P26" s="134">
        <v>43761</v>
      </c>
      <c r="Q26" s="57">
        <v>0.2</v>
      </c>
      <c r="R26" s="134">
        <v>44126</v>
      </c>
      <c r="S26" s="102">
        <v>0</v>
      </c>
      <c r="T26" s="102"/>
      <c r="U26" s="102">
        <f>+O26-S26</f>
        <v>11459812</v>
      </c>
      <c r="V26" s="92">
        <f>+S26/O26</f>
        <v>0</v>
      </c>
      <c r="W26" s="100"/>
    </row>
    <row r="27" spans="1:23" ht="61.5" customHeight="1" x14ac:dyDescent="0.2">
      <c r="A27" s="107"/>
      <c r="B27" s="98"/>
      <c r="C27" s="98"/>
      <c r="D27" s="35" t="s">
        <v>69</v>
      </c>
      <c r="E27" s="96"/>
      <c r="F27" s="96"/>
      <c r="G27" s="96"/>
      <c r="H27" s="96"/>
      <c r="I27" s="96"/>
      <c r="J27" s="12"/>
      <c r="K27" s="105"/>
      <c r="L27" s="98"/>
      <c r="M27" s="133"/>
      <c r="N27" s="133"/>
      <c r="O27" s="96"/>
      <c r="P27" s="135"/>
      <c r="Q27" s="57">
        <v>0</v>
      </c>
      <c r="R27" s="135"/>
      <c r="S27" s="103"/>
      <c r="T27" s="103"/>
      <c r="U27" s="103"/>
      <c r="V27" s="94"/>
      <c r="W27" s="101"/>
    </row>
    <row r="28" spans="1:23" ht="21" customHeight="1" x14ac:dyDescent="0.2">
      <c r="A28" s="89" t="s">
        <v>181</v>
      </c>
      <c r="B28" s="90"/>
      <c r="C28" s="90"/>
      <c r="D28" s="91"/>
      <c r="E28" s="13">
        <f>+E26</f>
        <v>1.45</v>
      </c>
      <c r="F28" s="26">
        <v>0</v>
      </c>
      <c r="G28" s="13">
        <f>+G26</f>
        <v>11096426</v>
      </c>
      <c r="H28" s="26" t="s">
        <v>172</v>
      </c>
      <c r="I28" s="13">
        <f>+I26</f>
        <v>11096426</v>
      </c>
      <c r="J28" s="26" t="s">
        <v>172</v>
      </c>
      <c r="K28" s="26" t="s">
        <v>172</v>
      </c>
      <c r="L28" s="14" t="s">
        <v>172</v>
      </c>
      <c r="M28" s="26" t="s">
        <v>172</v>
      </c>
      <c r="N28" s="26" t="s">
        <v>172</v>
      </c>
      <c r="O28" s="13">
        <f>+O26</f>
        <v>11459812</v>
      </c>
      <c r="P28" s="26" t="s">
        <v>172</v>
      </c>
      <c r="Q28" s="51">
        <f>(+Q27+Q26)/2</f>
        <v>0.1</v>
      </c>
      <c r="R28" s="26" t="s">
        <v>172</v>
      </c>
      <c r="S28" s="26">
        <f>+S26</f>
        <v>0</v>
      </c>
      <c r="T28" s="26" t="s">
        <v>172</v>
      </c>
      <c r="U28" s="26">
        <f>+U26</f>
        <v>11459812</v>
      </c>
      <c r="V28" s="26">
        <f>+V26</f>
        <v>0</v>
      </c>
      <c r="W28" s="26" t="s">
        <v>172</v>
      </c>
    </row>
    <row r="29" spans="1:23" ht="105" customHeight="1" x14ac:dyDescent="0.2">
      <c r="A29" s="37">
        <v>12</v>
      </c>
      <c r="B29" s="38" t="s">
        <v>8</v>
      </c>
      <c r="C29" s="38" t="s">
        <v>49</v>
      </c>
      <c r="D29" s="34" t="s">
        <v>51</v>
      </c>
      <c r="E29" s="12">
        <v>1</v>
      </c>
      <c r="F29" s="12">
        <v>0</v>
      </c>
      <c r="G29" s="12">
        <v>7182757</v>
      </c>
      <c r="H29" s="12"/>
      <c r="I29" s="12">
        <f>SUM(G29:H29)</f>
        <v>7182757</v>
      </c>
      <c r="J29" s="12">
        <v>44608</v>
      </c>
      <c r="K29" s="28" t="s">
        <v>46</v>
      </c>
      <c r="L29" s="38" t="s">
        <v>176</v>
      </c>
      <c r="M29" s="28" t="s">
        <v>158</v>
      </c>
      <c r="N29" s="28">
        <v>43499</v>
      </c>
      <c r="O29" s="12">
        <v>7182656.3200000003</v>
      </c>
      <c r="P29" s="20" t="s">
        <v>159</v>
      </c>
      <c r="Q29" s="55">
        <v>1</v>
      </c>
      <c r="R29" s="20">
        <v>43870</v>
      </c>
      <c r="S29" s="21">
        <v>7181277</v>
      </c>
      <c r="T29" s="21"/>
      <c r="U29" s="21">
        <f>O29-S29</f>
        <v>1379.320000000298</v>
      </c>
      <c r="V29" s="55">
        <f>S29/O29</f>
        <v>0.9998079651958065</v>
      </c>
      <c r="W29" s="18" t="s">
        <v>167</v>
      </c>
    </row>
    <row r="30" spans="1:23" ht="59.25" customHeight="1" x14ac:dyDescent="0.2">
      <c r="A30" s="106">
        <v>13</v>
      </c>
      <c r="B30" s="36" t="s">
        <v>104</v>
      </c>
      <c r="C30" s="97" t="s">
        <v>29</v>
      </c>
      <c r="D30" s="35" t="s">
        <v>70</v>
      </c>
      <c r="E30" s="95">
        <v>1.25</v>
      </c>
      <c r="F30" s="95">
        <v>0</v>
      </c>
      <c r="G30" s="95">
        <v>9167348</v>
      </c>
      <c r="H30" s="95"/>
      <c r="I30" s="95">
        <f>SUM(G30:H30)</f>
        <v>9167348</v>
      </c>
      <c r="J30" s="9">
        <v>187891</v>
      </c>
      <c r="K30" s="104" t="s">
        <v>39</v>
      </c>
      <c r="L30" s="97" t="s">
        <v>178</v>
      </c>
      <c r="M30" s="104" t="s">
        <v>146</v>
      </c>
      <c r="N30" s="104" t="s">
        <v>54</v>
      </c>
      <c r="O30" s="95">
        <v>9122759</v>
      </c>
      <c r="P30" s="100" t="s">
        <v>145</v>
      </c>
      <c r="Q30" s="54">
        <v>1</v>
      </c>
      <c r="R30" s="100" t="s">
        <v>147</v>
      </c>
      <c r="S30" s="102">
        <v>6669192</v>
      </c>
      <c r="T30" s="102"/>
      <c r="U30" s="102">
        <f>+O30-S30</f>
        <v>2453567</v>
      </c>
      <c r="V30" s="92">
        <f>+S30/O30</f>
        <v>0.73104989400684595</v>
      </c>
      <c r="W30" s="18" t="s">
        <v>189</v>
      </c>
    </row>
    <row r="31" spans="1:23" ht="63" customHeight="1" x14ac:dyDescent="0.2">
      <c r="A31" s="107"/>
      <c r="B31" s="36" t="s">
        <v>102</v>
      </c>
      <c r="C31" s="98"/>
      <c r="D31" s="35" t="s">
        <v>96</v>
      </c>
      <c r="E31" s="96"/>
      <c r="F31" s="96"/>
      <c r="G31" s="96"/>
      <c r="H31" s="96"/>
      <c r="I31" s="96"/>
      <c r="J31" s="12">
        <v>28212</v>
      </c>
      <c r="K31" s="105"/>
      <c r="L31" s="98"/>
      <c r="M31" s="105"/>
      <c r="N31" s="105"/>
      <c r="O31" s="96"/>
      <c r="P31" s="101"/>
      <c r="Q31" s="54">
        <v>1</v>
      </c>
      <c r="R31" s="101"/>
      <c r="S31" s="103"/>
      <c r="T31" s="103"/>
      <c r="U31" s="103"/>
      <c r="V31" s="94"/>
      <c r="W31" s="18" t="s">
        <v>192</v>
      </c>
    </row>
    <row r="32" spans="1:23" ht="25.5" customHeight="1" x14ac:dyDescent="0.2">
      <c r="A32" s="89" t="s">
        <v>181</v>
      </c>
      <c r="B32" s="90"/>
      <c r="C32" s="90"/>
      <c r="D32" s="91"/>
      <c r="E32" s="13">
        <f>SUM(E28:E31)</f>
        <v>3.7</v>
      </c>
      <c r="F32" s="26">
        <v>0</v>
      </c>
      <c r="G32" s="13">
        <f>SUM(G28:G31)</f>
        <v>27446531</v>
      </c>
      <c r="H32" s="26" t="s">
        <v>172</v>
      </c>
      <c r="I32" s="13">
        <f>SUM(I28:I31)</f>
        <v>27446531</v>
      </c>
      <c r="J32" s="26" t="s">
        <v>172</v>
      </c>
      <c r="K32" s="26" t="s">
        <v>172</v>
      </c>
      <c r="L32" s="14" t="s">
        <v>172</v>
      </c>
      <c r="M32" s="26" t="s">
        <v>172</v>
      </c>
      <c r="N32" s="26" t="s">
        <v>172</v>
      </c>
      <c r="O32" s="13">
        <f>+O30</f>
        <v>9122759</v>
      </c>
      <c r="P32" s="26" t="s">
        <v>172</v>
      </c>
      <c r="Q32" s="51">
        <f>(+Q31+Q30)/2</f>
        <v>1</v>
      </c>
      <c r="R32" s="26" t="s">
        <v>172</v>
      </c>
      <c r="S32" s="13">
        <f>+S30</f>
        <v>6669192</v>
      </c>
      <c r="T32" s="26" t="s">
        <v>172</v>
      </c>
      <c r="U32" s="13">
        <f>+U30</f>
        <v>2453567</v>
      </c>
      <c r="V32" s="51">
        <f>+V30</f>
        <v>0.73104989400684595</v>
      </c>
      <c r="W32" s="26" t="s">
        <v>172</v>
      </c>
    </row>
    <row r="33" spans="1:23" s="5" customFormat="1" ht="72.75" customHeight="1" x14ac:dyDescent="0.2">
      <c r="A33" s="29">
        <v>14</v>
      </c>
      <c r="B33" s="30" t="s">
        <v>20</v>
      </c>
      <c r="C33" s="30" t="s">
        <v>30</v>
      </c>
      <c r="D33" s="31" t="s">
        <v>31</v>
      </c>
      <c r="E33" s="19">
        <v>1</v>
      </c>
      <c r="F33" s="19">
        <v>0</v>
      </c>
      <c r="G33" s="19">
        <v>7342509</v>
      </c>
      <c r="H33" s="19"/>
      <c r="I33" s="19">
        <f>SUM(G33:H33)</f>
        <v>7342509</v>
      </c>
      <c r="J33" s="19"/>
      <c r="K33" s="18" t="s">
        <v>39</v>
      </c>
      <c r="L33" s="30" t="s">
        <v>188</v>
      </c>
      <c r="M33" s="18" t="s">
        <v>141</v>
      </c>
      <c r="N33" s="18" t="s">
        <v>54</v>
      </c>
      <c r="O33" s="19">
        <v>7332073</v>
      </c>
      <c r="P33" s="18" t="s">
        <v>145</v>
      </c>
      <c r="Q33" s="54">
        <v>0.05</v>
      </c>
      <c r="R33" s="18" t="s">
        <v>56</v>
      </c>
      <c r="S33" s="19">
        <v>0</v>
      </c>
      <c r="T33" s="19"/>
      <c r="U33" s="19">
        <f>+O33-S33</f>
        <v>7332073</v>
      </c>
      <c r="V33" s="54">
        <f>+S33/O33</f>
        <v>0</v>
      </c>
      <c r="W33" s="58" t="s">
        <v>196</v>
      </c>
    </row>
    <row r="34" spans="1:23" s="5" customFormat="1" ht="39.75" customHeight="1" x14ac:dyDescent="0.2">
      <c r="A34" s="106">
        <v>15</v>
      </c>
      <c r="B34" s="97" t="s">
        <v>17</v>
      </c>
      <c r="C34" s="97" t="s">
        <v>50</v>
      </c>
      <c r="D34" s="35" t="s">
        <v>88</v>
      </c>
      <c r="E34" s="95">
        <v>6.0810000000000004</v>
      </c>
      <c r="F34" s="95">
        <v>0</v>
      </c>
      <c r="G34" s="95">
        <v>12509918</v>
      </c>
      <c r="H34" s="95"/>
      <c r="I34" s="95">
        <f>SUM(G34:H34)</f>
        <v>12509918</v>
      </c>
      <c r="J34" s="9"/>
      <c r="K34" s="104" t="s">
        <v>46</v>
      </c>
      <c r="L34" s="97" t="s">
        <v>180</v>
      </c>
      <c r="M34" s="104" t="s">
        <v>131</v>
      </c>
      <c r="N34" s="104" t="s">
        <v>160</v>
      </c>
      <c r="O34" s="95">
        <v>13398261.67</v>
      </c>
      <c r="P34" s="100" t="s">
        <v>156</v>
      </c>
      <c r="Q34" s="54">
        <v>1</v>
      </c>
      <c r="R34" s="100" t="s">
        <v>161</v>
      </c>
      <c r="S34" s="102">
        <v>4715917</v>
      </c>
      <c r="T34" s="102"/>
      <c r="U34" s="102">
        <f>O34-S34</f>
        <v>8682344.6699999999</v>
      </c>
      <c r="V34" s="92">
        <f>S34/O34</f>
        <v>0.35197976544669174</v>
      </c>
      <c r="W34" s="136"/>
    </row>
    <row r="35" spans="1:23" s="5" customFormat="1" ht="42" customHeight="1" x14ac:dyDescent="0.2">
      <c r="A35" s="110"/>
      <c r="B35" s="126"/>
      <c r="C35" s="126"/>
      <c r="D35" s="35" t="s">
        <v>87</v>
      </c>
      <c r="E35" s="99"/>
      <c r="F35" s="99"/>
      <c r="G35" s="99"/>
      <c r="H35" s="99"/>
      <c r="I35" s="99"/>
      <c r="J35" s="15"/>
      <c r="K35" s="109"/>
      <c r="L35" s="126"/>
      <c r="M35" s="109"/>
      <c r="N35" s="109"/>
      <c r="O35" s="99"/>
      <c r="P35" s="108"/>
      <c r="Q35" s="54">
        <v>0.2</v>
      </c>
      <c r="R35" s="108"/>
      <c r="S35" s="120"/>
      <c r="T35" s="120"/>
      <c r="U35" s="120"/>
      <c r="V35" s="93"/>
      <c r="W35" s="137"/>
    </row>
    <row r="36" spans="1:23" s="5" customFormat="1" ht="62.25" customHeight="1" x14ac:dyDescent="0.2">
      <c r="A36" s="107"/>
      <c r="B36" s="98"/>
      <c r="C36" s="98"/>
      <c r="D36" s="35" t="s">
        <v>89</v>
      </c>
      <c r="E36" s="96"/>
      <c r="F36" s="96"/>
      <c r="G36" s="96"/>
      <c r="H36" s="96"/>
      <c r="I36" s="96"/>
      <c r="J36" s="12"/>
      <c r="K36" s="105"/>
      <c r="L36" s="98"/>
      <c r="M36" s="105"/>
      <c r="N36" s="105"/>
      <c r="O36" s="96"/>
      <c r="P36" s="101"/>
      <c r="Q36" s="54">
        <v>0.1</v>
      </c>
      <c r="R36" s="101"/>
      <c r="S36" s="103"/>
      <c r="T36" s="103"/>
      <c r="U36" s="103"/>
      <c r="V36" s="94"/>
      <c r="W36" s="138"/>
    </row>
    <row r="37" spans="1:23" s="5" customFormat="1" ht="24.75" customHeight="1" x14ac:dyDescent="0.2">
      <c r="A37" s="89" t="s">
        <v>181</v>
      </c>
      <c r="B37" s="90"/>
      <c r="C37" s="90"/>
      <c r="D37" s="91"/>
      <c r="E37" s="13">
        <f>SUM(E34:E36)</f>
        <v>6.0810000000000004</v>
      </c>
      <c r="F37" s="26">
        <f>+F34</f>
        <v>0</v>
      </c>
      <c r="G37" s="13">
        <f>SUM(G34:G36)</f>
        <v>12509918</v>
      </c>
      <c r="H37" s="26" t="s">
        <v>172</v>
      </c>
      <c r="I37" s="13">
        <f>SUM(I34:I36)</f>
        <v>12509918</v>
      </c>
      <c r="J37" s="26" t="s">
        <v>172</v>
      </c>
      <c r="K37" s="26" t="s">
        <v>172</v>
      </c>
      <c r="L37" s="14" t="s">
        <v>172</v>
      </c>
      <c r="M37" s="26" t="s">
        <v>172</v>
      </c>
      <c r="N37" s="26" t="s">
        <v>172</v>
      </c>
      <c r="O37" s="13">
        <f>SUM(O34:O36)</f>
        <v>13398261.67</v>
      </c>
      <c r="P37" s="26" t="s">
        <v>172</v>
      </c>
      <c r="Q37" s="51">
        <f>SUM(Q34:Q36)/3</f>
        <v>0.43333333333333335</v>
      </c>
      <c r="R37" s="26" t="s">
        <v>172</v>
      </c>
      <c r="S37" s="13">
        <f>SUM(S34:S36)</f>
        <v>4715917</v>
      </c>
      <c r="T37" s="26" t="s">
        <v>172</v>
      </c>
      <c r="U37" s="13">
        <f>SUM(U34:U36)</f>
        <v>8682344.6699999999</v>
      </c>
      <c r="V37" s="51">
        <f>+V34</f>
        <v>0.35197976544669174</v>
      </c>
      <c r="W37" s="26" t="s">
        <v>172</v>
      </c>
    </row>
    <row r="38" spans="1:23" ht="68.25" customHeight="1" x14ac:dyDescent="0.2">
      <c r="A38" s="106">
        <v>16</v>
      </c>
      <c r="B38" s="97" t="s">
        <v>0</v>
      </c>
      <c r="C38" s="97" t="s">
        <v>32</v>
      </c>
      <c r="D38" s="32" t="s">
        <v>72</v>
      </c>
      <c r="E38" s="95">
        <v>5.4</v>
      </c>
      <c r="F38" s="95">
        <v>0</v>
      </c>
      <c r="G38" s="95">
        <v>11145183</v>
      </c>
      <c r="H38" s="95"/>
      <c r="I38" s="95">
        <f>SUM(G38:H38)</f>
        <v>11145183</v>
      </c>
      <c r="J38" s="9"/>
      <c r="K38" s="104" t="s">
        <v>40</v>
      </c>
      <c r="L38" s="97" t="s">
        <v>114</v>
      </c>
      <c r="M38" s="104" t="s">
        <v>141</v>
      </c>
      <c r="N38" s="104" t="s">
        <v>62</v>
      </c>
      <c r="O38" s="95">
        <v>11140205</v>
      </c>
      <c r="P38" s="100" t="s">
        <v>148</v>
      </c>
      <c r="Q38" s="54">
        <v>1</v>
      </c>
      <c r="R38" s="100" t="s">
        <v>97</v>
      </c>
      <c r="S38" s="102">
        <v>11009480</v>
      </c>
      <c r="T38" s="102"/>
      <c r="U38" s="102">
        <f>O38-S38</f>
        <v>130725</v>
      </c>
      <c r="V38" s="92">
        <f>S38/O38</f>
        <v>0.98826547626367733</v>
      </c>
      <c r="W38" s="18" t="s">
        <v>164</v>
      </c>
    </row>
    <row r="39" spans="1:23" ht="60.75" customHeight="1" x14ac:dyDescent="0.2">
      <c r="A39" s="110"/>
      <c r="B39" s="126"/>
      <c r="C39" s="126"/>
      <c r="D39" s="33" t="s">
        <v>71</v>
      </c>
      <c r="E39" s="99"/>
      <c r="F39" s="99"/>
      <c r="G39" s="99"/>
      <c r="H39" s="99"/>
      <c r="I39" s="99"/>
      <c r="J39" s="15"/>
      <c r="K39" s="109"/>
      <c r="L39" s="126"/>
      <c r="M39" s="109"/>
      <c r="N39" s="109"/>
      <c r="O39" s="99"/>
      <c r="P39" s="108"/>
      <c r="Q39" s="54">
        <v>1</v>
      </c>
      <c r="R39" s="108"/>
      <c r="S39" s="120"/>
      <c r="T39" s="120"/>
      <c r="U39" s="120"/>
      <c r="V39" s="93"/>
      <c r="W39" s="18" t="s">
        <v>164</v>
      </c>
    </row>
    <row r="40" spans="1:23" ht="63" customHeight="1" x14ac:dyDescent="0.2">
      <c r="A40" s="107"/>
      <c r="B40" s="98"/>
      <c r="C40" s="98"/>
      <c r="D40" s="34" t="s">
        <v>73</v>
      </c>
      <c r="E40" s="96"/>
      <c r="F40" s="96"/>
      <c r="G40" s="96"/>
      <c r="H40" s="96"/>
      <c r="I40" s="96"/>
      <c r="J40" s="12"/>
      <c r="K40" s="105"/>
      <c r="L40" s="98"/>
      <c r="M40" s="105"/>
      <c r="N40" s="105"/>
      <c r="O40" s="96"/>
      <c r="P40" s="101"/>
      <c r="Q40" s="54">
        <v>1</v>
      </c>
      <c r="R40" s="101"/>
      <c r="S40" s="103"/>
      <c r="T40" s="103"/>
      <c r="U40" s="103"/>
      <c r="V40" s="94"/>
      <c r="W40" s="18" t="s">
        <v>164</v>
      </c>
    </row>
    <row r="41" spans="1:23" ht="22.5" customHeight="1" x14ac:dyDescent="0.2">
      <c r="A41" s="89" t="s">
        <v>181</v>
      </c>
      <c r="B41" s="90"/>
      <c r="C41" s="90"/>
      <c r="D41" s="91"/>
      <c r="E41" s="13">
        <f>SUM(E38:E40)</f>
        <v>5.4</v>
      </c>
      <c r="F41" s="26">
        <v>0</v>
      </c>
      <c r="G41" s="13">
        <f>SUM(G38:G40)</f>
        <v>11145183</v>
      </c>
      <c r="H41" s="26" t="s">
        <v>172</v>
      </c>
      <c r="I41" s="13">
        <f>SUM(I38:I40)</f>
        <v>11145183</v>
      </c>
      <c r="J41" s="26" t="s">
        <v>172</v>
      </c>
      <c r="K41" s="26" t="s">
        <v>172</v>
      </c>
      <c r="L41" s="14" t="s">
        <v>172</v>
      </c>
      <c r="M41" s="26" t="s">
        <v>172</v>
      </c>
      <c r="N41" s="26" t="s">
        <v>172</v>
      </c>
      <c r="O41" s="13">
        <f>SUM(O38:O40)</f>
        <v>11140205</v>
      </c>
      <c r="P41" s="26" t="s">
        <v>172</v>
      </c>
      <c r="Q41" s="51">
        <f>SUM(Q38:Q40)/3</f>
        <v>1</v>
      </c>
      <c r="R41" s="26" t="s">
        <v>172</v>
      </c>
      <c r="S41" s="13">
        <f>SUM(S38:S40)</f>
        <v>11009480</v>
      </c>
      <c r="T41" s="26" t="s">
        <v>172</v>
      </c>
      <c r="U41" s="13">
        <f>SUM(U38:U40)</f>
        <v>130725</v>
      </c>
      <c r="V41" s="51">
        <f>+V38</f>
        <v>0.98826547626367733</v>
      </c>
      <c r="W41" s="26" t="s">
        <v>172</v>
      </c>
    </row>
    <row r="42" spans="1:23" s="1" customFormat="1" ht="62.25" customHeight="1" x14ac:dyDescent="0.2">
      <c r="A42" s="106">
        <v>17</v>
      </c>
      <c r="B42" s="97" t="s">
        <v>105</v>
      </c>
      <c r="C42" s="97" t="s">
        <v>33</v>
      </c>
      <c r="D42" s="35" t="s">
        <v>75</v>
      </c>
      <c r="E42" s="95">
        <v>4.96</v>
      </c>
      <c r="F42" s="95">
        <v>0</v>
      </c>
      <c r="G42" s="95">
        <v>9159076</v>
      </c>
      <c r="H42" s="95"/>
      <c r="I42" s="95">
        <f>SUM(G42:H42)</f>
        <v>9159076</v>
      </c>
      <c r="J42" s="9"/>
      <c r="K42" s="104" t="s">
        <v>40</v>
      </c>
      <c r="L42" s="97" t="s">
        <v>114</v>
      </c>
      <c r="M42" s="104" t="s">
        <v>141</v>
      </c>
      <c r="N42" s="104" t="s">
        <v>54</v>
      </c>
      <c r="O42" s="95">
        <v>9254915.3200000003</v>
      </c>
      <c r="P42" s="100" t="s">
        <v>145</v>
      </c>
      <c r="Q42" s="54">
        <v>1</v>
      </c>
      <c r="R42" s="100" t="s">
        <v>56</v>
      </c>
      <c r="S42" s="102">
        <v>9180613</v>
      </c>
      <c r="T42" s="102"/>
      <c r="U42" s="102">
        <f>+O42-S42</f>
        <v>74302.320000000298</v>
      </c>
      <c r="V42" s="92">
        <f>S42/O42</f>
        <v>0.99197158294474808</v>
      </c>
      <c r="W42" s="19"/>
    </row>
    <row r="43" spans="1:23" s="1" customFormat="1" ht="54" customHeight="1" x14ac:dyDescent="0.2">
      <c r="A43" s="110"/>
      <c r="B43" s="98"/>
      <c r="C43" s="126"/>
      <c r="D43" s="35" t="s">
        <v>74</v>
      </c>
      <c r="E43" s="99"/>
      <c r="F43" s="99"/>
      <c r="G43" s="99"/>
      <c r="H43" s="99"/>
      <c r="I43" s="99"/>
      <c r="J43" s="15"/>
      <c r="K43" s="109"/>
      <c r="L43" s="126"/>
      <c r="M43" s="109"/>
      <c r="N43" s="109"/>
      <c r="O43" s="99"/>
      <c r="P43" s="108"/>
      <c r="Q43" s="54">
        <v>1</v>
      </c>
      <c r="R43" s="108"/>
      <c r="S43" s="120"/>
      <c r="T43" s="120"/>
      <c r="U43" s="120"/>
      <c r="V43" s="93"/>
      <c r="W43" s="19"/>
    </row>
    <row r="44" spans="1:23" s="1" customFormat="1" ht="51" customHeight="1" x14ac:dyDescent="0.2">
      <c r="A44" s="107"/>
      <c r="B44" s="36" t="s">
        <v>106</v>
      </c>
      <c r="C44" s="98"/>
      <c r="D44" s="35" t="s">
        <v>76</v>
      </c>
      <c r="E44" s="96"/>
      <c r="F44" s="96"/>
      <c r="G44" s="96"/>
      <c r="H44" s="96"/>
      <c r="I44" s="96"/>
      <c r="J44" s="12"/>
      <c r="K44" s="105"/>
      <c r="L44" s="98"/>
      <c r="M44" s="105"/>
      <c r="N44" s="105"/>
      <c r="O44" s="96"/>
      <c r="P44" s="101"/>
      <c r="Q44" s="54">
        <v>1</v>
      </c>
      <c r="R44" s="101"/>
      <c r="S44" s="103"/>
      <c r="T44" s="103"/>
      <c r="U44" s="103"/>
      <c r="V44" s="94"/>
      <c r="W44" s="19"/>
    </row>
    <row r="45" spans="1:23" s="1" customFormat="1" ht="21.75" customHeight="1" x14ac:dyDescent="0.2">
      <c r="A45" s="89" t="s">
        <v>181</v>
      </c>
      <c r="B45" s="90"/>
      <c r="C45" s="90"/>
      <c r="D45" s="91"/>
      <c r="E45" s="13">
        <f>SUM(E42:E44)</f>
        <v>4.96</v>
      </c>
      <c r="F45" s="26">
        <v>0</v>
      </c>
      <c r="G45" s="13">
        <f>SUM(G42:G44)</f>
        <v>9159076</v>
      </c>
      <c r="H45" s="26" t="s">
        <v>172</v>
      </c>
      <c r="I45" s="13">
        <f>SUM(I42:I44)</f>
        <v>9159076</v>
      </c>
      <c r="J45" s="26" t="s">
        <v>172</v>
      </c>
      <c r="K45" s="26" t="s">
        <v>172</v>
      </c>
      <c r="L45" s="14" t="s">
        <v>172</v>
      </c>
      <c r="M45" s="26" t="s">
        <v>172</v>
      </c>
      <c r="N45" s="26" t="s">
        <v>172</v>
      </c>
      <c r="O45" s="13">
        <f>SUM(O42:O44)</f>
        <v>9254915.3200000003</v>
      </c>
      <c r="P45" s="26" t="s">
        <v>172</v>
      </c>
      <c r="Q45" s="51">
        <f>SUM(Q42:Q44)/3</f>
        <v>1</v>
      </c>
      <c r="R45" s="26" t="s">
        <v>172</v>
      </c>
      <c r="S45" s="13">
        <f>SUM(S42:S44)</f>
        <v>9180613</v>
      </c>
      <c r="T45" s="26" t="s">
        <v>172</v>
      </c>
      <c r="U45" s="13">
        <f>SUM(U42:U44)</f>
        <v>74302.320000000298</v>
      </c>
      <c r="V45" s="51">
        <f>+V42</f>
        <v>0.99197158294474808</v>
      </c>
      <c r="W45" s="26" t="s">
        <v>172</v>
      </c>
    </row>
    <row r="46" spans="1:23" s="1" customFormat="1" ht="49.5" customHeight="1" x14ac:dyDescent="0.2">
      <c r="A46" s="106">
        <v>18</v>
      </c>
      <c r="B46" s="36" t="s">
        <v>107</v>
      </c>
      <c r="C46" s="97" t="s">
        <v>36</v>
      </c>
      <c r="D46" s="35" t="s">
        <v>77</v>
      </c>
      <c r="E46" s="95">
        <v>3</v>
      </c>
      <c r="F46" s="95">
        <v>0</v>
      </c>
      <c r="G46" s="95">
        <v>5281392</v>
      </c>
      <c r="H46" s="95"/>
      <c r="I46" s="95">
        <f>SUM(G46:H46)</f>
        <v>5281392</v>
      </c>
      <c r="J46" s="9"/>
      <c r="K46" s="104" t="s">
        <v>41</v>
      </c>
      <c r="L46" s="97" t="s">
        <v>173</v>
      </c>
      <c r="M46" s="104" t="s">
        <v>54</v>
      </c>
      <c r="N46" s="104" t="s">
        <v>116</v>
      </c>
      <c r="O46" s="95">
        <v>5289024</v>
      </c>
      <c r="P46" s="100" t="s">
        <v>162</v>
      </c>
      <c r="Q46" s="54">
        <v>1</v>
      </c>
      <c r="R46" s="100" t="s">
        <v>117</v>
      </c>
      <c r="S46" s="102">
        <v>3240911</v>
      </c>
      <c r="T46" s="102"/>
      <c r="U46" s="102">
        <f>+O46-S46</f>
        <v>2048113</v>
      </c>
      <c r="V46" s="92">
        <f>+S46/O46</f>
        <v>0.61276163617332802</v>
      </c>
      <c r="W46" s="19" t="s">
        <v>118</v>
      </c>
    </row>
    <row r="47" spans="1:23" s="1" customFormat="1" ht="50.25" customHeight="1" x14ac:dyDescent="0.2">
      <c r="A47" s="107"/>
      <c r="B47" s="36" t="s">
        <v>20</v>
      </c>
      <c r="C47" s="98"/>
      <c r="D47" s="35" t="s">
        <v>78</v>
      </c>
      <c r="E47" s="96"/>
      <c r="F47" s="96"/>
      <c r="G47" s="96"/>
      <c r="H47" s="96"/>
      <c r="I47" s="96"/>
      <c r="J47" s="12"/>
      <c r="K47" s="105"/>
      <c r="L47" s="98"/>
      <c r="M47" s="105"/>
      <c r="N47" s="105"/>
      <c r="O47" s="96"/>
      <c r="P47" s="101"/>
      <c r="Q47" s="54">
        <v>0.05</v>
      </c>
      <c r="R47" s="101"/>
      <c r="S47" s="103"/>
      <c r="T47" s="103"/>
      <c r="U47" s="103"/>
      <c r="V47" s="94"/>
      <c r="W47" s="19"/>
    </row>
    <row r="48" spans="1:23" s="1" customFormat="1" ht="22.5" customHeight="1" x14ac:dyDescent="0.2">
      <c r="A48" s="89" t="s">
        <v>181</v>
      </c>
      <c r="B48" s="90"/>
      <c r="C48" s="90"/>
      <c r="D48" s="91"/>
      <c r="E48" s="13">
        <f>SUM(E45:E47)</f>
        <v>7.96</v>
      </c>
      <c r="F48" s="26">
        <v>0</v>
      </c>
      <c r="G48" s="13">
        <f>SUM(G45:G47)</f>
        <v>14440468</v>
      </c>
      <c r="H48" s="26" t="s">
        <v>172</v>
      </c>
      <c r="I48" s="13">
        <f>SUM(I45:I47)</f>
        <v>14440468</v>
      </c>
      <c r="J48" s="26" t="s">
        <v>172</v>
      </c>
      <c r="K48" s="26" t="s">
        <v>172</v>
      </c>
      <c r="L48" s="14" t="s">
        <v>172</v>
      </c>
      <c r="M48" s="26" t="s">
        <v>172</v>
      </c>
      <c r="N48" s="26" t="s">
        <v>172</v>
      </c>
      <c r="O48" s="13">
        <f>+O46</f>
        <v>5289024</v>
      </c>
      <c r="P48" s="26" t="s">
        <v>172</v>
      </c>
      <c r="Q48" s="51">
        <f>(+Q47+Q46)/2</f>
        <v>0.52500000000000002</v>
      </c>
      <c r="R48" s="26" t="s">
        <v>172</v>
      </c>
      <c r="S48" s="13">
        <f>+S46</f>
        <v>3240911</v>
      </c>
      <c r="T48" s="26" t="s">
        <v>172</v>
      </c>
      <c r="U48" s="13">
        <f>+U46</f>
        <v>2048113</v>
      </c>
      <c r="V48" s="51">
        <f>+V46</f>
        <v>0.61276163617332802</v>
      </c>
      <c r="W48" s="26" t="s">
        <v>172</v>
      </c>
    </row>
    <row r="49" spans="1:23" s="1" customFormat="1" ht="54.75" customHeight="1" x14ac:dyDescent="0.2">
      <c r="A49" s="106">
        <v>19</v>
      </c>
      <c r="B49" s="36" t="s">
        <v>108</v>
      </c>
      <c r="C49" s="97" t="s">
        <v>34</v>
      </c>
      <c r="D49" s="35" t="s">
        <v>99</v>
      </c>
      <c r="E49" s="95">
        <v>2.5</v>
      </c>
      <c r="F49" s="95">
        <v>0</v>
      </c>
      <c r="G49" s="95">
        <v>6221514</v>
      </c>
      <c r="H49" s="95"/>
      <c r="I49" s="95">
        <f>SUM(G49:H49)</f>
        <v>6221514</v>
      </c>
      <c r="J49" s="9"/>
      <c r="K49" s="104" t="s">
        <v>40</v>
      </c>
      <c r="L49" s="97" t="s">
        <v>115</v>
      </c>
      <c r="M49" s="104" t="s">
        <v>141</v>
      </c>
      <c r="N49" s="104" t="s">
        <v>62</v>
      </c>
      <c r="O49" s="95">
        <v>6066815</v>
      </c>
      <c r="P49" s="100" t="s">
        <v>148</v>
      </c>
      <c r="Q49" s="54">
        <v>1</v>
      </c>
      <c r="R49" s="100" t="s">
        <v>98</v>
      </c>
      <c r="S49" s="102">
        <v>5919991</v>
      </c>
      <c r="T49" s="102"/>
      <c r="U49" s="102">
        <f>O49-S49</f>
        <v>146824</v>
      </c>
      <c r="V49" s="92">
        <f>S49/O49</f>
        <v>0.97579883349006025</v>
      </c>
      <c r="W49" s="102"/>
    </row>
    <row r="50" spans="1:23" s="1" customFormat="1" ht="57.75" customHeight="1" x14ac:dyDescent="0.2">
      <c r="A50" s="107"/>
      <c r="B50" s="36" t="s">
        <v>1</v>
      </c>
      <c r="C50" s="98"/>
      <c r="D50" s="34" t="s">
        <v>119</v>
      </c>
      <c r="E50" s="96"/>
      <c r="F50" s="96"/>
      <c r="G50" s="96"/>
      <c r="H50" s="96"/>
      <c r="I50" s="96"/>
      <c r="J50" s="12"/>
      <c r="K50" s="105"/>
      <c r="L50" s="98"/>
      <c r="M50" s="105"/>
      <c r="N50" s="105"/>
      <c r="O50" s="96"/>
      <c r="P50" s="101"/>
      <c r="Q50" s="54">
        <v>1</v>
      </c>
      <c r="R50" s="101"/>
      <c r="S50" s="103"/>
      <c r="T50" s="103"/>
      <c r="U50" s="103"/>
      <c r="V50" s="94"/>
      <c r="W50" s="103"/>
    </row>
    <row r="51" spans="1:23" s="1" customFormat="1" ht="24" customHeight="1" x14ac:dyDescent="0.2">
      <c r="A51" s="89" t="s">
        <v>181</v>
      </c>
      <c r="B51" s="90"/>
      <c r="C51" s="90"/>
      <c r="D51" s="91"/>
      <c r="E51" s="13">
        <f>SUM(E48:E50)</f>
        <v>10.46</v>
      </c>
      <c r="F51" s="26">
        <f>+F49</f>
        <v>0</v>
      </c>
      <c r="G51" s="13">
        <f>SUM(G48:G50)</f>
        <v>20661982</v>
      </c>
      <c r="H51" s="26" t="s">
        <v>172</v>
      </c>
      <c r="I51" s="13">
        <f>SUM(I48:I50)</f>
        <v>20661982</v>
      </c>
      <c r="J51" s="26" t="s">
        <v>172</v>
      </c>
      <c r="K51" s="26" t="s">
        <v>172</v>
      </c>
      <c r="L51" s="14" t="s">
        <v>172</v>
      </c>
      <c r="M51" s="26" t="s">
        <v>172</v>
      </c>
      <c r="N51" s="26" t="s">
        <v>172</v>
      </c>
      <c r="O51" s="13">
        <f>+O49</f>
        <v>6066815</v>
      </c>
      <c r="P51" s="26" t="s">
        <v>172</v>
      </c>
      <c r="Q51" s="51">
        <f>(+Q50+Q49)/2</f>
        <v>1</v>
      </c>
      <c r="R51" s="26" t="s">
        <v>172</v>
      </c>
      <c r="S51" s="13">
        <f>+S49</f>
        <v>5919991</v>
      </c>
      <c r="T51" s="26" t="s">
        <v>172</v>
      </c>
      <c r="U51" s="13">
        <f>+U49</f>
        <v>146824</v>
      </c>
      <c r="V51" s="51">
        <f>+V49</f>
        <v>0.97579883349006025</v>
      </c>
      <c r="W51" s="26" t="s">
        <v>172</v>
      </c>
    </row>
    <row r="52" spans="1:23" s="1" customFormat="1" ht="61.5" customHeight="1" x14ac:dyDescent="0.2">
      <c r="A52" s="37">
        <v>20</v>
      </c>
      <c r="B52" s="38" t="s">
        <v>1</v>
      </c>
      <c r="C52" s="38" t="s">
        <v>38</v>
      </c>
      <c r="D52" s="34" t="s">
        <v>35</v>
      </c>
      <c r="E52" s="12">
        <v>2.9</v>
      </c>
      <c r="F52" s="12">
        <v>0</v>
      </c>
      <c r="G52" s="12">
        <v>10458481</v>
      </c>
      <c r="H52" s="12"/>
      <c r="I52" s="12">
        <f>SUM(G52:H52)</f>
        <v>10458481</v>
      </c>
      <c r="J52" s="12"/>
      <c r="K52" s="28" t="s">
        <v>40</v>
      </c>
      <c r="L52" s="38" t="s">
        <v>43</v>
      </c>
      <c r="M52" s="28" t="s">
        <v>141</v>
      </c>
      <c r="N52" s="28" t="s">
        <v>54</v>
      </c>
      <c r="O52" s="12">
        <v>9904825</v>
      </c>
      <c r="P52" s="20" t="s">
        <v>145</v>
      </c>
      <c r="Q52" s="55">
        <v>1</v>
      </c>
      <c r="R52" s="20" t="s">
        <v>56</v>
      </c>
      <c r="S52" s="21">
        <v>9902737</v>
      </c>
      <c r="T52" s="21"/>
      <c r="U52" s="21">
        <f>O52-S52</f>
        <v>2088</v>
      </c>
      <c r="V52" s="55">
        <f>S52/O52</f>
        <v>0.99978919365056929</v>
      </c>
      <c r="W52" s="56" t="s">
        <v>168</v>
      </c>
    </row>
    <row r="53" spans="1:23" s="1" customFormat="1" ht="48" customHeight="1" x14ac:dyDescent="0.2">
      <c r="A53" s="106">
        <v>21</v>
      </c>
      <c r="B53" s="97" t="s">
        <v>109</v>
      </c>
      <c r="C53" s="97" t="s">
        <v>37</v>
      </c>
      <c r="D53" s="35" t="s">
        <v>81</v>
      </c>
      <c r="E53" s="95">
        <v>6</v>
      </c>
      <c r="F53" s="95">
        <v>0</v>
      </c>
      <c r="G53" s="95">
        <v>8847160</v>
      </c>
      <c r="H53" s="95"/>
      <c r="I53" s="95">
        <f>SUM(G53:H53)</f>
        <v>8847160</v>
      </c>
      <c r="J53" s="9"/>
      <c r="K53" s="104" t="s">
        <v>41</v>
      </c>
      <c r="L53" s="97" t="s">
        <v>175</v>
      </c>
      <c r="M53" s="104" t="s">
        <v>54</v>
      </c>
      <c r="N53" s="104" t="s">
        <v>60</v>
      </c>
      <c r="O53" s="95">
        <v>8836671</v>
      </c>
      <c r="P53" s="100" t="s">
        <v>149</v>
      </c>
      <c r="Q53" s="54">
        <v>1</v>
      </c>
      <c r="R53" s="100" t="s">
        <v>100</v>
      </c>
      <c r="S53" s="102">
        <v>1748766</v>
      </c>
      <c r="T53" s="102"/>
      <c r="U53" s="102">
        <f>O53-S53</f>
        <v>7087905</v>
      </c>
      <c r="V53" s="139">
        <f>S53/O53</f>
        <v>0.1978987335841744</v>
      </c>
      <c r="W53" s="19"/>
    </row>
    <row r="54" spans="1:23" s="1" customFormat="1" ht="53.25" customHeight="1" x14ac:dyDescent="0.2">
      <c r="A54" s="110"/>
      <c r="B54" s="126"/>
      <c r="C54" s="126"/>
      <c r="D54" s="35" t="s">
        <v>79</v>
      </c>
      <c r="E54" s="99"/>
      <c r="F54" s="99"/>
      <c r="G54" s="99"/>
      <c r="H54" s="99"/>
      <c r="I54" s="99"/>
      <c r="J54" s="15"/>
      <c r="K54" s="109"/>
      <c r="L54" s="126"/>
      <c r="M54" s="109"/>
      <c r="N54" s="109"/>
      <c r="O54" s="99"/>
      <c r="P54" s="108"/>
      <c r="Q54" s="54">
        <v>1</v>
      </c>
      <c r="R54" s="108"/>
      <c r="S54" s="120"/>
      <c r="T54" s="120"/>
      <c r="U54" s="120"/>
      <c r="V54" s="139"/>
      <c r="W54" s="8"/>
    </row>
    <row r="55" spans="1:23" s="1" customFormat="1" ht="50.25" customHeight="1" x14ac:dyDescent="0.2">
      <c r="A55" s="110"/>
      <c r="B55" s="98"/>
      <c r="C55" s="126"/>
      <c r="D55" s="35" t="s">
        <v>80</v>
      </c>
      <c r="E55" s="99"/>
      <c r="F55" s="99"/>
      <c r="G55" s="99"/>
      <c r="H55" s="99"/>
      <c r="I55" s="99"/>
      <c r="J55" s="15"/>
      <c r="K55" s="109"/>
      <c r="L55" s="126"/>
      <c r="M55" s="109"/>
      <c r="N55" s="109"/>
      <c r="O55" s="99"/>
      <c r="P55" s="108"/>
      <c r="Q55" s="54">
        <v>0.4</v>
      </c>
      <c r="R55" s="108"/>
      <c r="S55" s="120"/>
      <c r="T55" s="120"/>
      <c r="U55" s="120"/>
      <c r="V55" s="139"/>
      <c r="W55" s="18" t="s">
        <v>163</v>
      </c>
    </row>
    <row r="56" spans="1:23" s="1" customFormat="1" ht="51.75" customHeight="1" x14ac:dyDescent="0.2">
      <c r="A56" s="107"/>
      <c r="B56" s="36" t="s">
        <v>102</v>
      </c>
      <c r="C56" s="98"/>
      <c r="D56" s="35" t="s">
        <v>82</v>
      </c>
      <c r="E56" s="96"/>
      <c r="F56" s="96"/>
      <c r="G56" s="96"/>
      <c r="H56" s="96"/>
      <c r="I56" s="96"/>
      <c r="J56" s="12"/>
      <c r="K56" s="105"/>
      <c r="L56" s="98"/>
      <c r="M56" s="105"/>
      <c r="N56" s="105"/>
      <c r="O56" s="96"/>
      <c r="P56" s="101"/>
      <c r="Q56" s="54">
        <v>0.05</v>
      </c>
      <c r="R56" s="101"/>
      <c r="S56" s="103"/>
      <c r="T56" s="103"/>
      <c r="U56" s="103"/>
      <c r="V56" s="139"/>
      <c r="W56" s="19"/>
    </row>
    <row r="57" spans="1:23" s="1" customFormat="1" ht="23.25" customHeight="1" x14ac:dyDescent="0.2">
      <c r="A57" s="89" t="s">
        <v>181</v>
      </c>
      <c r="B57" s="90"/>
      <c r="C57" s="90"/>
      <c r="D57" s="91"/>
      <c r="E57" s="13">
        <f>+E53</f>
        <v>6</v>
      </c>
      <c r="F57" s="26">
        <f>+F53</f>
        <v>0</v>
      </c>
      <c r="G57" s="13">
        <f>+G53</f>
        <v>8847160</v>
      </c>
      <c r="H57" s="26" t="s">
        <v>172</v>
      </c>
      <c r="I57" s="13">
        <f>+I53</f>
        <v>8847160</v>
      </c>
      <c r="J57" s="26" t="s">
        <v>172</v>
      </c>
      <c r="K57" s="26" t="s">
        <v>172</v>
      </c>
      <c r="L57" s="14" t="s">
        <v>172</v>
      </c>
      <c r="M57" s="26" t="s">
        <v>172</v>
      </c>
      <c r="N57" s="26" t="s">
        <v>172</v>
      </c>
      <c r="O57" s="13">
        <f>+O53</f>
        <v>8836671</v>
      </c>
      <c r="P57" s="26" t="s">
        <v>172</v>
      </c>
      <c r="Q57" s="51">
        <f>(+Q56+Q55+Q54+Q53)/4</f>
        <v>0.61250000000000004</v>
      </c>
      <c r="R57" s="26" t="s">
        <v>172</v>
      </c>
      <c r="S57" s="13">
        <f>+S53</f>
        <v>1748766</v>
      </c>
      <c r="T57" s="26" t="s">
        <v>172</v>
      </c>
      <c r="U57" s="13">
        <f>+U53</f>
        <v>7087905</v>
      </c>
      <c r="V57" s="51">
        <f>+V53</f>
        <v>0.1978987335841744</v>
      </c>
      <c r="W57" s="26" t="s">
        <v>172</v>
      </c>
    </row>
    <row r="58" spans="1:23" s="1" customFormat="1" ht="62.25" customHeight="1" x14ac:dyDescent="0.2">
      <c r="A58" s="106">
        <v>22</v>
      </c>
      <c r="B58" s="36" t="s">
        <v>110</v>
      </c>
      <c r="C58" s="97" t="s">
        <v>52</v>
      </c>
      <c r="D58" s="35" t="s">
        <v>91</v>
      </c>
      <c r="E58" s="95">
        <v>5.4370000000000003</v>
      </c>
      <c r="F58" s="95">
        <v>0</v>
      </c>
      <c r="G58" s="95">
        <v>38670104</v>
      </c>
      <c r="H58" s="95"/>
      <c r="I58" s="95">
        <f>SUM(G58:H58)</f>
        <v>38670104</v>
      </c>
      <c r="J58" s="9"/>
      <c r="K58" s="104" t="s">
        <v>133</v>
      </c>
      <c r="L58" s="97" t="s">
        <v>130</v>
      </c>
      <c r="M58" s="104" t="s">
        <v>169</v>
      </c>
      <c r="N58" s="104" t="s">
        <v>170</v>
      </c>
      <c r="O58" s="95">
        <v>40479352.490000002</v>
      </c>
      <c r="P58" s="100"/>
      <c r="Q58" s="54">
        <v>0.35</v>
      </c>
      <c r="R58" s="100"/>
      <c r="S58" s="102">
        <v>7001476</v>
      </c>
      <c r="T58" s="102"/>
      <c r="U58" s="102">
        <f>+O58-S58</f>
        <v>33477876.490000002</v>
      </c>
      <c r="V58" s="92">
        <f>+S58/O58</f>
        <v>0.17296413033606803</v>
      </c>
      <c r="W58" s="59"/>
    </row>
    <row r="59" spans="1:23" s="1" customFormat="1" ht="48.75" customHeight="1" x14ac:dyDescent="0.2">
      <c r="A59" s="110"/>
      <c r="B59" s="97" t="s">
        <v>111</v>
      </c>
      <c r="C59" s="126"/>
      <c r="D59" s="35" t="s">
        <v>90</v>
      </c>
      <c r="E59" s="99"/>
      <c r="F59" s="99"/>
      <c r="G59" s="99"/>
      <c r="H59" s="99"/>
      <c r="I59" s="99"/>
      <c r="J59" s="15"/>
      <c r="K59" s="109"/>
      <c r="L59" s="126"/>
      <c r="M59" s="109"/>
      <c r="N59" s="109"/>
      <c r="O59" s="99"/>
      <c r="P59" s="108"/>
      <c r="Q59" s="54">
        <v>0.65</v>
      </c>
      <c r="R59" s="108"/>
      <c r="S59" s="120"/>
      <c r="T59" s="120"/>
      <c r="U59" s="120"/>
      <c r="V59" s="93"/>
      <c r="W59" s="58" t="s">
        <v>197</v>
      </c>
    </row>
    <row r="60" spans="1:23" s="1" customFormat="1" ht="75.75" customHeight="1" x14ac:dyDescent="0.2">
      <c r="A60" s="107"/>
      <c r="B60" s="98"/>
      <c r="C60" s="98"/>
      <c r="D60" s="35" t="s">
        <v>92</v>
      </c>
      <c r="E60" s="96"/>
      <c r="F60" s="96"/>
      <c r="G60" s="96"/>
      <c r="H60" s="96"/>
      <c r="I60" s="96"/>
      <c r="J60" s="12"/>
      <c r="K60" s="105"/>
      <c r="L60" s="98"/>
      <c r="M60" s="105"/>
      <c r="N60" s="105"/>
      <c r="O60" s="96"/>
      <c r="P60" s="101"/>
      <c r="Q60" s="54">
        <v>0</v>
      </c>
      <c r="R60" s="101"/>
      <c r="S60" s="103"/>
      <c r="T60" s="103"/>
      <c r="U60" s="103"/>
      <c r="V60" s="94"/>
      <c r="W60" s="59"/>
    </row>
    <row r="61" spans="1:23" s="1" customFormat="1" ht="24.75" customHeight="1" x14ac:dyDescent="0.2">
      <c r="A61" s="89" t="s">
        <v>181</v>
      </c>
      <c r="B61" s="90"/>
      <c r="C61" s="90"/>
      <c r="D61" s="91"/>
      <c r="E61" s="13">
        <f>SUM(E58:E60)</f>
        <v>5.4370000000000003</v>
      </c>
      <c r="F61" s="13">
        <f>SUM(F58:F60)</f>
        <v>0</v>
      </c>
      <c r="G61" s="13">
        <f>SUM(G58:G60)</f>
        <v>38670104</v>
      </c>
      <c r="H61" s="26" t="s">
        <v>172</v>
      </c>
      <c r="I61" s="13">
        <f>SUM(I58:I60)</f>
        <v>38670104</v>
      </c>
      <c r="J61" s="26" t="s">
        <v>172</v>
      </c>
      <c r="K61" s="26" t="s">
        <v>172</v>
      </c>
      <c r="L61" s="14" t="s">
        <v>172</v>
      </c>
      <c r="M61" s="26" t="s">
        <v>172</v>
      </c>
      <c r="N61" s="26" t="s">
        <v>172</v>
      </c>
      <c r="O61" s="13">
        <f>SUM(O58:O60)</f>
        <v>40479352.490000002</v>
      </c>
      <c r="P61" s="26" t="s">
        <v>172</v>
      </c>
      <c r="Q61" s="51">
        <f>SUM(Q58:Q60)/3</f>
        <v>0.33333333333333331</v>
      </c>
      <c r="R61" s="26" t="s">
        <v>172</v>
      </c>
      <c r="S61" s="13">
        <f>SUM(S58:S60)</f>
        <v>7001476</v>
      </c>
      <c r="T61" s="26" t="s">
        <v>172</v>
      </c>
      <c r="U61" s="13">
        <f>SUM(U58:U60)</f>
        <v>33477876.490000002</v>
      </c>
      <c r="V61" s="51">
        <f>+V58</f>
        <v>0.17296413033606803</v>
      </c>
      <c r="W61" s="26" t="s">
        <v>172</v>
      </c>
    </row>
    <row r="62" spans="1:23" s="1" customFormat="1" ht="50.25" customHeight="1" x14ac:dyDescent="0.2">
      <c r="A62" s="106">
        <v>23</v>
      </c>
      <c r="B62" s="97" t="s">
        <v>112</v>
      </c>
      <c r="C62" s="97" t="s">
        <v>53</v>
      </c>
      <c r="D62" s="35" t="s">
        <v>94</v>
      </c>
      <c r="E62" s="95">
        <v>3.9420000000000002</v>
      </c>
      <c r="F62" s="95">
        <v>8.25</v>
      </c>
      <c r="G62" s="95">
        <v>30049179</v>
      </c>
      <c r="H62" s="95"/>
      <c r="I62" s="95">
        <f>SUM(G62:H62)</f>
        <v>30049179</v>
      </c>
      <c r="J62" s="9"/>
      <c r="K62" s="104" t="s">
        <v>134</v>
      </c>
      <c r="L62" s="97" t="s">
        <v>132</v>
      </c>
      <c r="M62" s="104" t="s">
        <v>169</v>
      </c>
      <c r="N62" s="104" t="s">
        <v>170</v>
      </c>
      <c r="O62" s="95">
        <v>29897420.850000001</v>
      </c>
      <c r="P62" s="10"/>
      <c r="Q62" s="54">
        <v>0</v>
      </c>
      <c r="R62" s="100"/>
      <c r="S62" s="102">
        <v>8697615</v>
      </c>
      <c r="T62" s="102"/>
      <c r="U62" s="102">
        <f>+O62-S62</f>
        <v>21199805.850000001</v>
      </c>
      <c r="V62" s="92">
        <f>+S62/O62</f>
        <v>0.2909152278933117</v>
      </c>
      <c r="W62" s="102"/>
    </row>
    <row r="63" spans="1:23" s="1" customFormat="1" ht="47.25" customHeight="1" x14ac:dyDescent="0.2">
      <c r="A63" s="110"/>
      <c r="B63" s="98"/>
      <c r="C63" s="126"/>
      <c r="D63" s="35" t="s">
        <v>93</v>
      </c>
      <c r="E63" s="99"/>
      <c r="F63" s="99"/>
      <c r="G63" s="99"/>
      <c r="H63" s="99"/>
      <c r="I63" s="99"/>
      <c r="J63" s="15"/>
      <c r="K63" s="109"/>
      <c r="L63" s="126"/>
      <c r="M63" s="109"/>
      <c r="N63" s="109"/>
      <c r="O63" s="99"/>
      <c r="P63" s="16"/>
      <c r="Q63" s="54">
        <v>0.45</v>
      </c>
      <c r="R63" s="108"/>
      <c r="S63" s="120"/>
      <c r="T63" s="120"/>
      <c r="U63" s="120"/>
      <c r="V63" s="93"/>
      <c r="W63" s="120"/>
    </row>
    <row r="64" spans="1:23" s="1" customFormat="1" ht="47.25" customHeight="1" x14ac:dyDescent="0.2">
      <c r="A64" s="107"/>
      <c r="B64" s="36" t="s">
        <v>8</v>
      </c>
      <c r="C64" s="98"/>
      <c r="D64" s="35" t="s">
        <v>95</v>
      </c>
      <c r="E64" s="96"/>
      <c r="F64" s="96"/>
      <c r="G64" s="96"/>
      <c r="H64" s="96"/>
      <c r="I64" s="96"/>
      <c r="J64" s="12"/>
      <c r="K64" s="105"/>
      <c r="L64" s="98"/>
      <c r="M64" s="105"/>
      <c r="N64" s="105"/>
      <c r="O64" s="96"/>
      <c r="P64" s="20"/>
      <c r="Q64" s="54">
        <v>0.5</v>
      </c>
      <c r="R64" s="101"/>
      <c r="S64" s="103"/>
      <c r="T64" s="103"/>
      <c r="U64" s="103"/>
      <c r="V64" s="94"/>
      <c r="W64" s="103"/>
    </row>
    <row r="65" spans="1:23" s="1" customFormat="1" ht="24.75" customHeight="1" x14ac:dyDescent="0.2">
      <c r="A65" s="89" t="s">
        <v>181</v>
      </c>
      <c r="B65" s="90"/>
      <c r="C65" s="90"/>
      <c r="D65" s="91"/>
      <c r="E65" s="26">
        <f>+E62</f>
        <v>3.9420000000000002</v>
      </c>
      <c r="F65" s="26">
        <f>+F62</f>
        <v>8.25</v>
      </c>
      <c r="G65" s="13">
        <f>SUM(G62:G64)</f>
        <v>30049179</v>
      </c>
      <c r="H65" s="26" t="s">
        <v>172</v>
      </c>
      <c r="I65" s="13">
        <f>SUM(I62:I64)</f>
        <v>30049179</v>
      </c>
      <c r="J65" s="26" t="s">
        <v>172</v>
      </c>
      <c r="K65" s="26" t="s">
        <v>172</v>
      </c>
      <c r="L65" s="14" t="s">
        <v>172</v>
      </c>
      <c r="M65" s="26" t="s">
        <v>172</v>
      </c>
      <c r="N65" s="26" t="s">
        <v>172</v>
      </c>
      <c r="O65" s="13">
        <f>SUM(O62:O64)</f>
        <v>29897420.850000001</v>
      </c>
      <c r="P65" s="26" t="s">
        <v>172</v>
      </c>
      <c r="Q65" s="51">
        <f>SUM(Q62:Q64)/3</f>
        <v>0.31666666666666665</v>
      </c>
      <c r="R65" s="26" t="s">
        <v>172</v>
      </c>
      <c r="S65" s="13">
        <f>+S62</f>
        <v>8697615</v>
      </c>
      <c r="T65" s="26" t="s">
        <v>172</v>
      </c>
      <c r="U65" s="13">
        <f>+U62</f>
        <v>21199805.850000001</v>
      </c>
      <c r="V65" s="51">
        <f>+V62</f>
        <v>0.2909152278933117</v>
      </c>
      <c r="W65" s="26" t="s">
        <v>172</v>
      </c>
    </row>
    <row r="66" spans="1:23" s="1" customFormat="1" ht="68.25" customHeight="1" x14ac:dyDescent="0.2">
      <c r="A66" s="64">
        <v>24</v>
      </c>
      <c r="B66" s="68" t="s">
        <v>8</v>
      </c>
      <c r="C66" s="69" t="s">
        <v>198</v>
      </c>
      <c r="D66" s="63" t="s">
        <v>199</v>
      </c>
      <c r="E66" s="65">
        <v>0</v>
      </c>
      <c r="F66" s="65">
        <v>25</v>
      </c>
      <c r="G66" s="66"/>
      <c r="H66" s="65">
        <v>20276039</v>
      </c>
      <c r="I66" s="65">
        <f>H66</f>
        <v>20276039</v>
      </c>
      <c r="J66" s="62"/>
      <c r="K66" s="24" t="s">
        <v>210</v>
      </c>
      <c r="L66" s="61"/>
      <c r="M66" s="24"/>
      <c r="N66" s="24"/>
      <c r="O66" s="62"/>
      <c r="P66" s="18"/>
      <c r="Q66" s="60"/>
      <c r="R66" s="18"/>
      <c r="S66" s="19"/>
      <c r="T66" s="19"/>
      <c r="U66" s="19"/>
      <c r="V66" s="60"/>
      <c r="W66" s="67" t="s">
        <v>200</v>
      </c>
    </row>
    <row r="67" spans="1:23" s="1" customFormat="1" ht="69.75" customHeight="1" x14ac:dyDescent="0.2">
      <c r="A67" s="64">
        <v>25</v>
      </c>
      <c r="B67" s="68" t="s">
        <v>20</v>
      </c>
      <c r="C67" s="69" t="s">
        <v>201</v>
      </c>
      <c r="D67" s="63" t="s">
        <v>202</v>
      </c>
      <c r="E67" s="65">
        <v>0</v>
      </c>
      <c r="F67" s="65">
        <v>46</v>
      </c>
      <c r="G67" s="66"/>
      <c r="H67" s="65">
        <v>34266286</v>
      </c>
      <c r="I67" s="65">
        <f>H67</f>
        <v>34266286</v>
      </c>
      <c r="J67" s="62"/>
      <c r="K67" s="24"/>
      <c r="L67" s="61" t="s">
        <v>211</v>
      </c>
      <c r="M67" s="24" t="s">
        <v>212</v>
      </c>
      <c r="N67" s="24"/>
      <c r="O67" s="62">
        <v>35970219</v>
      </c>
      <c r="P67" s="18"/>
      <c r="Q67" s="60">
        <v>0.1</v>
      </c>
      <c r="R67" s="18"/>
      <c r="S67" s="19">
        <v>0</v>
      </c>
      <c r="T67" s="19"/>
      <c r="U67" s="19">
        <f>+O67-S67</f>
        <v>35970219</v>
      </c>
      <c r="V67" s="60">
        <f>+S67/O67</f>
        <v>0</v>
      </c>
      <c r="W67" s="67"/>
    </row>
    <row r="68" spans="1:23" s="1" customFormat="1" ht="60.75" customHeight="1" x14ac:dyDescent="0.2">
      <c r="A68" s="64">
        <v>26</v>
      </c>
      <c r="B68" s="68" t="s">
        <v>102</v>
      </c>
      <c r="C68" s="69" t="s">
        <v>203</v>
      </c>
      <c r="D68" s="63" t="s">
        <v>204</v>
      </c>
      <c r="E68" s="65">
        <v>0</v>
      </c>
      <c r="F68" s="65">
        <v>20</v>
      </c>
      <c r="G68" s="66"/>
      <c r="H68" s="65">
        <v>15755070</v>
      </c>
      <c r="I68" s="65">
        <f>H68</f>
        <v>15755070</v>
      </c>
      <c r="J68" s="62"/>
      <c r="K68" s="24"/>
      <c r="L68" s="76" t="s">
        <v>211</v>
      </c>
      <c r="M68" s="24" t="s">
        <v>212</v>
      </c>
      <c r="N68" s="24"/>
      <c r="O68" s="62">
        <v>16544966</v>
      </c>
      <c r="P68" s="18"/>
      <c r="Q68" s="60">
        <v>0.2</v>
      </c>
      <c r="R68" s="18"/>
      <c r="S68" s="19">
        <v>5260000</v>
      </c>
      <c r="T68" s="19"/>
      <c r="U68" s="19">
        <f>+O68-S68</f>
        <v>11284966</v>
      </c>
      <c r="V68" s="60">
        <f>+S68/O68</f>
        <v>0.3179214753297166</v>
      </c>
      <c r="W68" s="67"/>
    </row>
    <row r="69" spans="1:23" s="1" customFormat="1" ht="47.25" customHeight="1" x14ac:dyDescent="0.2">
      <c r="A69" s="144">
        <v>27</v>
      </c>
      <c r="B69" s="146" t="s">
        <v>0</v>
      </c>
      <c r="C69" s="146" t="s">
        <v>205</v>
      </c>
      <c r="D69" s="63" t="s">
        <v>214</v>
      </c>
      <c r="E69" s="65">
        <v>0</v>
      </c>
      <c r="F69" s="70"/>
      <c r="G69" s="142"/>
      <c r="H69" s="142">
        <v>7822237</v>
      </c>
      <c r="I69" s="142">
        <f t="shared" ref="I69" si="0">H69</f>
        <v>7822237</v>
      </c>
      <c r="J69" s="70"/>
      <c r="K69" s="146">
        <v>8.1219000000000001</v>
      </c>
      <c r="L69" s="146" t="s">
        <v>218</v>
      </c>
      <c r="M69" s="140"/>
      <c r="N69" s="140"/>
      <c r="O69" s="142">
        <v>8199694</v>
      </c>
      <c r="P69" s="140"/>
      <c r="Q69" s="80">
        <v>0.2</v>
      </c>
      <c r="R69" s="140"/>
      <c r="S69" s="140">
        <v>0</v>
      </c>
      <c r="T69" s="140"/>
      <c r="U69" s="142">
        <f>+O69-S69</f>
        <v>8199694</v>
      </c>
      <c r="V69" s="148">
        <f>+S69/O69</f>
        <v>0</v>
      </c>
      <c r="W69" s="136"/>
    </row>
    <row r="70" spans="1:23" s="1" customFormat="1" ht="48" customHeight="1" x14ac:dyDescent="0.2">
      <c r="A70" s="145"/>
      <c r="B70" s="147"/>
      <c r="C70" s="147"/>
      <c r="D70" s="63" t="s">
        <v>215</v>
      </c>
      <c r="E70" s="65">
        <v>0</v>
      </c>
      <c r="F70" s="70"/>
      <c r="G70" s="143"/>
      <c r="H70" s="143"/>
      <c r="I70" s="143"/>
      <c r="J70" s="70"/>
      <c r="K70" s="147"/>
      <c r="L70" s="147"/>
      <c r="M70" s="141"/>
      <c r="N70" s="141"/>
      <c r="O70" s="143"/>
      <c r="P70" s="141"/>
      <c r="Q70" s="80">
        <v>0.2</v>
      </c>
      <c r="R70" s="141"/>
      <c r="S70" s="141"/>
      <c r="T70" s="141"/>
      <c r="U70" s="141"/>
      <c r="V70" s="149"/>
      <c r="W70" s="138"/>
    </row>
    <row r="71" spans="1:23" s="1" customFormat="1" ht="24.75" customHeight="1" x14ac:dyDescent="0.2">
      <c r="A71" s="89" t="s">
        <v>181</v>
      </c>
      <c r="B71" s="90"/>
      <c r="C71" s="90"/>
      <c r="D71" s="91"/>
      <c r="E71" s="13">
        <f>SUM(E69+E70)</f>
        <v>0</v>
      </c>
      <c r="F71" s="13">
        <f>SUM(F69+F70)</f>
        <v>0</v>
      </c>
      <c r="G71" s="13">
        <f>SUM(G68:G70)</f>
        <v>0</v>
      </c>
      <c r="H71" s="13">
        <f>SUM(H69)</f>
        <v>7822237</v>
      </c>
      <c r="I71" s="13">
        <f>SUM(I69)</f>
        <v>7822237</v>
      </c>
      <c r="J71" s="26" t="s">
        <v>172</v>
      </c>
      <c r="K71" s="26" t="s">
        <v>172</v>
      </c>
      <c r="L71" s="14" t="s">
        <v>172</v>
      </c>
      <c r="M71" s="26" t="s">
        <v>172</v>
      </c>
      <c r="N71" s="26" t="s">
        <v>172</v>
      </c>
      <c r="O71" s="13">
        <f>SUM(O69)</f>
        <v>8199694</v>
      </c>
      <c r="P71" s="26" t="s">
        <v>172</v>
      </c>
      <c r="Q71" s="80">
        <f>+(Q70+Q69)/2</f>
        <v>0.2</v>
      </c>
      <c r="R71" s="26" t="s">
        <v>172</v>
      </c>
      <c r="S71" s="13">
        <f>+S69</f>
        <v>0</v>
      </c>
      <c r="T71" s="26" t="s">
        <v>172</v>
      </c>
      <c r="U71" s="13">
        <f>+U69</f>
        <v>8199694</v>
      </c>
      <c r="V71" s="26" t="s">
        <v>172</v>
      </c>
      <c r="W71" s="26" t="s">
        <v>172</v>
      </c>
    </row>
    <row r="72" spans="1:23" s="1" customFormat="1" ht="36.75" customHeight="1" x14ac:dyDescent="0.2">
      <c r="A72" s="144">
        <v>28</v>
      </c>
      <c r="B72" s="146" t="s">
        <v>1</v>
      </c>
      <c r="C72" s="146" t="s">
        <v>206</v>
      </c>
      <c r="D72" s="63" t="s">
        <v>216</v>
      </c>
      <c r="E72" s="65">
        <v>0</v>
      </c>
      <c r="F72" s="79">
        <v>0</v>
      </c>
      <c r="G72" s="142"/>
      <c r="H72" s="142">
        <v>5385547</v>
      </c>
      <c r="I72" s="142">
        <f>H72</f>
        <v>5385547</v>
      </c>
      <c r="J72" s="70"/>
      <c r="K72" s="146" t="s">
        <v>207</v>
      </c>
      <c r="L72" s="146" t="s">
        <v>43</v>
      </c>
      <c r="M72" s="140"/>
      <c r="N72" s="140"/>
      <c r="O72" s="142">
        <v>5625937</v>
      </c>
      <c r="P72" s="140"/>
      <c r="Q72" s="80">
        <v>0</v>
      </c>
      <c r="R72" s="140"/>
      <c r="S72" s="140">
        <v>0</v>
      </c>
      <c r="T72" s="140"/>
      <c r="U72" s="140">
        <f>+O72-S72</f>
        <v>5625937</v>
      </c>
      <c r="V72" s="148">
        <f>+S72/O72</f>
        <v>0</v>
      </c>
      <c r="W72" s="136"/>
    </row>
    <row r="73" spans="1:23" s="1" customFormat="1" ht="42" customHeight="1" x14ac:dyDescent="0.2">
      <c r="A73" s="145"/>
      <c r="B73" s="147"/>
      <c r="C73" s="147"/>
      <c r="D73" s="63" t="s">
        <v>217</v>
      </c>
      <c r="E73" s="65">
        <v>0</v>
      </c>
      <c r="F73" s="79">
        <v>0</v>
      </c>
      <c r="G73" s="143"/>
      <c r="H73" s="143"/>
      <c r="I73" s="143"/>
      <c r="J73" s="70"/>
      <c r="K73" s="147"/>
      <c r="L73" s="147"/>
      <c r="M73" s="141"/>
      <c r="N73" s="141"/>
      <c r="O73" s="143"/>
      <c r="P73" s="141"/>
      <c r="Q73" s="80">
        <v>0</v>
      </c>
      <c r="R73" s="141"/>
      <c r="S73" s="141"/>
      <c r="T73" s="141"/>
      <c r="U73" s="141"/>
      <c r="V73" s="149"/>
      <c r="W73" s="138"/>
    </row>
    <row r="74" spans="1:23" s="1" customFormat="1" ht="24.75" customHeight="1" x14ac:dyDescent="0.2">
      <c r="A74" s="89" t="s">
        <v>181</v>
      </c>
      <c r="B74" s="90"/>
      <c r="C74" s="90"/>
      <c r="D74" s="91"/>
      <c r="E74" s="26">
        <f>(E72+E73)/2</f>
        <v>0</v>
      </c>
      <c r="F74" s="26">
        <f>(F72+F73)/2</f>
        <v>0</v>
      </c>
      <c r="G74" s="13">
        <f>SUM(G71:G73)</f>
        <v>0</v>
      </c>
      <c r="H74" s="13">
        <f>SUM(H72)</f>
        <v>5385547</v>
      </c>
      <c r="I74" s="13">
        <f>SUM(I72)</f>
        <v>5385547</v>
      </c>
      <c r="J74" s="26" t="s">
        <v>172</v>
      </c>
      <c r="K74" s="26" t="s">
        <v>172</v>
      </c>
      <c r="L74" s="14" t="s">
        <v>172</v>
      </c>
      <c r="M74" s="26" t="s">
        <v>172</v>
      </c>
      <c r="N74" s="26" t="s">
        <v>172</v>
      </c>
      <c r="O74" s="13">
        <f>SUM(O71:O73)</f>
        <v>13825631</v>
      </c>
      <c r="P74" s="26" t="s">
        <v>172</v>
      </c>
      <c r="Q74" s="80">
        <f>+(Q73+Q72)/2</f>
        <v>0</v>
      </c>
      <c r="R74" s="26" t="s">
        <v>172</v>
      </c>
      <c r="S74" s="13">
        <f>+S71</f>
        <v>0</v>
      </c>
      <c r="T74" s="26" t="s">
        <v>172</v>
      </c>
      <c r="U74" s="13">
        <f>+U71</f>
        <v>8199694</v>
      </c>
      <c r="V74" s="51" t="str">
        <f>+V71</f>
        <v>—</v>
      </c>
      <c r="W74" s="26" t="s">
        <v>172</v>
      </c>
    </row>
    <row r="75" spans="1:23" s="1" customFormat="1" ht="72" customHeight="1" x14ac:dyDescent="0.2">
      <c r="A75" s="64">
        <v>29</v>
      </c>
      <c r="B75" s="68" t="s">
        <v>17</v>
      </c>
      <c r="C75" s="78" t="s">
        <v>208</v>
      </c>
      <c r="D75" s="63" t="s">
        <v>209</v>
      </c>
      <c r="E75" s="65">
        <v>0</v>
      </c>
      <c r="F75" s="70"/>
      <c r="G75" s="70"/>
      <c r="H75" s="79">
        <v>4161316</v>
      </c>
      <c r="I75" s="70">
        <f t="shared" ref="I75" si="1">H75</f>
        <v>4161316</v>
      </c>
      <c r="J75" s="70"/>
      <c r="K75" s="78" t="s">
        <v>207</v>
      </c>
      <c r="L75" s="81" t="s">
        <v>43</v>
      </c>
      <c r="M75" s="71"/>
      <c r="N75" s="71"/>
      <c r="O75" s="82">
        <v>4357986</v>
      </c>
      <c r="P75" s="72"/>
      <c r="Q75" s="80">
        <v>0.05</v>
      </c>
      <c r="R75" s="73"/>
      <c r="S75" s="73">
        <v>0</v>
      </c>
      <c r="T75" s="73"/>
      <c r="U75" s="87">
        <f>+O75-S75</f>
        <v>4357986</v>
      </c>
      <c r="V75" s="88">
        <f>+S75/O75</f>
        <v>0</v>
      </c>
      <c r="W75" s="77"/>
    </row>
    <row r="76" spans="1:23" s="1" customFormat="1" ht="21.75" customHeight="1" x14ac:dyDescent="0.2">
      <c r="A76" s="117" t="s">
        <v>9</v>
      </c>
      <c r="B76" s="118"/>
      <c r="C76" s="118"/>
      <c r="D76" s="119"/>
      <c r="E76" s="84">
        <f>E75+E74+E71+E68+E67+E66+E65+E61+E57+E52+E51+E48+E45+E41+E37+E33+E32+E29+E28+E25+E24+E23+E20+E17+E16+E13+E12+E11+E8</f>
        <v>77.656000000000006</v>
      </c>
      <c r="F76" s="84">
        <f>F75+F74+F71+F68+F67+F66+F65+F61+F57+F52+F51+F48+F45+F41+F37+F33+F32+F29+F28+F25+F24+F23+F20+F17+F16+F13+F12+F11+F8</f>
        <v>102.25</v>
      </c>
      <c r="G76" s="84">
        <f>G75+G74+G71+G68+G67+G66+G65+G61+G57+G52+G51+G48+G45+G41+G37+G33+G32+G29+G28+G25+G24+G23+G20+G17+G16+G13+G12+G11+G8</f>
        <v>319706258</v>
      </c>
      <c r="H76" s="85">
        <f>+H75+H74+H71+H68+H67+H66</f>
        <v>87666495</v>
      </c>
      <c r="I76" s="84">
        <f>I68+I67+I66+I65+I61+I57+I52+I51+I48+I45+I41+I37+I33+I32+I29+I28+I25+I24+I23+I20+I17+I16+I13+I12+I11+I8</f>
        <v>419856294</v>
      </c>
      <c r="J76" s="85">
        <f>+J31+J30+J29+J24+J14+J12+J8</f>
        <v>3363299</v>
      </c>
      <c r="K76" s="85" t="s">
        <v>172</v>
      </c>
      <c r="L76" s="85" t="s">
        <v>172</v>
      </c>
      <c r="M76" s="85" t="s">
        <v>172</v>
      </c>
      <c r="N76" s="85" t="s">
        <v>172</v>
      </c>
      <c r="O76" s="84">
        <f>O75+O74+O71+O68+O67+O66+O65+O61+O57+O52+O51+O48+O45+O41+O37+O33+O32+O29+O28+O25+O24+O23+O20+O17+O16+O13+O12+O11+O8</f>
        <v>377154793.06</v>
      </c>
      <c r="P76" s="85" t="s">
        <v>172</v>
      </c>
      <c r="Q76" s="83">
        <f>(Q75+Q74+Q71+Q68+Q67+Q66+Q65+Q61+Q57+Q52+Q51+Q48+Q45+Q41+Q37+Q33+Q32+Q29+Q28+Q25+Q24+Q23+Q20+Q17+Q16+Q13+Q12+Q11+Q8)/29</f>
        <v>0.58002873563218393</v>
      </c>
      <c r="R76" s="85" t="s">
        <v>172</v>
      </c>
      <c r="S76" s="84">
        <f>S75+S74+S71+S68+S67+S66+S65+S61+S57+S52+S51+S48+S45+S41+S37+S33+S32+S29+S28+S25+S24+S23+S20+S17+S16+S13+S12+S11+S8</f>
        <v>147253400</v>
      </c>
      <c r="T76" s="85" t="s">
        <v>172</v>
      </c>
      <c r="U76" s="84">
        <f>U75+U74+U71+U68+U67+U66+U65+U61+U57+U52+U51+U48+U45+U41+U37+U33+U32+U29+U28+U25+U24+U23+U20+U17+U16+U13+U12+U11+U8</f>
        <v>224275456.05999994</v>
      </c>
      <c r="V76" s="86">
        <f>+S76/O76</f>
        <v>0.39043226470828402</v>
      </c>
      <c r="W76" s="85" t="s">
        <v>172</v>
      </c>
    </row>
    <row r="77" spans="1:23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3"/>
      <c r="P77" s="6"/>
      <c r="Q77" s="7"/>
      <c r="R77" s="7"/>
      <c r="S77" s="7"/>
      <c r="T77" s="7"/>
      <c r="U77" s="7"/>
      <c r="V77" s="7"/>
      <c r="W77" s="7"/>
    </row>
    <row r="78" spans="1:23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3"/>
      <c r="P78" s="6"/>
      <c r="Q78" s="7"/>
      <c r="R78" s="7"/>
      <c r="S78" s="7"/>
      <c r="T78" s="7"/>
      <c r="U78" s="7"/>
      <c r="V78" s="7"/>
      <c r="W78" s="7"/>
    </row>
  </sheetData>
  <mergeCells count="339">
    <mergeCell ref="V21:V22"/>
    <mergeCell ref="V72:V73"/>
    <mergeCell ref="V69:V70"/>
    <mergeCell ref="W72:W73"/>
    <mergeCell ref="W69:W70"/>
    <mergeCell ref="B69:B70"/>
    <mergeCell ref="B72:B73"/>
    <mergeCell ref="A71:D71"/>
    <mergeCell ref="A74:D74"/>
    <mergeCell ref="T69:T70"/>
    <mergeCell ref="U69:U70"/>
    <mergeCell ref="L69:L70"/>
    <mergeCell ref="L72:L73"/>
    <mergeCell ref="M72:M73"/>
    <mergeCell ref="N72:N73"/>
    <mergeCell ref="O72:O73"/>
    <mergeCell ref="P72:P73"/>
    <mergeCell ref="R72:R73"/>
    <mergeCell ref="S72:S73"/>
    <mergeCell ref="T72:T73"/>
    <mergeCell ref="U72:U73"/>
    <mergeCell ref="K69:K70"/>
    <mergeCell ref="K72:K73"/>
    <mergeCell ref="M69:M70"/>
    <mergeCell ref="N69:N70"/>
    <mergeCell ref="O69:O70"/>
    <mergeCell ref="P69:P70"/>
    <mergeCell ref="R69:R70"/>
    <mergeCell ref="S69:S70"/>
    <mergeCell ref="A69:A70"/>
    <mergeCell ref="C69:C70"/>
    <mergeCell ref="A72:A73"/>
    <mergeCell ref="C72:C73"/>
    <mergeCell ref="H69:H70"/>
    <mergeCell ref="H72:H73"/>
    <mergeCell ref="G72:G73"/>
    <mergeCell ref="G69:G70"/>
    <mergeCell ref="I69:I70"/>
    <mergeCell ref="I72:I73"/>
    <mergeCell ref="W14:W15"/>
    <mergeCell ref="V30:V31"/>
    <mergeCell ref="V46:V47"/>
    <mergeCell ref="R14:R15"/>
    <mergeCell ref="S14:S15"/>
    <mergeCell ref="P14:P15"/>
    <mergeCell ref="T14:T15"/>
    <mergeCell ref="V42:V44"/>
    <mergeCell ref="N53:N56"/>
    <mergeCell ref="U46:U47"/>
    <mergeCell ref="P46:P47"/>
    <mergeCell ref="P49:P50"/>
    <mergeCell ref="P53:P56"/>
    <mergeCell ref="U49:U50"/>
    <mergeCell ref="T53:T56"/>
    <mergeCell ref="T46:T47"/>
    <mergeCell ref="N46:N47"/>
    <mergeCell ref="O46:O47"/>
    <mergeCell ref="R46:R47"/>
    <mergeCell ref="S46:S47"/>
    <mergeCell ref="T49:T50"/>
    <mergeCell ref="W26:W27"/>
    <mergeCell ref="N14:N15"/>
    <mergeCell ref="O14:O15"/>
    <mergeCell ref="U62:U64"/>
    <mergeCell ref="W62:W64"/>
    <mergeCell ref="N34:N36"/>
    <mergeCell ref="O34:O36"/>
    <mergeCell ref="T58:T60"/>
    <mergeCell ref="U58:U60"/>
    <mergeCell ref="R58:R60"/>
    <mergeCell ref="S58:S60"/>
    <mergeCell ref="W34:W36"/>
    <mergeCell ref="R34:R36"/>
    <mergeCell ref="S34:S36"/>
    <mergeCell ref="T34:T36"/>
    <mergeCell ref="U34:U36"/>
    <mergeCell ref="P34:P36"/>
    <mergeCell ref="R62:R64"/>
    <mergeCell ref="S62:S64"/>
    <mergeCell ref="T62:T64"/>
    <mergeCell ref="P58:P60"/>
    <mergeCell ref="V58:V60"/>
    <mergeCell ref="V38:V40"/>
    <mergeCell ref="V53:V56"/>
    <mergeCell ref="V34:V36"/>
    <mergeCell ref="N62:N64"/>
    <mergeCell ref="N58:N60"/>
    <mergeCell ref="O58:O60"/>
    <mergeCell ref="O62:O64"/>
    <mergeCell ref="A62:A64"/>
    <mergeCell ref="B62:B63"/>
    <mergeCell ref="C62:C64"/>
    <mergeCell ref="E62:E64"/>
    <mergeCell ref="F62:F64"/>
    <mergeCell ref="G62:G64"/>
    <mergeCell ref="B59:B60"/>
    <mergeCell ref="H58:H60"/>
    <mergeCell ref="I58:I60"/>
    <mergeCell ref="K58:K60"/>
    <mergeCell ref="L58:L60"/>
    <mergeCell ref="A58:A60"/>
    <mergeCell ref="C58:C60"/>
    <mergeCell ref="E58:E60"/>
    <mergeCell ref="F58:F60"/>
    <mergeCell ref="G58:G60"/>
    <mergeCell ref="L34:L36"/>
    <mergeCell ref="H62:H64"/>
    <mergeCell ref="I62:I64"/>
    <mergeCell ref="K62:K64"/>
    <mergeCell ref="L62:L64"/>
    <mergeCell ref="L46:L47"/>
    <mergeCell ref="C49:C50"/>
    <mergeCell ref="E49:E50"/>
    <mergeCell ref="F49:F50"/>
    <mergeCell ref="G49:G50"/>
    <mergeCell ref="H49:H50"/>
    <mergeCell ref="I49:I50"/>
    <mergeCell ref="K49:K50"/>
    <mergeCell ref="F46:F47"/>
    <mergeCell ref="G46:G47"/>
    <mergeCell ref="H46:H47"/>
    <mergeCell ref="I46:I47"/>
    <mergeCell ref="A37:D37"/>
    <mergeCell ref="A61:D61"/>
    <mergeCell ref="K46:K47"/>
    <mergeCell ref="A46:A47"/>
    <mergeCell ref="C46:C47"/>
    <mergeCell ref="E46:E47"/>
    <mergeCell ref="L49:L50"/>
    <mergeCell ref="O53:O56"/>
    <mergeCell ref="R53:R56"/>
    <mergeCell ref="S53:S56"/>
    <mergeCell ref="K14:K15"/>
    <mergeCell ref="L14:L15"/>
    <mergeCell ref="A53:A56"/>
    <mergeCell ref="B53:B55"/>
    <mergeCell ref="C53:C56"/>
    <mergeCell ref="E53:E56"/>
    <mergeCell ref="F53:F56"/>
    <mergeCell ref="G53:G56"/>
    <mergeCell ref="A14:A15"/>
    <mergeCell ref="B14:B15"/>
    <mergeCell ref="C14:C15"/>
    <mergeCell ref="E14:E15"/>
    <mergeCell ref="F14:F15"/>
    <mergeCell ref="G14:G15"/>
    <mergeCell ref="H14:H15"/>
    <mergeCell ref="I14:I15"/>
    <mergeCell ref="K53:K56"/>
    <mergeCell ref="H53:H56"/>
    <mergeCell ref="I53:I56"/>
    <mergeCell ref="A49:A50"/>
    <mergeCell ref="C34:C36"/>
    <mergeCell ref="M46:M47"/>
    <mergeCell ref="A38:A40"/>
    <mergeCell ref="B38:B40"/>
    <mergeCell ref="C38:C40"/>
    <mergeCell ref="E38:E40"/>
    <mergeCell ref="F38:F40"/>
    <mergeCell ref="G38:G40"/>
    <mergeCell ref="H38:H40"/>
    <mergeCell ref="U42:U44"/>
    <mergeCell ref="L42:L44"/>
    <mergeCell ref="N42:N44"/>
    <mergeCell ref="P38:P40"/>
    <mergeCell ref="U38:U40"/>
    <mergeCell ref="R38:R40"/>
    <mergeCell ref="S42:S44"/>
    <mergeCell ref="T42:T44"/>
    <mergeCell ref="N49:N50"/>
    <mergeCell ref="O49:O50"/>
    <mergeCell ref="R49:R50"/>
    <mergeCell ref="S49:S50"/>
    <mergeCell ref="I34:I36"/>
    <mergeCell ref="K34:K36"/>
    <mergeCell ref="A26:A27"/>
    <mergeCell ref="A34:A36"/>
    <mergeCell ref="B34:B36"/>
    <mergeCell ref="K26:K27"/>
    <mergeCell ref="I42:I44"/>
    <mergeCell ref="K42:K44"/>
    <mergeCell ref="A42:A44"/>
    <mergeCell ref="B42:B43"/>
    <mergeCell ref="C42:C44"/>
    <mergeCell ref="E42:E44"/>
    <mergeCell ref="F42:F44"/>
    <mergeCell ref="G42:G44"/>
    <mergeCell ref="H42:H44"/>
    <mergeCell ref="I38:I40"/>
    <mergeCell ref="K38:K40"/>
    <mergeCell ref="L38:L40"/>
    <mergeCell ref="N38:N40"/>
    <mergeCell ref="O38:O40"/>
    <mergeCell ref="A30:A31"/>
    <mergeCell ref="C30:C31"/>
    <mergeCell ref="E30:E31"/>
    <mergeCell ref="F30:F31"/>
    <mergeCell ref="G30:G31"/>
    <mergeCell ref="H30:H31"/>
    <mergeCell ref="E34:E36"/>
    <mergeCell ref="F34:F36"/>
    <mergeCell ref="G34:G36"/>
    <mergeCell ref="H34:H36"/>
    <mergeCell ref="L30:L31"/>
    <mergeCell ref="N30:N31"/>
    <mergeCell ref="O30:O31"/>
    <mergeCell ref="K21:K22"/>
    <mergeCell ref="S26:S27"/>
    <mergeCell ref="T26:T27"/>
    <mergeCell ref="I30:I31"/>
    <mergeCell ref="K30:K31"/>
    <mergeCell ref="M26:M27"/>
    <mergeCell ref="P26:P27"/>
    <mergeCell ref="G21:G22"/>
    <mergeCell ref="H21:H22"/>
    <mergeCell ref="I21:I22"/>
    <mergeCell ref="L21:L22"/>
    <mergeCell ref="L26:L27"/>
    <mergeCell ref="N26:N27"/>
    <mergeCell ref="N21:N22"/>
    <mergeCell ref="U21:U22"/>
    <mergeCell ref="O21:O22"/>
    <mergeCell ref="M21:M22"/>
    <mergeCell ref="R21:R22"/>
    <mergeCell ref="S21:S22"/>
    <mergeCell ref="T21:T22"/>
    <mergeCell ref="P21:P22"/>
    <mergeCell ref="O26:O27"/>
    <mergeCell ref="R26:R27"/>
    <mergeCell ref="H26:H27"/>
    <mergeCell ref="I26:I27"/>
    <mergeCell ref="R4:W4"/>
    <mergeCell ref="V9:V10"/>
    <mergeCell ref="L53:L56"/>
    <mergeCell ref="A1:W1"/>
    <mergeCell ref="A5:A6"/>
    <mergeCell ref="B5:B6"/>
    <mergeCell ref="C5:C6"/>
    <mergeCell ref="D5:D6"/>
    <mergeCell ref="A9:A10"/>
    <mergeCell ref="C9:C10"/>
    <mergeCell ref="G9:G10"/>
    <mergeCell ref="H9:H10"/>
    <mergeCell ref="I9:I10"/>
    <mergeCell ref="L9:L10"/>
    <mergeCell ref="N9:N10"/>
    <mergeCell ref="G5:I5"/>
    <mergeCell ref="Q5:Q6"/>
    <mergeCell ref="R5:R6"/>
    <mergeCell ref="U9:U10"/>
    <mergeCell ref="A2:W2"/>
    <mergeCell ref="E5:F5"/>
    <mergeCell ref="E9:E10"/>
    <mergeCell ref="F9:F10"/>
    <mergeCell ref="S9:S10"/>
    <mergeCell ref="O5:O6"/>
    <mergeCell ref="R9:R10"/>
    <mergeCell ref="J5:J6"/>
    <mergeCell ref="M5:M6"/>
    <mergeCell ref="P5:P6"/>
    <mergeCell ref="N5:N6"/>
    <mergeCell ref="S5:U5"/>
    <mergeCell ref="O9:O10"/>
    <mergeCell ref="T9:T10"/>
    <mergeCell ref="K9:K10"/>
    <mergeCell ref="M9:M10"/>
    <mergeCell ref="P9:P10"/>
    <mergeCell ref="W5:W6"/>
    <mergeCell ref="K5:K6"/>
    <mergeCell ref="L5:L6"/>
    <mergeCell ref="A76:D76"/>
    <mergeCell ref="U14:U15"/>
    <mergeCell ref="M30:M31"/>
    <mergeCell ref="W49:W50"/>
    <mergeCell ref="M58:M60"/>
    <mergeCell ref="M62:M64"/>
    <mergeCell ref="M34:M36"/>
    <mergeCell ref="M14:M15"/>
    <mergeCell ref="T38:T40"/>
    <mergeCell ref="S38:S40"/>
    <mergeCell ref="S30:S31"/>
    <mergeCell ref="T30:T31"/>
    <mergeCell ref="U30:U31"/>
    <mergeCell ref="R30:R31"/>
    <mergeCell ref="M42:M44"/>
    <mergeCell ref="M49:M50"/>
    <mergeCell ref="M53:M56"/>
    <mergeCell ref="V49:V50"/>
    <mergeCell ref="P42:P44"/>
    <mergeCell ref="U53:U56"/>
    <mergeCell ref="V5:V6"/>
    <mergeCell ref="V14:V15"/>
    <mergeCell ref="V26:V27"/>
    <mergeCell ref="A11:D11"/>
    <mergeCell ref="A23:D23"/>
    <mergeCell ref="A32:D32"/>
    <mergeCell ref="A28:D28"/>
    <mergeCell ref="A45:D45"/>
    <mergeCell ref="A48:D48"/>
    <mergeCell ref="A57:D57"/>
    <mergeCell ref="A16:D16"/>
    <mergeCell ref="A18:A19"/>
    <mergeCell ref="B18:B19"/>
    <mergeCell ref="C18:C19"/>
    <mergeCell ref="R42:R44"/>
    <mergeCell ref="O42:O44"/>
    <mergeCell ref="P30:P31"/>
    <mergeCell ref="M38:M40"/>
    <mergeCell ref="A21:A22"/>
    <mergeCell ref="O18:O19"/>
    <mergeCell ref="P18:P19"/>
    <mergeCell ref="U26:U27"/>
    <mergeCell ref="B26:B27"/>
    <mergeCell ref="C26:C27"/>
    <mergeCell ref="E26:E27"/>
    <mergeCell ref="A65:D65"/>
    <mergeCell ref="A51:D51"/>
    <mergeCell ref="A41:D41"/>
    <mergeCell ref="V62:V64"/>
    <mergeCell ref="F26:F27"/>
    <mergeCell ref="G26:G27"/>
    <mergeCell ref="C21:C22"/>
    <mergeCell ref="E21:E22"/>
    <mergeCell ref="R18:R19"/>
    <mergeCell ref="S18:S19"/>
    <mergeCell ref="T18:T19"/>
    <mergeCell ref="U18:U19"/>
    <mergeCell ref="V18:V19"/>
    <mergeCell ref="A20:D20"/>
    <mergeCell ref="E18:E19"/>
    <mergeCell ref="F18:F19"/>
    <mergeCell ref="G18:G19"/>
    <mergeCell ref="H18:H19"/>
    <mergeCell ref="I18:I19"/>
    <mergeCell ref="K18:K19"/>
    <mergeCell ref="L18:L19"/>
    <mergeCell ref="M18:M19"/>
    <mergeCell ref="N18:N19"/>
    <mergeCell ref="F21:F22"/>
  </mergeCells>
  <phoneticPr fontId="1" type="noConversion"/>
  <printOptions horizontalCentered="1" verticalCentered="1"/>
  <pageMargins left="0.35" right="0.35" top="0.4" bottom="0.42" header="0.17" footer="0.16"/>
  <pageSetup paperSize="9" scale="70" fitToHeight="0" orientation="landscape" r:id="rId1"/>
  <headerFooter alignWithMargins="0">
    <oddHeader>&amp;R
Annexure-5</oddHeader>
    <oddFooter>&amp;C&amp;P+56&amp;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July-2020</vt:lpstr>
      <vt:lpstr>'July-2020'!Print_Titles</vt:lpstr>
    </vt:vector>
  </TitlesOfParts>
  <Company>Sunpower Technology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Ataur Rahman</dc:creator>
  <cp:lastModifiedBy>Windows User</cp:lastModifiedBy>
  <cp:lastPrinted>2020-03-23T05:48:36Z</cp:lastPrinted>
  <dcterms:created xsi:type="dcterms:W3CDTF">1999-12-06T03:47:32Z</dcterms:created>
  <dcterms:modified xsi:type="dcterms:W3CDTF">2020-09-14T04:05:20Z</dcterms:modified>
</cp:coreProperties>
</file>